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4"/>
  <workbookPr/>
  <mc:AlternateContent xmlns:mc="http://schemas.openxmlformats.org/markup-compatibility/2006">
    <mc:Choice Requires="x15">
      <x15ac:absPath xmlns:x15ac="http://schemas.microsoft.com/office/spreadsheetml/2010/11/ac" url="https://aaudk-my.sharepoint.com/personal/zb81lj_student_aau_dk/Documents/"/>
    </mc:Choice>
  </mc:AlternateContent>
  <xr:revisionPtr revIDLastSave="0" documentId="8_{616D3BDB-A37E-1E4C-8FEF-871F5D741715}" xr6:coauthVersionLast="47" xr6:coauthVersionMax="47" xr10:uidLastSave="{00000000-0000-0000-0000-000000000000}"/>
  <bookViews>
    <workbookView xWindow="-110" yWindow="-110" windowWidth="19420" windowHeight="10300" activeTab="7" xr2:uid="{E7035D66-77AF-D846-90D9-15800BFCF077}"/>
  </bookViews>
  <sheets>
    <sheet name="DATA" sheetId="1" r:id="rId1"/>
    <sheet name="Question 1 - Prices" sheetId="8" r:id="rId2"/>
    <sheet name="Question 1 - Return" sheetId="9" r:id="rId3"/>
    <sheet name="Question 1 -Variance_Covariance" sheetId="10" r:id="rId4"/>
    <sheet name="Question1 - Portfolio Optimiza." sheetId="11" r:id="rId5"/>
    <sheet name="Question 1 - Dollar Investment" sheetId="12" r:id="rId6"/>
    <sheet name="Question1-JAN 2024 TIL DEC 2024" sheetId="13" r:id="rId7"/>
    <sheet name="Question 1 - ALPHA" sheetId="14" r:id="rId8"/>
    <sheet name="Question 2A" sheetId="3" r:id="rId9"/>
    <sheet name="Question 3" sheetId="4" r:id="rId10"/>
    <sheet name="Question 3 - Betas" sheetId="6" r:id="rId11"/>
    <sheet name="Question 4 part A" sheetId="7" r:id="rId12"/>
    <sheet name="Question 4 part C" sheetId="5" r:id="rId13"/>
  </sheets>
  <definedNames>
    <definedName name="solver_adj" localSheetId="9" hidden="1">'Question 3'!$C$149:$C$163</definedName>
    <definedName name="solver_adj" localSheetId="12" hidden="1">'Question 4 part C'!$F$24:$F$30</definedName>
    <definedName name="solver_adj" localSheetId="4" hidden="1">'Question1 - Portfolio Optimiza.'!$D$32:$D$56</definedName>
    <definedName name="solver_adj" localSheetId="6" hidden="1">'Question1-JAN 2024 TIL DEC 2024'!$D$110:$D$134</definedName>
    <definedName name="solver_cvg" localSheetId="9" hidden="1">"""""""""""""""""""""""""""""""""""""""""""""""""""""""""""""""""""""""""""""""""""""""""""""""""""""""""""""""""""""""""""""""0.0001"""""""""""""""""""""""""""""""""""""""""""""""""""""""""""""""""""""""""""""""""""""""""""""""""""""""""""""""""""""""""""""""</definedName>
    <definedName name="solver_cvg" localSheetId="12" hidden="1">0.0001</definedName>
    <definedName name="solver_cvg" localSheetId="4" hidden="1">0.0001</definedName>
    <definedName name="solver_cvg" localSheetId="6" hidden="1">0.0001</definedName>
    <definedName name="solver_drv" localSheetId="9" hidden="1">1</definedName>
    <definedName name="solver_drv" localSheetId="12" hidden="1">2</definedName>
    <definedName name="solver_drv" localSheetId="4" hidden="1">2</definedName>
    <definedName name="solver_drv" localSheetId="6" hidden="1">2</definedName>
    <definedName name="solver_eng" localSheetId="7" hidden="1">1</definedName>
    <definedName name="solver_eng" localSheetId="9" hidden="1">1</definedName>
    <definedName name="solver_eng" localSheetId="12" hidden="1">1</definedName>
    <definedName name="solver_eng" localSheetId="4" hidden="1">1</definedName>
    <definedName name="solver_eng" localSheetId="6" hidden="1">1</definedName>
    <definedName name="solver_est" localSheetId="12" hidden="1">1</definedName>
    <definedName name="solver_est" localSheetId="4" hidden="1">1</definedName>
    <definedName name="solver_est" localSheetId="6" hidden="1">1</definedName>
    <definedName name="solver_itr" localSheetId="9" hidden="1">2147483647</definedName>
    <definedName name="solver_itr" localSheetId="12" hidden="1">2147483647</definedName>
    <definedName name="solver_itr" localSheetId="4" hidden="1">2147483647</definedName>
    <definedName name="solver_itr" localSheetId="6" hidden="1">2147483647</definedName>
    <definedName name="solver_lhs1" localSheetId="9" hidden="1">'Question 3'!$C$149:$C$163</definedName>
    <definedName name="solver_lhs1" localSheetId="12" hidden="1">'Question 4 part C'!$F$24:$F$30</definedName>
    <definedName name="solver_lhs1" localSheetId="4" hidden="1">'Question1 - Portfolio Optimiza.'!$D$32</definedName>
    <definedName name="solver_lhs1" localSheetId="6" hidden="1">'Question1-JAN 2024 TIL DEC 2024'!$B$129</definedName>
    <definedName name="solver_lhs10" localSheetId="4" hidden="1">'Question1 - Portfolio Optimiza.'!$D$56</definedName>
    <definedName name="solver_lhs11" localSheetId="4" hidden="1">'Question1 - Portfolio Optimiza.'!$D$58</definedName>
    <definedName name="solver_lhs12" localSheetId="4" hidden="1">'Question1 - Portfolio Optimiza.'!#REF!</definedName>
    <definedName name="solver_lhs13" localSheetId="4" hidden="1">'Question1 - Portfolio Optimiza.'!#REF!</definedName>
    <definedName name="solver_lhs14" localSheetId="4" hidden="1">'Question1 - Portfolio Optimiza.'!#REF!</definedName>
    <definedName name="solver_lhs15" localSheetId="4" hidden="1">'Question1 - Portfolio Optimiza.'!#REF!</definedName>
    <definedName name="solver_lhs16" localSheetId="4" hidden="1">'Question1 - Portfolio Optimiza.'!#REF!</definedName>
    <definedName name="solver_lhs17" localSheetId="4" hidden="1">'Question1 - Portfolio Optimiza.'!#REF!</definedName>
    <definedName name="solver_lhs18" localSheetId="4" hidden="1">'Question1 - Portfolio Optimiza.'!#REF!</definedName>
    <definedName name="solver_lhs19" localSheetId="4" hidden="1">'Question1 - Portfolio Optimiza.'!#REF!</definedName>
    <definedName name="solver_lhs2" localSheetId="9" hidden="1">'Question 3'!$C$149:$C$163</definedName>
    <definedName name="solver_lhs2" localSheetId="12" hidden="1">'Question 4 part C'!$F$31</definedName>
    <definedName name="solver_lhs2" localSheetId="4" hidden="1">'Question1 - Portfolio Optimiza.'!$D$33:$D$35</definedName>
    <definedName name="solver_lhs2" localSheetId="6" hidden="1">'Question1-JAN 2024 TIL DEC 2024'!$D$110:$D$134</definedName>
    <definedName name="solver_lhs20" localSheetId="4" hidden="1">'Question1 - Portfolio Optimiza.'!#REF!</definedName>
    <definedName name="solver_lhs21" localSheetId="4" hidden="1">'Question1 - Portfolio Optimiza.'!#REF!</definedName>
    <definedName name="solver_lhs22" localSheetId="4" hidden="1">'Question1 - Portfolio Optimiza.'!#REF!</definedName>
    <definedName name="solver_lhs23" localSheetId="4" hidden="1">'Question1 - Portfolio Optimiza.'!#REF!</definedName>
    <definedName name="solver_lhs24" localSheetId="4" hidden="1">'Question1 - Portfolio Optimiza.'!#REF!</definedName>
    <definedName name="solver_lhs25" localSheetId="4" hidden="1">'Question1 - Portfolio Optimiza.'!#REF!</definedName>
    <definedName name="solver_lhs26" localSheetId="4" hidden="1">'Question1 - Portfolio Optimiza.'!#REF!</definedName>
    <definedName name="solver_lhs27" localSheetId="4" hidden="1">'Question1 - Portfolio Optimiza.'!#REF!</definedName>
    <definedName name="solver_lhs28" localSheetId="4" hidden="1">'Question1 - Portfolio Optimiza.'!#REF!</definedName>
    <definedName name="solver_lhs29" localSheetId="4" hidden="1">'Question1 - Portfolio Optimiza.'!#REF!</definedName>
    <definedName name="solver_lhs3" localSheetId="9" hidden="1">'Question 3'!$C$164</definedName>
    <definedName name="solver_lhs3" localSheetId="4" hidden="1">'Question1 - Portfolio Optimiza.'!$D$36</definedName>
    <definedName name="solver_lhs3" localSheetId="6" hidden="1">'Question1-JAN 2024 TIL DEC 2024'!$D$111</definedName>
    <definedName name="solver_lhs30" localSheetId="4" hidden="1">'Question1 - Portfolio Optimiza.'!#REF!</definedName>
    <definedName name="solver_lhs31" localSheetId="4" hidden="1">'Question1 - Portfolio Optimiza.'!#REF!</definedName>
    <definedName name="solver_lhs32" localSheetId="4" hidden="1">'Question1 - Portfolio Optimiza.'!#REF!</definedName>
    <definedName name="solver_lhs33" localSheetId="4" hidden="1">'Question1 - Portfolio Optimiza.'!#REF!</definedName>
    <definedName name="solver_lhs34" localSheetId="4" hidden="1">'Question1 - Portfolio Optimiza.'!#REF!</definedName>
    <definedName name="solver_lhs35" localSheetId="4" hidden="1">'Question1 - Portfolio Optimiza.'!#REF!</definedName>
    <definedName name="solver_lhs4" localSheetId="9" hidden="1">'Question 3'!$E$164</definedName>
    <definedName name="solver_lhs4" localSheetId="4" hidden="1">'Question1 - Portfolio Optimiza.'!$D$37</definedName>
    <definedName name="solver_lhs4" localSheetId="6" hidden="1">'Question1-JAN 2024 TIL DEC 2024'!$D$116</definedName>
    <definedName name="solver_lhs5" localSheetId="4" hidden="1">'Question1 - Portfolio Optimiza.'!$D$38</definedName>
    <definedName name="solver_lhs5" localSheetId="6" hidden="1">'Question1-JAN 2024 TIL DEC 2024'!$D$119</definedName>
    <definedName name="solver_lhs6" localSheetId="4" hidden="1">'Question1 - Portfolio Optimiza.'!$D$39:$D$42</definedName>
    <definedName name="solver_lhs6" localSheetId="6" hidden="1">'Question1-JAN 2024 TIL DEC 2024'!$D$120</definedName>
    <definedName name="solver_lhs7" localSheetId="4" hidden="1">'Question1 - Portfolio Optimiza.'!$D$43</definedName>
    <definedName name="solver_lhs7" localSheetId="6" hidden="1">'Question1-JAN 2024 TIL DEC 2024'!$D$126</definedName>
    <definedName name="solver_lhs8" localSheetId="4" hidden="1">'Question1 - Portfolio Optimiza.'!$D$44:$D$54</definedName>
    <definedName name="solver_lhs8" localSheetId="6" hidden="1">'Question1-JAN 2024 TIL DEC 2024'!$D$128</definedName>
    <definedName name="solver_lhs9" localSheetId="4" hidden="1">'Question1 - Portfolio Optimiza.'!$D$55</definedName>
    <definedName name="solver_lhs9" localSheetId="6" hidden="1">'Question1-JAN 2024 TIL DEC 2024'!$D$136</definedName>
    <definedName name="solver_lin" localSheetId="9" hidden="1">2</definedName>
    <definedName name="solver_lin" localSheetId="4" hidden="1">2</definedName>
    <definedName name="solver_mip" localSheetId="9" hidden="1">2147483647</definedName>
    <definedName name="solver_mip" localSheetId="12" hidden="1">2147483647</definedName>
    <definedName name="solver_mip" localSheetId="4" hidden="1">2147483647</definedName>
    <definedName name="solver_mip" localSheetId="6" hidden="1">2147483647</definedName>
    <definedName name="solver_mni" localSheetId="9" hidden="1">30</definedName>
    <definedName name="solver_mni" localSheetId="12" hidden="1">30</definedName>
    <definedName name="solver_mni" localSheetId="4" hidden="1">30</definedName>
    <definedName name="solver_mni" localSheetId="6" hidden="1">30</definedName>
    <definedName name="solver_mrt" localSheetId="9" hidden="1">"""""""""""""""""""""""""""""""""""""""""""""""""""""""""""""""""""""""""""""""""""""""""""""""""""""""""""""""""""""""""""""""0.075"""""""""""""""""""""""""""""""""""""""""""""""""""""""""""""""""""""""""""""""""""""""""""""""""""""""""""""""""""""""""""""""</definedName>
    <definedName name="solver_mrt" localSheetId="12" hidden="1">0.075</definedName>
    <definedName name="solver_mrt" localSheetId="4" hidden="1">0.075</definedName>
    <definedName name="solver_mrt" localSheetId="6" hidden="1">0.075</definedName>
    <definedName name="solver_msl" localSheetId="9" hidden="1">2</definedName>
    <definedName name="solver_msl" localSheetId="12" hidden="1">2</definedName>
    <definedName name="solver_msl" localSheetId="4" hidden="1">2</definedName>
    <definedName name="solver_msl" localSheetId="6" hidden="1">2</definedName>
    <definedName name="solver_neg" localSheetId="7" hidden="1">1</definedName>
    <definedName name="solver_neg" localSheetId="9" hidden="1">2</definedName>
    <definedName name="solver_neg" localSheetId="12" hidden="1">2</definedName>
    <definedName name="solver_neg" localSheetId="4" hidden="1">1</definedName>
    <definedName name="solver_neg" localSheetId="6" hidden="1">1</definedName>
    <definedName name="solver_nod" localSheetId="9" hidden="1">2147483647</definedName>
    <definedName name="solver_nod" localSheetId="12" hidden="1">2147483647</definedName>
    <definedName name="solver_nod" localSheetId="4" hidden="1">2147483647</definedName>
    <definedName name="solver_nod" localSheetId="6" hidden="1">2147483647</definedName>
    <definedName name="solver_num" localSheetId="7" hidden="1">0</definedName>
    <definedName name="solver_num" localSheetId="9" hidden="1">4</definedName>
    <definedName name="solver_num" localSheetId="12" hidden="1">2</definedName>
    <definedName name="solver_num" localSheetId="4" hidden="1">11</definedName>
    <definedName name="solver_num" localSheetId="6" hidden="1">9</definedName>
    <definedName name="solver_nwt" localSheetId="12" hidden="1">1</definedName>
    <definedName name="solver_nwt" localSheetId="4" hidden="1">1</definedName>
    <definedName name="solver_nwt" localSheetId="6" hidden="1">1</definedName>
    <definedName name="solver_opt" localSheetId="7" hidden="1">'Question 1 - ALPHA'!$D$12</definedName>
    <definedName name="solver_opt" localSheetId="9" hidden="1">'Question 3'!$D$165</definedName>
    <definedName name="solver_opt" localSheetId="12" hidden="1">'Question 4 part C'!$G$32</definedName>
    <definedName name="solver_opt" localSheetId="4" hidden="1">'Question1 - Portfolio Optimiza.'!$D$63</definedName>
    <definedName name="solver_opt" localSheetId="6" hidden="1">'Question1-JAN 2024 TIL DEC 2024'!$D$136</definedName>
    <definedName name="solver_pre" localSheetId="9" hidden="1">"""""""""""""""""""""""""""""""""""""""""""""""""""""""""""""""""""""""""""""""""""""""""""""""""""""""""""""""""""""""""""""""0.000001"""""""""""""""""""""""""""""""""""""""""""""""""""""""""""""""""""""""""""""""""""""""""""""""""""""""""""""""""""""""""""""""</definedName>
    <definedName name="solver_pre" localSheetId="12" hidden="1">0.000001</definedName>
    <definedName name="solver_pre" localSheetId="4" hidden="1">0.000001</definedName>
    <definedName name="solver_pre" localSheetId="6" hidden="1">0.000001</definedName>
    <definedName name="solver_rbv" localSheetId="9" hidden="1">1</definedName>
    <definedName name="solver_rbv" localSheetId="12" hidden="1">2</definedName>
    <definedName name="solver_rbv" localSheetId="4" hidden="1">2</definedName>
    <definedName name="solver_rbv" localSheetId="6" hidden="1">2</definedName>
    <definedName name="solver_rel1" localSheetId="9" hidden="1">1</definedName>
    <definedName name="solver_rel1" localSheetId="12" hidden="1">3</definedName>
    <definedName name="solver_rel1" localSheetId="4" hidden="1">2</definedName>
    <definedName name="solver_rel1" localSheetId="6" hidden="1">2</definedName>
    <definedName name="solver_rel10" localSheetId="4" hidden="1">3</definedName>
    <definedName name="solver_rel11" localSheetId="4" hidden="1">2</definedName>
    <definedName name="solver_rel12" localSheetId="4" hidden="1">1</definedName>
    <definedName name="solver_rel13" localSheetId="4" hidden="1">1</definedName>
    <definedName name="solver_rel14" localSheetId="4" hidden="1">1</definedName>
    <definedName name="solver_rel15" localSheetId="4" hidden="1">1</definedName>
    <definedName name="solver_rel16" localSheetId="4" hidden="1">1</definedName>
    <definedName name="solver_rel17" localSheetId="4" hidden="1">1</definedName>
    <definedName name="solver_rel18" localSheetId="4" hidden="1">1</definedName>
    <definedName name="solver_rel19" localSheetId="4" hidden="1">1</definedName>
    <definedName name="solver_rel2" localSheetId="9" hidden="1">3</definedName>
    <definedName name="solver_rel2" localSheetId="12" hidden="1">2</definedName>
    <definedName name="solver_rel2" localSheetId="4" hidden="1">3</definedName>
    <definedName name="solver_rel2" localSheetId="6" hidden="1">3</definedName>
    <definedName name="solver_rel20" localSheetId="4" hidden="1">1</definedName>
    <definedName name="solver_rel21" localSheetId="4" hidden="1">1</definedName>
    <definedName name="solver_rel22" localSheetId="4" hidden="1">1</definedName>
    <definedName name="solver_rel23" localSheetId="4" hidden="1">1</definedName>
    <definedName name="solver_rel24" localSheetId="4" hidden="1">1</definedName>
    <definedName name="solver_rel25" localSheetId="4" hidden="1">1</definedName>
    <definedName name="solver_rel26" localSheetId="4" hidden="1">1</definedName>
    <definedName name="solver_rel27" localSheetId="4" hidden="1">1</definedName>
    <definedName name="solver_rel28" localSheetId="4" hidden="1">1</definedName>
    <definedName name="solver_rel29" localSheetId="4" hidden="1">1</definedName>
    <definedName name="solver_rel3" localSheetId="9" hidden="1">2</definedName>
    <definedName name="solver_rel3" localSheetId="4" hidden="1">2</definedName>
    <definedName name="solver_rel3" localSheetId="6" hidden="1">2</definedName>
    <definedName name="solver_rel30" localSheetId="4" hidden="1">1</definedName>
    <definedName name="solver_rel31" localSheetId="4" hidden="1">1</definedName>
    <definedName name="solver_rel32" localSheetId="4" hidden="1">1</definedName>
    <definedName name="solver_rel33" localSheetId="4" hidden="1">2</definedName>
    <definedName name="solver_rel34" localSheetId="4" hidden="1">5</definedName>
    <definedName name="solver_rel35" localSheetId="4" hidden="1">3</definedName>
    <definedName name="solver_rel4" localSheetId="9" hidden="1">2</definedName>
    <definedName name="solver_rel4" localSheetId="4" hidden="1">3</definedName>
    <definedName name="solver_rel4" localSheetId="6" hidden="1">2</definedName>
    <definedName name="solver_rel5" localSheetId="4" hidden="1">2</definedName>
    <definedName name="solver_rel5" localSheetId="6" hidden="1">2</definedName>
    <definedName name="solver_rel6" localSheetId="4" hidden="1">3</definedName>
    <definedName name="solver_rel6" localSheetId="6" hidden="1">2</definedName>
    <definedName name="solver_rel7" localSheetId="4" hidden="1">2</definedName>
    <definedName name="solver_rel7" localSheetId="6" hidden="1">2</definedName>
    <definedName name="solver_rel8" localSheetId="4" hidden="1">3</definedName>
    <definedName name="solver_rel8" localSheetId="6" hidden="1">2</definedName>
    <definedName name="solver_rel9" localSheetId="4" hidden="1">2</definedName>
    <definedName name="solver_rel9" localSheetId="6" hidden="1">2</definedName>
    <definedName name="solver_rhs1" localSheetId="9" hidden="1">0.1</definedName>
    <definedName name="solver_rhs1" localSheetId="12" hidden="1">0</definedName>
    <definedName name="solver_rhs1" localSheetId="4" hidden="1">0</definedName>
    <definedName name="solver_rhs1" localSheetId="6" hidden="1">'Question1-JAN 2024 TIL DEC 2024'!$C$129</definedName>
    <definedName name="solver_rhs10" localSheetId="4" hidden="1">0.01</definedName>
    <definedName name="solver_rhs11" localSheetId="4" hidden="1">1</definedName>
    <definedName name="solver_rhs12" localSheetId="4" hidden="1">'Question1 - Portfolio Optimiza.'!#REF!</definedName>
    <definedName name="solver_rhs13" localSheetId="4" hidden="1">'Question1 - Portfolio Optimiza.'!#REF!</definedName>
    <definedName name="solver_rhs14" localSheetId="4" hidden="1">'Question1 - Portfolio Optimiza.'!#REF!</definedName>
    <definedName name="solver_rhs15" localSheetId="4" hidden="1">'Question1 - Portfolio Optimiza.'!#REF!</definedName>
    <definedName name="solver_rhs16" localSheetId="4" hidden="1">'Question1 - Portfolio Optimiza.'!#REF!</definedName>
    <definedName name="solver_rhs17" localSheetId="4" hidden="1">'Question1 - Portfolio Optimiza.'!#REF!</definedName>
    <definedName name="solver_rhs18" localSheetId="4" hidden="1">'Question1 - Portfolio Optimiza.'!#REF!</definedName>
    <definedName name="solver_rhs19" localSheetId="4" hidden="1">'Question1 - Portfolio Optimiza.'!#REF!</definedName>
    <definedName name="solver_rhs2" localSheetId="9" hidden="1">0</definedName>
    <definedName name="solver_rhs2" localSheetId="12" hidden="1">1</definedName>
    <definedName name="solver_rhs2" localSheetId="4" hidden="1">0.01</definedName>
    <definedName name="solver_rhs2" localSheetId="6" hidden="1">0</definedName>
    <definedName name="solver_rhs20" localSheetId="4" hidden="1">'Question1 - Portfolio Optimiza.'!#REF!</definedName>
    <definedName name="solver_rhs21" localSheetId="4" hidden="1">'Question1 - Portfolio Optimiza.'!#REF!</definedName>
    <definedName name="solver_rhs22" localSheetId="4" hidden="1">'Question1 - Portfolio Optimiza.'!#REF!</definedName>
    <definedName name="solver_rhs23" localSheetId="4" hidden="1">'Question1 - Portfolio Optimiza.'!#REF!</definedName>
    <definedName name="solver_rhs24" localSheetId="4" hidden="1">'Question1 - Portfolio Optimiza.'!#REF!</definedName>
    <definedName name="solver_rhs25" localSheetId="4" hidden="1">'Question1 - Portfolio Optimiza.'!#REF!</definedName>
    <definedName name="solver_rhs26" localSheetId="4" hidden="1">'Question1 - Portfolio Optimiza.'!#REF!</definedName>
    <definedName name="solver_rhs27" localSheetId="4" hidden="1">'Question1 - Portfolio Optimiza.'!#REF!</definedName>
    <definedName name="solver_rhs28" localSheetId="4" hidden="1">'Question1 - Portfolio Optimiza.'!#REF!</definedName>
    <definedName name="solver_rhs29" localSheetId="4" hidden="1">'Question1 - Portfolio Optimiza.'!#REF!</definedName>
    <definedName name="solver_rhs3" localSheetId="9" hidden="1">1.3</definedName>
    <definedName name="solver_rhs3" localSheetId="4" hidden="1">0</definedName>
    <definedName name="solver_rhs3" localSheetId="6" hidden="1">0</definedName>
    <definedName name="solver_rhs30" localSheetId="4" hidden="1">'Question1 - Portfolio Optimiza.'!#REF!</definedName>
    <definedName name="solver_rhs31" localSheetId="4" hidden="1">'Question1 - Portfolio Optimiza.'!#REF!</definedName>
    <definedName name="solver_rhs32" localSheetId="4" hidden="1">'Question1 - Portfolio Optimiza.'!#REF!</definedName>
    <definedName name="solver_rhs33" localSheetId="4" hidden="1">1</definedName>
    <definedName name="solver_rhs34" localSheetId="4" hidden="1">"binary"</definedName>
    <definedName name="solver_rhs35" localSheetId="4" hidden="1">15</definedName>
    <definedName name="solver_rhs4" localSheetId="9" hidden="1">3900000</definedName>
    <definedName name="solver_rhs4" localSheetId="4" hidden="1">0.1</definedName>
    <definedName name="solver_rhs4" localSheetId="6" hidden="1">0</definedName>
    <definedName name="solver_rhs5" localSheetId="4" hidden="1">0</definedName>
    <definedName name="solver_rhs5" localSheetId="6" hidden="1">0</definedName>
    <definedName name="solver_rhs6" localSheetId="4" hidden="1">0.01</definedName>
    <definedName name="solver_rhs6" localSheetId="6" hidden="1">0</definedName>
    <definedName name="solver_rhs7" localSheetId="4" hidden="1">0</definedName>
    <definedName name="solver_rhs7" localSheetId="6" hidden="1">0</definedName>
    <definedName name="solver_rhs8" localSheetId="4" hidden="1">0.01</definedName>
    <definedName name="solver_rhs8" localSheetId="6" hidden="1">0</definedName>
    <definedName name="solver_rhs9" localSheetId="4" hidden="1">0</definedName>
    <definedName name="solver_rhs9" localSheetId="6" hidden="1">1</definedName>
    <definedName name="solver_rlx" localSheetId="9" hidden="1">1</definedName>
    <definedName name="solver_rlx" localSheetId="12" hidden="1">2</definedName>
    <definedName name="solver_rlx" localSheetId="4" hidden="1">2</definedName>
    <definedName name="solver_rlx" localSheetId="6" hidden="1">2</definedName>
    <definedName name="solver_rsd" localSheetId="9" hidden="1">0</definedName>
    <definedName name="solver_rsd" localSheetId="12" hidden="1">0</definedName>
    <definedName name="solver_rsd" localSheetId="4" hidden="1">0</definedName>
    <definedName name="solver_rsd" localSheetId="6" hidden="1">0</definedName>
    <definedName name="solver_scl" localSheetId="9" hidden="1">1</definedName>
    <definedName name="solver_scl" localSheetId="12" hidden="1">2</definedName>
    <definedName name="solver_scl" localSheetId="4" hidden="1">2</definedName>
    <definedName name="solver_scl" localSheetId="6" hidden="1">2</definedName>
    <definedName name="solver_sho" localSheetId="9" hidden="1">2</definedName>
    <definedName name="solver_sho" localSheetId="12" hidden="1">2</definedName>
    <definedName name="solver_sho" localSheetId="4" hidden="1">2</definedName>
    <definedName name="solver_sho" localSheetId="6" hidden="1">2</definedName>
    <definedName name="solver_ssz" localSheetId="9" hidden="1">100</definedName>
    <definedName name="solver_ssz" localSheetId="12" hidden="1">100</definedName>
    <definedName name="solver_ssz" localSheetId="4" hidden="1">100</definedName>
    <definedName name="solver_ssz" localSheetId="6" hidden="1">100</definedName>
    <definedName name="solver_tim" localSheetId="9" hidden="1">2147483647</definedName>
    <definedName name="solver_tim" localSheetId="12" hidden="1">2147483647</definedName>
    <definedName name="solver_tim" localSheetId="4" hidden="1">2147483647</definedName>
    <definedName name="solver_tim" localSheetId="6" hidden="1">2147483647</definedName>
    <definedName name="solver_tol" localSheetId="9" hidden="1">1</definedName>
    <definedName name="solver_tol" localSheetId="12" hidden="1">0.01</definedName>
    <definedName name="solver_tol" localSheetId="4" hidden="1">0.01</definedName>
    <definedName name="solver_tol" localSheetId="6" hidden="1">0.01</definedName>
    <definedName name="solver_typ" localSheetId="7" hidden="1">1</definedName>
    <definedName name="solver_typ" localSheetId="9" hidden="1">2</definedName>
    <definedName name="solver_typ" localSheetId="12" hidden="1">3</definedName>
    <definedName name="solver_typ" localSheetId="4" hidden="1">1</definedName>
    <definedName name="solver_typ" localSheetId="6" hidden="1">1</definedName>
    <definedName name="solver_val" localSheetId="7" hidden="1">0</definedName>
    <definedName name="solver_val" localSheetId="9" hidden="1">0</definedName>
    <definedName name="solver_val" localSheetId="12" hidden="1">7.831620166</definedName>
    <definedName name="solver_val" localSheetId="4" hidden="1">0</definedName>
    <definedName name="solver_val" localSheetId="6" hidden="1">0</definedName>
    <definedName name="solver_ver" localSheetId="7" hidden="1">3</definedName>
    <definedName name="solver_ver" localSheetId="9" hidden="1">2</definedName>
    <definedName name="solver_ver" localSheetId="12" hidden="1">3</definedName>
    <definedName name="solver_ver" localSheetId="4" hidden="1">3</definedName>
    <definedName name="solver_ver" localSheetId="6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4" l="1"/>
  <c r="D3" i="14"/>
  <c r="D4" i="14"/>
  <c r="D5" i="14"/>
  <c r="D6" i="14"/>
  <c r="D7" i="14"/>
  <c r="AH2" i="13"/>
  <c r="AH3" i="13"/>
  <c r="AH4" i="13"/>
  <c r="AH5" i="13"/>
  <c r="AH6" i="13"/>
  <c r="AH7" i="13"/>
  <c r="AH8" i="13"/>
  <c r="AH9" i="13"/>
  <c r="AH10" i="13"/>
  <c r="AH11" i="13"/>
  <c r="AH12" i="13"/>
  <c r="AH13" i="13"/>
  <c r="AH14" i="13"/>
  <c r="AH15" i="13"/>
  <c r="AH16" i="13"/>
  <c r="AH17" i="13"/>
  <c r="AH18" i="13"/>
  <c r="B19" i="13"/>
  <c r="C19" i="13"/>
  <c r="C30" i="13"/>
  <c r="D19" i="13"/>
  <c r="E19" i="13"/>
  <c r="F19" i="13"/>
  <c r="G19" i="13"/>
  <c r="H19" i="13"/>
  <c r="I19" i="13"/>
  <c r="J19" i="13"/>
  <c r="K19" i="13"/>
  <c r="K30" i="13"/>
  <c r="L19" i="13"/>
  <c r="M19" i="13"/>
  <c r="N19" i="13"/>
  <c r="O19" i="13"/>
  <c r="P19" i="13"/>
  <c r="Q19" i="13"/>
  <c r="R19" i="13"/>
  <c r="S19" i="13"/>
  <c r="S30" i="13"/>
  <c r="T19" i="13"/>
  <c r="U19" i="13"/>
  <c r="V19" i="13"/>
  <c r="W19" i="13"/>
  <c r="X19" i="13"/>
  <c r="Y19" i="13"/>
  <c r="Z19" i="13"/>
  <c r="AH19" i="13"/>
  <c r="B20" i="13"/>
  <c r="C20" i="13"/>
  <c r="D20" i="13"/>
  <c r="D30" i="13"/>
  <c r="E20" i="13"/>
  <c r="F20" i="13"/>
  <c r="F30" i="13"/>
  <c r="G20" i="13"/>
  <c r="H20" i="13"/>
  <c r="I20" i="13"/>
  <c r="I30" i="13"/>
  <c r="J20" i="13"/>
  <c r="K20" i="13"/>
  <c r="L20" i="13"/>
  <c r="L30" i="13"/>
  <c r="M20" i="13"/>
  <c r="N20" i="13"/>
  <c r="N30" i="13"/>
  <c r="O20" i="13"/>
  <c r="P20" i="13"/>
  <c r="Q20" i="13"/>
  <c r="Q30" i="13"/>
  <c r="R20" i="13"/>
  <c r="S20" i="13"/>
  <c r="T20" i="13"/>
  <c r="T30" i="13"/>
  <c r="U20" i="13"/>
  <c r="V20" i="13"/>
  <c r="V30" i="13"/>
  <c r="W20" i="13"/>
  <c r="X20" i="13"/>
  <c r="Y20" i="13"/>
  <c r="Y30" i="13"/>
  <c r="Z20" i="13"/>
  <c r="AH20" i="13"/>
  <c r="B21" i="13"/>
  <c r="C21" i="13"/>
  <c r="D21" i="13"/>
  <c r="E21" i="13"/>
  <c r="F21" i="13"/>
  <c r="G21" i="13"/>
  <c r="H21" i="13"/>
  <c r="I21" i="13"/>
  <c r="J21" i="13"/>
  <c r="K21" i="13"/>
  <c r="L21" i="13"/>
  <c r="M21" i="13"/>
  <c r="N21" i="13"/>
  <c r="O21" i="13"/>
  <c r="P21" i="13"/>
  <c r="Q21" i="13"/>
  <c r="R21" i="13"/>
  <c r="S21" i="13"/>
  <c r="T21" i="13"/>
  <c r="U21" i="13"/>
  <c r="V21" i="13"/>
  <c r="W21" i="13"/>
  <c r="X21" i="13"/>
  <c r="Y21" i="13"/>
  <c r="Z21" i="13"/>
  <c r="AH21" i="13"/>
  <c r="B22" i="13"/>
  <c r="C22" i="13"/>
  <c r="D22" i="13"/>
  <c r="E22" i="13"/>
  <c r="F22" i="13"/>
  <c r="G22" i="13"/>
  <c r="H22" i="13"/>
  <c r="I22" i="13"/>
  <c r="J22" i="13"/>
  <c r="K22" i="13"/>
  <c r="L22" i="13"/>
  <c r="M22" i="13"/>
  <c r="N22" i="13"/>
  <c r="O22" i="13"/>
  <c r="P22" i="13"/>
  <c r="Q22" i="13"/>
  <c r="R22" i="13"/>
  <c r="S22" i="13"/>
  <c r="T22" i="13"/>
  <c r="U22" i="13"/>
  <c r="V22" i="13"/>
  <c r="W22" i="13"/>
  <c r="X22" i="13"/>
  <c r="Y22" i="13"/>
  <c r="Z22" i="13"/>
  <c r="AH22" i="13"/>
  <c r="B23" i="13"/>
  <c r="C23" i="13"/>
  <c r="D23" i="13"/>
  <c r="E23" i="13"/>
  <c r="F23" i="13"/>
  <c r="G23" i="13"/>
  <c r="H23" i="13"/>
  <c r="I23" i="13"/>
  <c r="J23" i="13"/>
  <c r="K23" i="13"/>
  <c r="L23" i="13"/>
  <c r="M23" i="13"/>
  <c r="N23" i="13"/>
  <c r="O23" i="13"/>
  <c r="P23" i="13"/>
  <c r="Q23" i="13"/>
  <c r="R23" i="13"/>
  <c r="S23" i="13"/>
  <c r="T23" i="13"/>
  <c r="U23" i="13"/>
  <c r="V23" i="13"/>
  <c r="W23" i="13"/>
  <c r="X23" i="13"/>
  <c r="Y23" i="13"/>
  <c r="Z23" i="13"/>
  <c r="AH23" i="13"/>
  <c r="B24" i="13"/>
  <c r="C24" i="13"/>
  <c r="D24" i="13"/>
  <c r="E24" i="13"/>
  <c r="F24" i="13"/>
  <c r="G24" i="13"/>
  <c r="H24" i="13"/>
  <c r="I24" i="13"/>
  <c r="J24" i="13"/>
  <c r="K24" i="13"/>
  <c r="L24" i="13"/>
  <c r="M24" i="13"/>
  <c r="N24" i="13"/>
  <c r="O24" i="13"/>
  <c r="P24" i="13"/>
  <c r="Q24" i="13"/>
  <c r="R24" i="13"/>
  <c r="S24" i="13"/>
  <c r="T24" i="13"/>
  <c r="U24" i="13"/>
  <c r="V24" i="13"/>
  <c r="W24" i="13"/>
  <c r="X24" i="13"/>
  <c r="Y24" i="13"/>
  <c r="Z24" i="13"/>
  <c r="AH24" i="13"/>
  <c r="B25" i="13"/>
  <c r="C25" i="13"/>
  <c r="D25" i="13"/>
  <c r="E25" i="13"/>
  <c r="F25" i="13"/>
  <c r="G25" i="13"/>
  <c r="H25" i="13"/>
  <c r="I25" i="13"/>
  <c r="J25" i="13"/>
  <c r="K25" i="13"/>
  <c r="L25" i="13"/>
  <c r="M25" i="13"/>
  <c r="N25" i="13"/>
  <c r="O25" i="13"/>
  <c r="P25" i="13"/>
  <c r="Q25" i="13"/>
  <c r="R25" i="13"/>
  <c r="S25" i="13"/>
  <c r="T25" i="13"/>
  <c r="U25" i="13"/>
  <c r="V25" i="13"/>
  <c r="W25" i="13"/>
  <c r="X25" i="13"/>
  <c r="Y25" i="13"/>
  <c r="Z25" i="13"/>
  <c r="AH25" i="13"/>
  <c r="B26" i="13"/>
  <c r="C26" i="13"/>
  <c r="D26" i="13"/>
  <c r="E26" i="13"/>
  <c r="F26" i="13"/>
  <c r="G26" i="13"/>
  <c r="H26" i="13"/>
  <c r="I26" i="13"/>
  <c r="J26" i="13"/>
  <c r="K26" i="13"/>
  <c r="L26" i="13"/>
  <c r="M26" i="13"/>
  <c r="N26" i="13"/>
  <c r="O26" i="13"/>
  <c r="P26" i="13"/>
  <c r="Q26" i="13"/>
  <c r="R26" i="13"/>
  <c r="S26" i="13"/>
  <c r="T26" i="13"/>
  <c r="U26" i="13"/>
  <c r="V26" i="13"/>
  <c r="W26" i="13"/>
  <c r="X26" i="13"/>
  <c r="Y26" i="13"/>
  <c r="Z26" i="13"/>
  <c r="AH26" i="13"/>
  <c r="B27" i="13"/>
  <c r="C27" i="13"/>
  <c r="D27" i="13"/>
  <c r="E27" i="13"/>
  <c r="F27" i="13"/>
  <c r="G27" i="13"/>
  <c r="H27" i="13"/>
  <c r="I27" i="13"/>
  <c r="J27" i="13"/>
  <c r="K27" i="13"/>
  <c r="L27" i="13"/>
  <c r="M27" i="13"/>
  <c r="N27" i="13"/>
  <c r="O27" i="13"/>
  <c r="P27" i="13"/>
  <c r="Q27" i="13"/>
  <c r="R27" i="13"/>
  <c r="S27" i="13"/>
  <c r="T27" i="13"/>
  <c r="U27" i="13"/>
  <c r="V27" i="13"/>
  <c r="W27" i="13"/>
  <c r="X27" i="13"/>
  <c r="Y27" i="13"/>
  <c r="Z27" i="13"/>
  <c r="B28" i="13"/>
  <c r="C28" i="13"/>
  <c r="D28" i="13"/>
  <c r="E28" i="13"/>
  <c r="F28" i="13"/>
  <c r="G28" i="13"/>
  <c r="H28" i="13"/>
  <c r="I28" i="13"/>
  <c r="J28" i="13"/>
  <c r="K28" i="13"/>
  <c r="L28" i="13"/>
  <c r="M28" i="13"/>
  <c r="N28" i="13"/>
  <c r="O28" i="13"/>
  <c r="P28" i="13"/>
  <c r="Q28" i="13"/>
  <c r="R28" i="13"/>
  <c r="S28" i="13"/>
  <c r="T28" i="13"/>
  <c r="U28" i="13"/>
  <c r="V28" i="13"/>
  <c r="W28" i="13"/>
  <c r="X28" i="13"/>
  <c r="Y28" i="13"/>
  <c r="Z28" i="13"/>
  <c r="B29" i="13"/>
  <c r="C29" i="13"/>
  <c r="D29" i="13"/>
  <c r="E29" i="13"/>
  <c r="F29" i="13"/>
  <c r="G29" i="13"/>
  <c r="H29" i="13"/>
  <c r="I29" i="13"/>
  <c r="J29" i="13"/>
  <c r="K29" i="13"/>
  <c r="L29" i="13"/>
  <c r="M29" i="13"/>
  <c r="N29" i="13"/>
  <c r="O29" i="13"/>
  <c r="P29" i="13"/>
  <c r="Q29" i="13"/>
  <c r="R29" i="13"/>
  <c r="S29" i="13"/>
  <c r="T29" i="13"/>
  <c r="U29" i="13"/>
  <c r="V29" i="13"/>
  <c r="W29" i="13"/>
  <c r="X29" i="13"/>
  <c r="Y29" i="13"/>
  <c r="Z29" i="13"/>
  <c r="B30" i="13"/>
  <c r="AD2" i="13"/>
  <c r="AE2" i="13"/>
  <c r="E30" i="13"/>
  <c r="AD5" i="13"/>
  <c r="AE5" i="13"/>
  <c r="G30" i="13"/>
  <c r="AD7" i="13"/>
  <c r="AE7" i="13"/>
  <c r="K115" i="13"/>
  <c r="H30" i="13"/>
  <c r="AD8" i="13"/>
  <c r="AE8" i="13"/>
  <c r="K116" i="13"/>
  <c r="J30" i="13"/>
  <c r="AD10" i="13"/>
  <c r="AE10" i="13"/>
  <c r="K118" i="13"/>
  <c r="M30" i="13"/>
  <c r="AD13" i="13"/>
  <c r="AE13" i="13"/>
  <c r="K121" i="13"/>
  <c r="O30" i="13"/>
  <c r="AD15" i="13"/>
  <c r="AE15" i="13"/>
  <c r="K123" i="13"/>
  <c r="P30" i="13"/>
  <c r="AD16" i="13"/>
  <c r="AE16" i="13"/>
  <c r="K124" i="13"/>
  <c r="R30" i="13"/>
  <c r="AD18" i="13"/>
  <c r="AE18" i="13"/>
  <c r="U30" i="13"/>
  <c r="AD21" i="13"/>
  <c r="AE21" i="13"/>
  <c r="W30" i="13"/>
  <c r="AD23" i="13"/>
  <c r="AE23" i="13"/>
  <c r="K131" i="13"/>
  <c r="X30" i="13"/>
  <c r="AD24" i="13"/>
  <c r="AE24" i="13"/>
  <c r="K132" i="13"/>
  <c r="Z30" i="13"/>
  <c r="AD26" i="13"/>
  <c r="AE26" i="13"/>
  <c r="K134" i="13"/>
  <c r="B31" i="13"/>
  <c r="C31" i="13"/>
  <c r="D31" i="13"/>
  <c r="E31" i="13"/>
  <c r="F31" i="13"/>
  <c r="F32" i="13"/>
  <c r="G31" i="13"/>
  <c r="H31" i="13"/>
  <c r="I31" i="13"/>
  <c r="I32" i="13"/>
  <c r="J31" i="13"/>
  <c r="K31" i="13"/>
  <c r="L31" i="13"/>
  <c r="L32" i="13"/>
  <c r="M31" i="13"/>
  <c r="N31" i="13"/>
  <c r="N32" i="13"/>
  <c r="O31" i="13"/>
  <c r="P31" i="13"/>
  <c r="Q31" i="13"/>
  <c r="Q32" i="13"/>
  <c r="R31" i="13"/>
  <c r="S31" i="13"/>
  <c r="T31" i="13"/>
  <c r="T32" i="13"/>
  <c r="U31" i="13"/>
  <c r="V31" i="13"/>
  <c r="V32" i="13"/>
  <c r="W31" i="13"/>
  <c r="X31" i="13"/>
  <c r="Y31" i="13"/>
  <c r="Y32" i="13"/>
  <c r="Z31" i="13"/>
  <c r="B32" i="13"/>
  <c r="C32" i="13"/>
  <c r="D32" i="13"/>
  <c r="E32" i="13"/>
  <c r="G32" i="13"/>
  <c r="H32" i="13"/>
  <c r="J32" i="13"/>
  <c r="K32" i="13"/>
  <c r="M32" i="13"/>
  <c r="O32" i="13"/>
  <c r="P32" i="13"/>
  <c r="R32" i="13"/>
  <c r="S32" i="13"/>
  <c r="U32" i="13"/>
  <c r="W32" i="13"/>
  <c r="X32" i="13"/>
  <c r="Z32" i="13"/>
  <c r="B33" i="13"/>
  <c r="E33" i="13"/>
  <c r="F33" i="13"/>
  <c r="G33" i="13"/>
  <c r="H33" i="13"/>
  <c r="I33" i="13"/>
  <c r="J33" i="13"/>
  <c r="M33" i="13"/>
  <c r="N33" i="13"/>
  <c r="O33" i="13"/>
  <c r="P33" i="13"/>
  <c r="Q33" i="13"/>
  <c r="R33" i="13"/>
  <c r="U33" i="13"/>
  <c r="V33" i="13"/>
  <c r="W33" i="13"/>
  <c r="X33" i="13"/>
  <c r="Y33" i="13"/>
  <c r="Z33" i="13"/>
  <c r="B39" i="13"/>
  <c r="E39" i="13"/>
  <c r="G39" i="13"/>
  <c r="H39" i="13"/>
  <c r="J39" i="13"/>
  <c r="M39" i="13"/>
  <c r="O39" i="13"/>
  <c r="P39" i="13"/>
  <c r="R39" i="13"/>
  <c r="U39" i="13"/>
  <c r="W39" i="13"/>
  <c r="X39" i="13"/>
  <c r="Z39" i="13"/>
  <c r="B40" i="13"/>
  <c r="E40" i="13"/>
  <c r="G40" i="13"/>
  <c r="H40" i="13"/>
  <c r="J40" i="13"/>
  <c r="M40" i="13"/>
  <c r="O40" i="13"/>
  <c r="P40" i="13"/>
  <c r="R40" i="13"/>
  <c r="U40" i="13"/>
  <c r="W40" i="13"/>
  <c r="X40" i="13"/>
  <c r="Z40" i="13"/>
  <c r="B41" i="13"/>
  <c r="E41" i="13"/>
  <c r="G41" i="13"/>
  <c r="H41" i="13"/>
  <c r="J41" i="13"/>
  <c r="M41" i="13"/>
  <c r="O41" i="13"/>
  <c r="P41" i="13"/>
  <c r="R41" i="13"/>
  <c r="U41" i="13"/>
  <c r="W41" i="13"/>
  <c r="X41" i="13"/>
  <c r="Z41" i="13"/>
  <c r="B42" i="13"/>
  <c r="E42" i="13"/>
  <c r="G42" i="13"/>
  <c r="H42" i="13"/>
  <c r="J42" i="13"/>
  <c r="M42" i="13"/>
  <c r="O42" i="13"/>
  <c r="P42" i="13"/>
  <c r="R42" i="13"/>
  <c r="U42" i="13"/>
  <c r="W42" i="13"/>
  <c r="X42" i="13"/>
  <c r="Z42" i="13"/>
  <c r="B43" i="13"/>
  <c r="E43" i="13"/>
  <c r="G43" i="13"/>
  <c r="H43" i="13"/>
  <c r="J43" i="13"/>
  <c r="M43" i="13"/>
  <c r="O43" i="13"/>
  <c r="P43" i="13"/>
  <c r="R43" i="13"/>
  <c r="U43" i="13"/>
  <c r="W43" i="13"/>
  <c r="X43" i="13"/>
  <c r="Z43" i="13"/>
  <c r="B44" i="13"/>
  <c r="E44" i="13"/>
  <c r="G44" i="13"/>
  <c r="H44" i="13"/>
  <c r="J44" i="13"/>
  <c r="M44" i="13"/>
  <c r="O44" i="13"/>
  <c r="P44" i="13"/>
  <c r="R44" i="13"/>
  <c r="U44" i="13"/>
  <c r="W44" i="13"/>
  <c r="X44" i="13"/>
  <c r="Z44" i="13"/>
  <c r="B45" i="13"/>
  <c r="E45" i="13"/>
  <c r="G45" i="13"/>
  <c r="H45" i="13"/>
  <c r="J45" i="13"/>
  <c r="M45" i="13"/>
  <c r="O45" i="13"/>
  <c r="P45" i="13"/>
  <c r="R45" i="13"/>
  <c r="U45" i="13"/>
  <c r="W45" i="13"/>
  <c r="X45" i="13"/>
  <c r="Z45" i="13"/>
  <c r="B46" i="13"/>
  <c r="E46" i="13"/>
  <c r="G46" i="13"/>
  <c r="H46" i="13"/>
  <c r="J46" i="13"/>
  <c r="M46" i="13"/>
  <c r="O46" i="13"/>
  <c r="P46" i="13"/>
  <c r="R46" i="13"/>
  <c r="U46" i="13"/>
  <c r="W46" i="13"/>
  <c r="X46" i="13"/>
  <c r="Z46" i="13"/>
  <c r="B47" i="13"/>
  <c r="E47" i="13"/>
  <c r="G47" i="13"/>
  <c r="H47" i="13"/>
  <c r="J47" i="13"/>
  <c r="M47" i="13"/>
  <c r="O47" i="13"/>
  <c r="P47" i="13"/>
  <c r="R47" i="13"/>
  <c r="U47" i="13"/>
  <c r="W47" i="13"/>
  <c r="X47" i="13"/>
  <c r="Z47" i="13"/>
  <c r="B48" i="13"/>
  <c r="E48" i="13"/>
  <c r="G48" i="13"/>
  <c r="H48" i="13"/>
  <c r="J48" i="13"/>
  <c r="M48" i="13"/>
  <c r="O48" i="13"/>
  <c r="P48" i="13"/>
  <c r="R48" i="13"/>
  <c r="U48" i="13"/>
  <c r="W48" i="13"/>
  <c r="X48" i="13"/>
  <c r="Z48" i="13"/>
  <c r="B49" i="13"/>
  <c r="E49" i="13"/>
  <c r="G49" i="13"/>
  <c r="H49" i="13"/>
  <c r="J49" i="13"/>
  <c r="M49" i="13"/>
  <c r="O49" i="13"/>
  <c r="P49" i="13"/>
  <c r="R49" i="13"/>
  <c r="U49" i="13"/>
  <c r="W49" i="13"/>
  <c r="X49" i="13"/>
  <c r="Z49" i="13"/>
  <c r="B110" i="13"/>
  <c r="E110" i="13"/>
  <c r="F110" i="13"/>
  <c r="K110" i="13"/>
  <c r="B111" i="13"/>
  <c r="E111" i="13"/>
  <c r="F111" i="13"/>
  <c r="B112" i="13"/>
  <c r="E112" i="13"/>
  <c r="F112" i="13"/>
  <c r="B113" i="13"/>
  <c r="E113" i="13"/>
  <c r="F113" i="13"/>
  <c r="K113" i="13"/>
  <c r="B114" i="13"/>
  <c r="E114" i="13"/>
  <c r="F114" i="13"/>
  <c r="B115" i="13"/>
  <c r="E115" i="13"/>
  <c r="F115" i="13"/>
  <c r="B116" i="13"/>
  <c r="E116" i="13"/>
  <c r="F116" i="13"/>
  <c r="B117" i="13"/>
  <c r="E117" i="13"/>
  <c r="F117" i="13"/>
  <c r="B118" i="13"/>
  <c r="E118" i="13"/>
  <c r="F118" i="13"/>
  <c r="B119" i="13"/>
  <c r="E119" i="13"/>
  <c r="F119" i="13"/>
  <c r="B120" i="13"/>
  <c r="E120" i="13"/>
  <c r="F120" i="13"/>
  <c r="B121" i="13"/>
  <c r="E121" i="13"/>
  <c r="F121" i="13"/>
  <c r="B122" i="13"/>
  <c r="E122" i="13"/>
  <c r="F122" i="13"/>
  <c r="B123" i="13"/>
  <c r="E123" i="13"/>
  <c r="F123" i="13"/>
  <c r="B124" i="13"/>
  <c r="E124" i="13"/>
  <c r="F124" i="13"/>
  <c r="B125" i="13"/>
  <c r="E125" i="13"/>
  <c r="F125" i="13"/>
  <c r="B126" i="13"/>
  <c r="E126" i="13"/>
  <c r="F126" i="13"/>
  <c r="K126" i="13"/>
  <c r="B127" i="13"/>
  <c r="E127" i="13"/>
  <c r="F127" i="13"/>
  <c r="B128" i="13"/>
  <c r="E128" i="13"/>
  <c r="F128" i="13"/>
  <c r="B129" i="13"/>
  <c r="E129" i="13"/>
  <c r="F129" i="13"/>
  <c r="K129" i="13"/>
  <c r="B130" i="13"/>
  <c r="E130" i="13"/>
  <c r="F130" i="13"/>
  <c r="B131" i="13"/>
  <c r="E131" i="13"/>
  <c r="F131" i="13"/>
  <c r="B132" i="13"/>
  <c r="E132" i="13"/>
  <c r="F132" i="13"/>
  <c r="B133" i="13"/>
  <c r="E133" i="13"/>
  <c r="F133" i="13"/>
  <c r="B134" i="13"/>
  <c r="E134" i="13"/>
  <c r="F134" i="13"/>
  <c r="D136" i="13"/>
  <c r="F136" i="13"/>
  <c r="D137" i="13" a="1"/>
  <c r="D137" i="13"/>
  <c r="F137" i="13" a="1"/>
  <c r="F137" i="13"/>
  <c r="B3" i="12"/>
  <c r="C3" i="12"/>
  <c r="I3" i="12"/>
  <c r="K3" i="12"/>
  <c r="O3" i="12"/>
  <c r="Q3" i="12"/>
  <c r="U3" i="12"/>
  <c r="W3" i="12"/>
  <c r="AA3" i="12"/>
  <c r="AC3" i="12"/>
  <c r="B4" i="12"/>
  <c r="C4" i="12"/>
  <c r="E4" i="12"/>
  <c r="I4" i="12"/>
  <c r="K4" i="12"/>
  <c r="O4" i="12"/>
  <c r="Q4" i="12"/>
  <c r="U4" i="12"/>
  <c r="W4" i="12"/>
  <c r="AA4" i="12"/>
  <c r="AC4" i="12"/>
  <c r="B5" i="12"/>
  <c r="C5" i="12"/>
  <c r="E5" i="12"/>
  <c r="I5" i="12"/>
  <c r="K5" i="12"/>
  <c r="O5" i="12"/>
  <c r="Q5" i="12"/>
  <c r="U5" i="12"/>
  <c r="W5" i="12"/>
  <c r="AA5" i="12"/>
  <c r="AC5" i="12"/>
  <c r="B6" i="12"/>
  <c r="C6" i="12"/>
  <c r="E6" i="12"/>
  <c r="I6" i="12"/>
  <c r="K6" i="12"/>
  <c r="O6" i="12"/>
  <c r="Q6" i="12"/>
  <c r="U6" i="12"/>
  <c r="W6" i="12"/>
  <c r="AA6" i="12"/>
  <c r="AC6" i="12"/>
  <c r="B7" i="12"/>
  <c r="C7" i="12"/>
  <c r="E7" i="12"/>
  <c r="I7" i="12"/>
  <c r="K7" i="12"/>
  <c r="O7" i="12"/>
  <c r="Q7" i="12"/>
  <c r="U7" i="12"/>
  <c r="W7" i="12"/>
  <c r="AA7" i="12"/>
  <c r="AC7" i="12"/>
  <c r="B8" i="12"/>
  <c r="C8" i="12"/>
  <c r="E8" i="12"/>
  <c r="I8" i="12"/>
  <c r="K8" i="12"/>
  <c r="O8" i="12"/>
  <c r="Q8" i="12"/>
  <c r="U8" i="12"/>
  <c r="W8" i="12"/>
  <c r="AA8" i="12"/>
  <c r="AC8" i="12"/>
  <c r="B9" i="12"/>
  <c r="C9" i="12"/>
  <c r="E9" i="12"/>
  <c r="I9" i="12"/>
  <c r="K9" i="12"/>
  <c r="O9" i="12"/>
  <c r="Q9" i="12"/>
  <c r="U9" i="12"/>
  <c r="W9" i="12"/>
  <c r="AA9" i="12"/>
  <c r="AC9" i="12"/>
  <c r="B10" i="12"/>
  <c r="C10" i="12"/>
  <c r="E10" i="12"/>
  <c r="I10" i="12"/>
  <c r="K10" i="12"/>
  <c r="O10" i="12"/>
  <c r="Q10" i="12"/>
  <c r="U10" i="12"/>
  <c r="W10" i="12"/>
  <c r="AA10" i="12"/>
  <c r="AC10" i="12"/>
  <c r="B11" i="12"/>
  <c r="C11" i="12"/>
  <c r="E11" i="12"/>
  <c r="I11" i="12"/>
  <c r="K11" i="12"/>
  <c r="O11" i="12"/>
  <c r="Q11" i="12"/>
  <c r="U11" i="12"/>
  <c r="W11" i="12"/>
  <c r="AA11" i="12"/>
  <c r="AC11" i="12"/>
  <c r="B12" i="12"/>
  <c r="C12" i="12"/>
  <c r="E12" i="12"/>
  <c r="I12" i="12"/>
  <c r="K12" i="12"/>
  <c r="O12" i="12"/>
  <c r="Q12" i="12"/>
  <c r="U12" i="12"/>
  <c r="W12" i="12"/>
  <c r="AA12" i="12"/>
  <c r="AC12" i="12"/>
  <c r="B13" i="12"/>
  <c r="C13" i="12"/>
  <c r="E13" i="12"/>
  <c r="I13" i="12"/>
  <c r="K13" i="12"/>
  <c r="O13" i="12"/>
  <c r="Q13" i="12"/>
  <c r="U13" i="12"/>
  <c r="W13" i="12"/>
  <c r="AA13" i="12"/>
  <c r="AC13" i="12"/>
  <c r="B14" i="12"/>
  <c r="C14" i="12"/>
  <c r="E14" i="12"/>
  <c r="I14" i="12"/>
  <c r="K14" i="12"/>
  <c r="O14" i="12"/>
  <c r="Q14" i="12"/>
  <c r="U14" i="12"/>
  <c r="W14" i="12"/>
  <c r="AA14" i="12"/>
  <c r="AC14" i="12"/>
  <c r="B15" i="12"/>
  <c r="C15" i="12"/>
  <c r="E15" i="12"/>
  <c r="I15" i="12"/>
  <c r="K15" i="12"/>
  <c r="O15" i="12"/>
  <c r="Q15" i="12"/>
  <c r="U15" i="12"/>
  <c r="W15" i="12"/>
  <c r="AA15" i="12"/>
  <c r="AC15" i="12"/>
  <c r="B16" i="12"/>
  <c r="C16" i="12"/>
  <c r="E16" i="12"/>
  <c r="I16" i="12"/>
  <c r="K16" i="12"/>
  <c r="O16" i="12"/>
  <c r="Q16" i="12"/>
  <c r="U16" i="12"/>
  <c r="W16" i="12"/>
  <c r="AA16" i="12"/>
  <c r="AC16" i="12"/>
  <c r="B17" i="12"/>
  <c r="C17" i="12"/>
  <c r="E17" i="12"/>
  <c r="I17" i="12"/>
  <c r="K17" i="12"/>
  <c r="O17" i="12"/>
  <c r="Q17" i="12"/>
  <c r="U17" i="12"/>
  <c r="W17" i="12"/>
  <c r="AA17" i="12"/>
  <c r="AC17" i="12"/>
  <c r="B18" i="12"/>
  <c r="C18" i="12"/>
  <c r="E18" i="12"/>
  <c r="I18" i="12"/>
  <c r="K18" i="12"/>
  <c r="O18" i="12"/>
  <c r="Q18" i="12"/>
  <c r="U18" i="12"/>
  <c r="W18" i="12"/>
  <c r="AA18" i="12"/>
  <c r="AC18" i="12"/>
  <c r="B19" i="12"/>
  <c r="C19" i="12"/>
  <c r="E19" i="12"/>
  <c r="I19" i="12"/>
  <c r="K19" i="12"/>
  <c r="O19" i="12"/>
  <c r="Q19" i="12"/>
  <c r="U19" i="12"/>
  <c r="W19" i="12"/>
  <c r="AA19" i="12"/>
  <c r="AC19" i="12"/>
  <c r="B20" i="12"/>
  <c r="C20" i="12"/>
  <c r="E20" i="12"/>
  <c r="I20" i="12"/>
  <c r="K20" i="12"/>
  <c r="O20" i="12"/>
  <c r="Q20" i="12"/>
  <c r="U20" i="12"/>
  <c r="W20" i="12"/>
  <c r="AA20" i="12"/>
  <c r="AC20" i="12"/>
  <c r="B21" i="12"/>
  <c r="C21" i="12"/>
  <c r="E21" i="12"/>
  <c r="I21" i="12"/>
  <c r="K21" i="12"/>
  <c r="O21" i="12"/>
  <c r="Q21" i="12"/>
  <c r="U21" i="12"/>
  <c r="W21" i="12"/>
  <c r="AA21" i="12"/>
  <c r="AC21" i="12"/>
  <c r="B22" i="12"/>
  <c r="C22" i="12"/>
  <c r="E22" i="12"/>
  <c r="I22" i="12"/>
  <c r="K22" i="12"/>
  <c r="O22" i="12"/>
  <c r="Q22" i="12"/>
  <c r="U22" i="12"/>
  <c r="W22" i="12"/>
  <c r="AA22" i="12"/>
  <c r="AC22" i="12"/>
  <c r="B23" i="12"/>
  <c r="C23" i="12"/>
  <c r="E23" i="12"/>
  <c r="I23" i="12"/>
  <c r="K23" i="12"/>
  <c r="O23" i="12"/>
  <c r="Q23" i="12"/>
  <c r="U23" i="12"/>
  <c r="W23" i="12"/>
  <c r="AA23" i="12"/>
  <c r="AC23" i="12"/>
  <c r="B24" i="12"/>
  <c r="C24" i="12"/>
  <c r="E24" i="12"/>
  <c r="I24" i="12"/>
  <c r="K24" i="12"/>
  <c r="O24" i="12"/>
  <c r="Q24" i="12"/>
  <c r="U24" i="12"/>
  <c r="W24" i="12"/>
  <c r="AA24" i="12"/>
  <c r="AC24" i="12"/>
  <c r="B25" i="12"/>
  <c r="C25" i="12"/>
  <c r="E25" i="12"/>
  <c r="I25" i="12"/>
  <c r="K25" i="12"/>
  <c r="O25" i="12"/>
  <c r="Q25" i="12"/>
  <c r="U25" i="12"/>
  <c r="W25" i="12"/>
  <c r="AA25" i="12"/>
  <c r="AC25" i="12"/>
  <c r="B26" i="12"/>
  <c r="C26" i="12"/>
  <c r="E26" i="12"/>
  <c r="I26" i="12"/>
  <c r="K26" i="12"/>
  <c r="O26" i="12"/>
  <c r="Q26" i="12"/>
  <c r="U26" i="12"/>
  <c r="W26" i="12"/>
  <c r="AA26" i="12"/>
  <c r="AC26" i="12"/>
  <c r="B27" i="12"/>
  <c r="C27" i="12"/>
  <c r="E27" i="12"/>
  <c r="I27" i="12"/>
  <c r="K27" i="12"/>
  <c r="O27" i="12"/>
  <c r="Q27" i="12"/>
  <c r="U27" i="12"/>
  <c r="W27" i="12"/>
  <c r="AA27" i="12"/>
  <c r="AC27" i="12"/>
  <c r="H28" i="12"/>
  <c r="N28" i="12"/>
  <c r="O28" i="12"/>
  <c r="U28" i="12"/>
  <c r="W28" i="12"/>
  <c r="AA28" i="12"/>
  <c r="AC28" i="12"/>
  <c r="T29" i="12"/>
  <c r="Z29" i="12"/>
  <c r="I1" i="11" a="1"/>
  <c r="I1" i="11"/>
  <c r="C2" i="11"/>
  <c r="F2" i="11"/>
  <c r="E2" i="11"/>
  <c r="I2" i="11" a="1"/>
  <c r="I2" i="11"/>
  <c r="C3" i="11"/>
  <c r="E3" i="11"/>
  <c r="F3" i="11"/>
  <c r="J33" i="11"/>
  <c r="C4" i="11"/>
  <c r="F4" i="11"/>
  <c r="J34" i="11"/>
  <c r="E4" i="11"/>
  <c r="C5" i="11"/>
  <c r="F5" i="11"/>
  <c r="J35" i="11"/>
  <c r="E5" i="11"/>
  <c r="C6" i="11"/>
  <c r="E6" i="11"/>
  <c r="C7" i="11"/>
  <c r="F7" i="11"/>
  <c r="J37" i="11"/>
  <c r="E7" i="11"/>
  <c r="C8" i="11"/>
  <c r="E8" i="11"/>
  <c r="F8" i="11"/>
  <c r="J38" i="11"/>
  <c r="C9" i="11"/>
  <c r="F9" i="11"/>
  <c r="J39" i="11"/>
  <c r="E9" i="11"/>
  <c r="C10" i="11"/>
  <c r="E10" i="11"/>
  <c r="F10" i="11"/>
  <c r="J40" i="11"/>
  <c r="C11" i="11"/>
  <c r="E11" i="11"/>
  <c r="F11" i="11"/>
  <c r="J41" i="11"/>
  <c r="C12" i="11"/>
  <c r="F12" i="11"/>
  <c r="J42" i="11"/>
  <c r="E12" i="11"/>
  <c r="C13" i="11"/>
  <c r="E13" i="11"/>
  <c r="C14" i="11"/>
  <c r="E14" i="11"/>
  <c r="F14" i="11"/>
  <c r="J44" i="11"/>
  <c r="C15" i="11"/>
  <c r="F15" i="11"/>
  <c r="J45" i="11"/>
  <c r="E15" i="11"/>
  <c r="C16" i="11"/>
  <c r="E16" i="11"/>
  <c r="F16" i="11"/>
  <c r="J46" i="11"/>
  <c r="C17" i="11"/>
  <c r="E17" i="11"/>
  <c r="C18" i="11"/>
  <c r="F18" i="11"/>
  <c r="J48" i="11"/>
  <c r="E18" i="11"/>
  <c r="C19" i="11"/>
  <c r="E19" i="11"/>
  <c r="F19" i="11"/>
  <c r="J49" i="11"/>
  <c r="C20" i="11"/>
  <c r="E20" i="11"/>
  <c r="C21" i="11"/>
  <c r="E21" i="11"/>
  <c r="C22" i="11"/>
  <c r="F22" i="11"/>
  <c r="J52" i="11"/>
  <c r="E22" i="11"/>
  <c r="C23" i="11"/>
  <c r="F23" i="11"/>
  <c r="J53" i="11"/>
  <c r="E23" i="11"/>
  <c r="C24" i="11"/>
  <c r="E24" i="11"/>
  <c r="F24" i="11"/>
  <c r="J54" i="11"/>
  <c r="C25" i="11"/>
  <c r="E25" i="11"/>
  <c r="F25" i="11"/>
  <c r="J55" i="11"/>
  <c r="C26" i="11"/>
  <c r="F26" i="11"/>
  <c r="J56" i="11"/>
  <c r="E26" i="11"/>
  <c r="B32" i="11"/>
  <c r="F32" i="11"/>
  <c r="J32" i="11"/>
  <c r="N32" i="11"/>
  <c r="E32" i="11"/>
  <c r="R32" i="11"/>
  <c r="B33" i="11"/>
  <c r="B58" i="11"/>
  <c r="E33" i="11"/>
  <c r="N33" i="11"/>
  <c r="R33" i="11"/>
  <c r="F33" i="11"/>
  <c r="B34" i="11"/>
  <c r="E34" i="11"/>
  <c r="F34" i="11"/>
  <c r="N34" i="11"/>
  <c r="R34" i="11"/>
  <c r="B35" i="11"/>
  <c r="E35" i="11"/>
  <c r="N35" i="11"/>
  <c r="R35" i="11"/>
  <c r="F35" i="11"/>
  <c r="B36" i="11"/>
  <c r="N36" i="11"/>
  <c r="E36" i="11"/>
  <c r="R36" i="11"/>
  <c r="F36" i="11"/>
  <c r="B37" i="11"/>
  <c r="E37" i="11"/>
  <c r="N37" i="11"/>
  <c r="R37" i="11"/>
  <c r="F37" i="11"/>
  <c r="B38" i="11"/>
  <c r="E38" i="11"/>
  <c r="N38" i="11"/>
  <c r="R38" i="11"/>
  <c r="F38" i="11"/>
  <c r="B39" i="11"/>
  <c r="E39" i="11"/>
  <c r="N39" i="11"/>
  <c r="R39" i="11"/>
  <c r="F39" i="11"/>
  <c r="B40" i="11"/>
  <c r="N40" i="11"/>
  <c r="E40" i="11"/>
  <c r="R40" i="11"/>
  <c r="F40" i="11"/>
  <c r="B41" i="11"/>
  <c r="N41" i="11"/>
  <c r="E41" i="11"/>
  <c r="R41" i="11"/>
  <c r="F41" i="11"/>
  <c r="B42" i="11"/>
  <c r="E42" i="11"/>
  <c r="N42" i="11"/>
  <c r="R42" i="11"/>
  <c r="F42" i="11"/>
  <c r="B43" i="11"/>
  <c r="N43" i="11"/>
  <c r="E43" i="11"/>
  <c r="R43" i="11"/>
  <c r="F43" i="11"/>
  <c r="B44" i="11"/>
  <c r="N44" i="11"/>
  <c r="E44" i="11"/>
  <c r="R44" i="11"/>
  <c r="F44" i="11"/>
  <c r="B45" i="11"/>
  <c r="E45" i="11"/>
  <c r="N45" i="11"/>
  <c r="R45" i="11"/>
  <c r="F45" i="11"/>
  <c r="B46" i="11"/>
  <c r="E46" i="11"/>
  <c r="N46" i="11"/>
  <c r="R46" i="11"/>
  <c r="F46" i="11"/>
  <c r="B47" i="11"/>
  <c r="E47" i="11"/>
  <c r="N47" i="11"/>
  <c r="R47" i="11"/>
  <c r="F47" i="11"/>
  <c r="B48" i="11"/>
  <c r="N48" i="11"/>
  <c r="E48" i="11"/>
  <c r="R48" i="11"/>
  <c r="F48" i="11"/>
  <c r="B49" i="11"/>
  <c r="N49" i="11"/>
  <c r="E49" i="11"/>
  <c r="R49" i="11"/>
  <c r="F49" i="11"/>
  <c r="B50" i="11"/>
  <c r="E50" i="11"/>
  <c r="N50" i="11"/>
  <c r="R50" i="11"/>
  <c r="F50" i="11"/>
  <c r="B51" i="11"/>
  <c r="N51" i="11"/>
  <c r="E51" i="11"/>
  <c r="R51" i="11"/>
  <c r="F51" i="11"/>
  <c r="B52" i="11"/>
  <c r="N52" i="11"/>
  <c r="E52" i="11"/>
  <c r="R52" i="11"/>
  <c r="F52" i="11"/>
  <c r="B53" i="11"/>
  <c r="N53" i="11"/>
  <c r="E53" i="11"/>
  <c r="R53" i="11"/>
  <c r="F53" i="11"/>
  <c r="B54" i="11"/>
  <c r="E54" i="11"/>
  <c r="N54" i="11"/>
  <c r="R54" i="11"/>
  <c r="F54" i="11"/>
  <c r="B55" i="11"/>
  <c r="E55" i="11"/>
  <c r="N55" i="11"/>
  <c r="R55" i="11"/>
  <c r="F55" i="11"/>
  <c r="B56" i="11"/>
  <c r="N56" i="11"/>
  <c r="E56" i="11"/>
  <c r="R56" i="11"/>
  <c r="F56" i="11"/>
  <c r="D58" i="11"/>
  <c r="L58" i="11"/>
  <c r="B59" i="11" a="1"/>
  <c r="B59" i="11"/>
  <c r="D59" i="11" a="1"/>
  <c r="D59" i="11"/>
  <c r="B3" i="9"/>
  <c r="C3" i="9"/>
  <c r="D3" i="9"/>
  <c r="E3" i="9"/>
  <c r="F3" i="9"/>
  <c r="G3" i="9"/>
  <c r="H3" i="9"/>
  <c r="I3" i="9"/>
  <c r="J3" i="9"/>
  <c r="K3" i="9"/>
  <c r="L3" i="9"/>
  <c r="M3" i="9"/>
  <c r="N3" i="9"/>
  <c r="O3" i="9"/>
  <c r="P3" i="9"/>
  <c r="Q3" i="9"/>
  <c r="R3" i="9"/>
  <c r="S3" i="9"/>
  <c r="T3" i="9"/>
  <c r="U3" i="9"/>
  <c r="V3" i="9"/>
  <c r="W3" i="9"/>
  <c r="X3" i="9"/>
  <c r="Y3" i="9"/>
  <c r="Z3" i="9"/>
  <c r="B4" i="9"/>
  <c r="C4" i="9"/>
  <c r="D4" i="9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X4" i="9"/>
  <c r="Y4" i="9"/>
  <c r="Z4" i="9"/>
  <c r="B5" i="9"/>
  <c r="C5" i="9"/>
  <c r="D5" i="9"/>
  <c r="E5" i="9"/>
  <c r="F5" i="9"/>
  <c r="G5" i="9"/>
  <c r="H5" i="9"/>
  <c r="I5" i="9"/>
  <c r="J5" i="9"/>
  <c r="K5" i="9"/>
  <c r="L5" i="9"/>
  <c r="M5" i="9"/>
  <c r="N5" i="9"/>
  <c r="O5" i="9"/>
  <c r="P5" i="9"/>
  <c r="Q5" i="9"/>
  <c r="R5" i="9"/>
  <c r="S5" i="9"/>
  <c r="T5" i="9"/>
  <c r="U5" i="9"/>
  <c r="V5" i="9"/>
  <c r="W5" i="9"/>
  <c r="X5" i="9"/>
  <c r="Y5" i="9"/>
  <c r="Z5" i="9"/>
  <c r="B6" i="9"/>
  <c r="C6" i="9"/>
  <c r="D6" i="9"/>
  <c r="E6" i="9"/>
  <c r="F6" i="9"/>
  <c r="G6" i="9"/>
  <c r="H6" i="9"/>
  <c r="I6" i="9"/>
  <c r="J6" i="9"/>
  <c r="K6" i="9"/>
  <c r="L6" i="9"/>
  <c r="M6" i="9"/>
  <c r="N6" i="9"/>
  <c r="O6" i="9"/>
  <c r="P6" i="9"/>
  <c r="Q6" i="9"/>
  <c r="R6" i="9"/>
  <c r="S6" i="9"/>
  <c r="T6" i="9"/>
  <c r="U6" i="9"/>
  <c r="V6" i="9"/>
  <c r="W6" i="9"/>
  <c r="X6" i="9"/>
  <c r="Y6" i="9"/>
  <c r="Z6" i="9"/>
  <c r="B7" i="9"/>
  <c r="C7" i="9"/>
  <c r="D7" i="9"/>
  <c r="E7" i="9"/>
  <c r="F7" i="9"/>
  <c r="G7" i="9"/>
  <c r="H7" i="9"/>
  <c r="I7" i="9"/>
  <c r="J7" i="9"/>
  <c r="K7" i="9"/>
  <c r="L7" i="9"/>
  <c r="M7" i="9"/>
  <c r="N7" i="9"/>
  <c r="O7" i="9"/>
  <c r="P7" i="9"/>
  <c r="Q7" i="9"/>
  <c r="R7" i="9"/>
  <c r="S7" i="9"/>
  <c r="T7" i="9"/>
  <c r="U7" i="9"/>
  <c r="V7" i="9"/>
  <c r="W7" i="9"/>
  <c r="X7" i="9"/>
  <c r="Y7" i="9"/>
  <c r="Z7" i="9"/>
  <c r="B8" i="9"/>
  <c r="C8" i="9"/>
  <c r="D8" i="9"/>
  <c r="E8" i="9"/>
  <c r="F8" i="9"/>
  <c r="G8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V8" i="9"/>
  <c r="W8" i="9"/>
  <c r="X8" i="9"/>
  <c r="Y8" i="9"/>
  <c r="Z8" i="9"/>
  <c r="B9" i="9"/>
  <c r="C9" i="9"/>
  <c r="D9" i="9"/>
  <c r="E9" i="9"/>
  <c r="F9" i="9"/>
  <c r="G9" i="9"/>
  <c r="H9" i="9"/>
  <c r="I9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X9" i="9"/>
  <c r="Y9" i="9"/>
  <c r="Z9" i="9"/>
  <c r="B10" i="9"/>
  <c r="C10" i="9"/>
  <c r="D10" i="9"/>
  <c r="E10" i="9"/>
  <c r="F10" i="9"/>
  <c r="G10" i="9"/>
  <c r="H10" i="9"/>
  <c r="I10" i="9"/>
  <c r="J10" i="9"/>
  <c r="K10" i="9"/>
  <c r="L10" i="9"/>
  <c r="M10" i="9"/>
  <c r="N10" i="9"/>
  <c r="O10" i="9"/>
  <c r="P10" i="9"/>
  <c r="Q10" i="9"/>
  <c r="R10" i="9"/>
  <c r="S10" i="9"/>
  <c r="T10" i="9"/>
  <c r="U10" i="9"/>
  <c r="V10" i="9"/>
  <c r="W10" i="9"/>
  <c r="X10" i="9"/>
  <c r="Y10" i="9"/>
  <c r="Z10" i="9"/>
  <c r="B11" i="9"/>
  <c r="C11" i="9"/>
  <c r="D11" i="9"/>
  <c r="E11" i="9"/>
  <c r="F11" i="9"/>
  <c r="G11" i="9"/>
  <c r="H11" i="9"/>
  <c r="I11" i="9"/>
  <c r="J11" i="9"/>
  <c r="K11" i="9"/>
  <c r="L11" i="9"/>
  <c r="M11" i="9"/>
  <c r="N11" i="9"/>
  <c r="O11" i="9"/>
  <c r="P11" i="9"/>
  <c r="Q11" i="9"/>
  <c r="R11" i="9"/>
  <c r="S11" i="9"/>
  <c r="T11" i="9"/>
  <c r="U11" i="9"/>
  <c r="V11" i="9"/>
  <c r="W11" i="9"/>
  <c r="X11" i="9"/>
  <c r="Y11" i="9"/>
  <c r="Z11" i="9"/>
  <c r="B12" i="9"/>
  <c r="C12" i="9"/>
  <c r="D12" i="9"/>
  <c r="E12" i="9"/>
  <c r="F12" i="9"/>
  <c r="G12" i="9"/>
  <c r="H12" i="9"/>
  <c r="I12" i="9"/>
  <c r="J12" i="9"/>
  <c r="K12" i="9"/>
  <c r="L12" i="9"/>
  <c r="M12" i="9"/>
  <c r="N12" i="9"/>
  <c r="O12" i="9"/>
  <c r="P12" i="9"/>
  <c r="Q12" i="9"/>
  <c r="R12" i="9"/>
  <c r="S12" i="9"/>
  <c r="T12" i="9"/>
  <c r="U12" i="9"/>
  <c r="V12" i="9"/>
  <c r="W12" i="9"/>
  <c r="X12" i="9"/>
  <c r="Y12" i="9"/>
  <c r="Z12" i="9"/>
  <c r="B13" i="9"/>
  <c r="C13" i="9"/>
  <c r="D13" i="9"/>
  <c r="E13" i="9"/>
  <c r="F13" i="9"/>
  <c r="G13" i="9"/>
  <c r="H13" i="9"/>
  <c r="I13" i="9"/>
  <c r="J13" i="9"/>
  <c r="K13" i="9"/>
  <c r="L13" i="9"/>
  <c r="M13" i="9"/>
  <c r="N13" i="9"/>
  <c r="O13" i="9"/>
  <c r="P13" i="9"/>
  <c r="Q13" i="9"/>
  <c r="R13" i="9"/>
  <c r="S13" i="9"/>
  <c r="T13" i="9"/>
  <c r="U13" i="9"/>
  <c r="V13" i="9"/>
  <c r="W13" i="9"/>
  <c r="X13" i="9"/>
  <c r="Y13" i="9"/>
  <c r="Z13" i="9"/>
  <c r="B14" i="9"/>
  <c r="C14" i="9"/>
  <c r="D14" i="9"/>
  <c r="E14" i="9"/>
  <c r="F14" i="9"/>
  <c r="G14" i="9"/>
  <c r="H14" i="9"/>
  <c r="I14" i="9"/>
  <c r="J14" i="9"/>
  <c r="K14" i="9"/>
  <c r="L14" i="9"/>
  <c r="M14" i="9"/>
  <c r="N14" i="9"/>
  <c r="O14" i="9"/>
  <c r="P14" i="9"/>
  <c r="Q14" i="9"/>
  <c r="R14" i="9"/>
  <c r="S14" i="9"/>
  <c r="T14" i="9"/>
  <c r="U14" i="9"/>
  <c r="V14" i="9"/>
  <c r="W14" i="9"/>
  <c r="X14" i="9"/>
  <c r="Y14" i="9"/>
  <c r="Z14" i="9"/>
  <c r="B15" i="9"/>
  <c r="C15" i="9"/>
  <c r="D15" i="9"/>
  <c r="E15" i="9"/>
  <c r="F15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B16" i="9"/>
  <c r="C16" i="9"/>
  <c r="D16" i="9"/>
  <c r="E16" i="9"/>
  <c r="F16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B17" i="9"/>
  <c r="C17" i="9"/>
  <c r="D17" i="9"/>
  <c r="E17" i="9"/>
  <c r="F17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B18" i="9"/>
  <c r="C18" i="9"/>
  <c r="D18" i="9"/>
  <c r="E18" i="9"/>
  <c r="F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B19" i="9"/>
  <c r="C19" i="9"/>
  <c r="D19" i="9"/>
  <c r="E19" i="9"/>
  <c r="F19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B20" i="9"/>
  <c r="C20" i="9"/>
  <c r="D20" i="9"/>
  <c r="E20" i="9"/>
  <c r="F20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B21" i="9"/>
  <c r="C21" i="9"/>
  <c r="D21" i="9"/>
  <c r="E21" i="9"/>
  <c r="F21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B22" i="9"/>
  <c r="C22" i="9"/>
  <c r="D22" i="9"/>
  <c r="E22" i="9"/>
  <c r="F22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B23" i="9"/>
  <c r="C23" i="9"/>
  <c r="D23" i="9"/>
  <c r="E23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B24" i="9"/>
  <c r="C24" i="9"/>
  <c r="D24" i="9"/>
  <c r="E24" i="9"/>
  <c r="F24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B25" i="9"/>
  <c r="C25" i="9"/>
  <c r="D25" i="9"/>
  <c r="E25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B26" i="9"/>
  <c r="C26" i="9"/>
  <c r="D26" i="9"/>
  <c r="E26" i="9"/>
  <c r="F26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B27" i="9"/>
  <c r="C27" i="9"/>
  <c r="D27" i="9"/>
  <c r="E27" i="9"/>
  <c r="F27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B28" i="9"/>
  <c r="C28" i="9"/>
  <c r="D28" i="9"/>
  <c r="E28" i="9"/>
  <c r="F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B29" i="9"/>
  <c r="C29" i="9"/>
  <c r="D29" i="9"/>
  <c r="E29" i="9"/>
  <c r="F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B30" i="9"/>
  <c r="C30" i="9"/>
  <c r="D30" i="9"/>
  <c r="E30" i="9"/>
  <c r="F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Y30" i="9"/>
  <c r="Z30" i="9"/>
  <c r="B31" i="9"/>
  <c r="C31" i="9"/>
  <c r="D31" i="9"/>
  <c r="E31" i="9"/>
  <c r="F31" i="9"/>
  <c r="G31" i="9"/>
  <c r="H31" i="9"/>
  <c r="I31" i="9"/>
  <c r="J31" i="9"/>
  <c r="K31" i="9"/>
  <c r="L31" i="9"/>
  <c r="M31" i="9"/>
  <c r="N31" i="9"/>
  <c r="O31" i="9"/>
  <c r="P31" i="9"/>
  <c r="Q31" i="9"/>
  <c r="R31" i="9"/>
  <c r="S31" i="9"/>
  <c r="T31" i="9"/>
  <c r="U31" i="9"/>
  <c r="V31" i="9"/>
  <c r="W31" i="9"/>
  <c r="X31" i="9"/>
  <c r="Y31" i="9"/>
  <c r="Z31" i="9"/>
  <c r="B32" i="9"/>
  <c r="C32" i="9"/>
  <c r="D32" i="9"/>
  <c r="E32" i="9"/>
  <c r="F32" i="9"/>
  <c r="G32" i="9"/>
  <c r="H32" i="9"/>
  <c r="I32" i="9"/>
  <c r="J32" i="9"/>
  <c r="K32" i="9"/>
  <c r="L32" i="9"/>
  <c r="M32" i="9"/>
  <c r="N32" i="9"/>
  <c r="O32" i="9"/>
  <c r="P32" i="9"/>
  <c r="Q32" i="9"/>
  <c r="R32" i="9"/>
  <c r="S32" i="9"/>
  <c r="T32" i="9"/>
  <c r="U32" i="9"/>
  <c r="V32" i="9"/>
  <c r="W32" i="9"/>
  <c r="X32" i="9"/>
  <c r="Y32" i="9"/>
  <c r="Z32" i="9"/>
  <c r="B33" i="9"/>
  <c r="C33" i="9"/>
  <c r="D33" i="9"/>
  <c r="E33" i="9"/>
  <c r="F33" i="9"/>
  <c r="G33" i="9"/>
  <c r="H33" i="9"/>
  <c r="I33" i="9"/>
  <c r="J33" i="9"/>
  <c r="K33" i="9"/>
  <c r="L33" i="9"/>
  <c r="M33" i="9"/>
  <c r="N33" i="9"/>
  <c r="O33" i="9"/>
  <c r="P33" i="9"/>
  <c r="Q33" i="9"/>
  <c r="R33" i="9"/>
  <c r="S33" i="9"/>
  <c r="T33" i="9"/>
  <c r="U33" i="9"/>
  <c r="V33" i="9"/>
  <c r="W33" i="9"/>
  <c r="X33" i="9"/>
  <c r="Y33" i="9"/>
  <c r="Z33" i="9"/>
  <c r="B34" i="9"/>
  <c r="C34" i="9"/>
  <c r="D34" i="9"/>
  <c r="E34" i="9"/>
  <c r="F34" i="9"/>
  <c r="G34" i="9"/>
  <c r="H34" i="9"/>
  <c r="I34" i="9"/>
  <c r="J34" i="9"/>
  <c r="K34" i="9"/>
  <c r="L34" i="9"/>
  <c r="M34" i="9"/>
  <c r="N34" i="9"/>
  <c r="O34" i="9"/>
  <c r="P34" i="9"/>
  <c r="Q34" i="9"/>
  <c r="R34" i="9"/>
  <c r="S34" i="9"/>
  <c r="T34" i="9"/>
  <c r="U34" i="9"/>
  <c r="V34" i="9"/>
  <c r="W34" i="9"/>
  <c r="X34" i="9"/>
  <c r="Y34" i="9"/>
  <c r="Z34" i="9"/>
  <c r="AN34" i="9"/>
  <c r="B35" i="9"/>
  <c r="C35" i="9"/>
  <c r="D35" i="9"/>
  <c r="E35" i="9"/>
  <c r="F35" i="9"/>
  <c r="G35" i="9"/>
  <c r="H35" i="9"/>
  <c r="I35" i="9"/>
  <c r="J35" i="9"/>
  <c r="K35" i="9"/>
  <c r="L35" i="9"/>
  <c r="M35" i="9"/>
  <c r="N35" i="9"/>
  <c r="O35" i="9"/>
  <c r="P35" i="9"/>
  <c r="Q35" i="9"/>
  <c r="R35" i="9"/>
  <c r="S35" i="9"/>
  <c r="T35" i="9"/>
  <c r="U35" i="9"/>
  <c r="V35" i="9"/>
  <c r="W35" i="9"/>
  <c r="X35" i="9"/>
  <c r="Y35" i="9"/>
  <c r="Z35" i="9"/>
  <c r="B36" i="9"/>
  <c r="C36" i="9"/>
  <c r="D36" i="9"/>
  <c r="E36" i="9"/>
  <c r="F36" i="9"/>
  <c r="G36" i="9"/>
  <c r="H36" i="9"/>
  <c r="I36" i="9"/>
  <c r="J36" i="9"/>
  <c r="K36" i="9"/>
  <c r="L36" i="9"/>
  <c r="M36" i="9"/>
  <c r="N36" i="9"/>
  <c r="O36" i="9"/>
  <c r="P36" i="9"/>
  <c r="Q36" i="9"/>
  <c r="R36" i="9"/>
  <c r="S36" i="9"/>
  <c r="T36" i="9"/>
  <c r="U36" i="9"/>
  <c r="V36" i="9"/>
  <c r="W36" i="9"/>
  <c r="X36" i="9"/>
  <c r="Y36" i="9"/>
  <c r="Z36" i="9"/>
  <c r="B37" i="9"/>
  <c r="C37" i="9"/>
  <c r="D37" i="9"/>
  <c r="E37" i="9"/>
  <c r="F37" i="9"/>
  <c r="G37" i="9"/>
  <c r="H37" i="9"/>
  <c r="I37" i="9"/>
  <c r="J37" i="9"/>
  <c r="K37" i="9"/>
  <c r="L37" i="9"/>
  <c r="M37" i="9"/>
  <c r="N37" i="9"/>
  <c r="O37" i="9"/>
  <c r="P37" i="9"/>
  <c r="Q37" i="9"/>
  <c r="R37" i="9"/>
  <c r="S37" i="9"/>
  <c r="T37" i="9"/>
  <c r="U37" i="9"/>
  <c r="V37" i="9"/>
  <c r="W37" i="9"/>
  <c r="X37" i="9"/>
  <c r="Y37" i="9"/>
  <c r="Z37" i="9"/>
  <c r="B38" i="9"/>
  <c r="C38" i="9"/>
  <c r="D38" i="9"/>
  <c r="E38" i="9"/>
  <c r="F38" i="9"/>
  <c r="G38" i="9"/>
  <c r="H38" i="9"/>
  <c r="I38" i="9"/>
  <c r="J38" i="9"/>
  <c r="K38" i="9"/>
  <c r="L38" i="9"/>
  <c r="M38" i="9"/>
  <c r="N38" i="9"/>
  <c r="O38" i="9"/>
  <c r="P38" i="9"/>
  <c r="Q38" i="9"/>
  <c r="R38" i="9"/>
  <c r="S38" i="9"/>
  <c r="T38" i="9"/>
  <c r="U38" i="9"/>
  <c r="V38" i="9"/>
  <c r="W38" i="9"/>
  <c r="X38" i="9"/>
  <c r="Y38" i="9"/>
  <c r="Z38" i="9"/>
  <c r="B39" i="9"/>
  <c r="C39" i="9"/>
  <c r="D39" i="9"/>
  <c r="E39" i="9"/>
  <c r="F39" i="9"/>
  <c r="G39" i="9"/>
  <c r="H39" i="9"/>
  <c r="I39" i="9"/>
  <c r="J39" i="9"/>
  <c r="K39" i="9"/>
  <c r="L39" i="9"/>
  <c r="M39" i="9"/>
  <c r="N39" i="9"/>
  <c r="O39" i="9"/>
  <c r="P39" i="9"/>
  <c r="Q39" i="9"/>
  <c r="R39" i="9"/>
  <c r="S39" i="9"/>
  <c r="T39" i="9"/>
  <c r="U39" i="9"/>
  <c r="V39" i="9"/>
  <c r="W39" i="9"/>
  <c r="X39" i="9"/>
  <c r="Y39" i="9"/>
  <c r="Z39" i="9"/>
  <c r="B40" i="9"/>
  <c r="C40" i="9"/>
  <c r="D40" i="9"/>
  <c r="E40" i="9"/>
  <c r="F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T40" i="9"/>
  <c r="U40" i="9"/>
  <c r="V40" i="9"/>
  <c r="W40" i="9"/>
  <c r="X40" i="9"/>
  <c r="Y40" i="9"/>
  <c r="Z40" i="9"/>
  <c r="B41" i="9"/>
  <c r="C41" i="9"/>
  <c r="D41" i="9"/>
  <c r="E41" i="9"/>
  <c r="F41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T41" i="9"/>
  <c r="U41" i="9"/>
  <c r="V41" i="9"/>
  <c r="W41" i="9"/>
  <c r="X41" i="9"/>
  <c r="Y41" i="9"/>
  <c r="Z41" i="9"/>
  <c r="B42" i="9"/>
  <c r="C42" i="9"/>
  <c r="D42" i="9"/>
  <c r="E42" i="9"/>
  <c r="F42" i="9"/>
  <c r="G42" i="9"/>
  <c r="H42" i="9"/>
  <c r="I42" i="9"/>
  <c r="J42" i="9"/>
  <c r="K42" i="9"/>
  <c r="L42" i="9"/>
  <c r="M42" i="9"/>
  <c r="N42" i="9"/>
  <c r="O42" i="9"/>
  <c r="P42" i="9"/>
  <c r="Q42" i="9"/>
  <c r="R42" i="9"/>
  <c r="S42" i="9"/>
  <c r="T42" i="9"/>
  <c r="U42" i="9"/>
  <c r="V42" i="9"/>
  <c r="W42" i="9"/>
  <c r="X42" i="9"/>
  <c r="Y42" i="9"/>
  <c r="Z42" i="9"/>
  <c r="B43" i="9"/>
  <c r="C43" i="9"/>
  <c r="D43" i="9"/>
  <c r="E43" i="9"/>
  <c r="F43" i="9"/>
  <c r="G43" i="9"/>
  <c r="H43" i="9"/>
  <c r="I43" i="9"/>
  <c r="J43" i="9"/>
  <c r="K43" i="9"/>
  <c r="L43" i="9"/>
  <c r="M43" i="9"/>
  <c r="N43" i="9"/>
  <c r="O43" i="9"/>
  <c r="P43" i="9"/>
  <c r="Q43" i="9"/>
  <c r="R43" i="9"/>
  <c r="S43" i="9"/>
  <c r="T43" i="9"/>
  <c r="U43" i="9"/>
  <c r="V43" i="9"/>
  <c r="W43" i="9"/>
  <c r="X43" i="9"/>
  <c r="Y43" i="9"/>
  <c r="Z43" i="9"/>
  <c r="B44" i="9"/>
  <c r="C44" i="9"/>
  <c r="D44" i="9"/>
  <c r="E44" i="9"/>
  <c r="F44" i="9"/>
  <c r="G44" i="9"/>
  <c r="H44" i="9"/>
  <c r="I44" i="9"/>
  <c r="J44" i="9"/>
  <c r="K44" i="9"/>
  <c r="L44" i="9"/>
  <c r="M44" i="9"/>
  <c r="N44" i="9"/>
  <c r="O44" i="9"/>
  <c r="P44" i="9"/>
  <c r="Q44" i="9"/>
  <c r="R44" i="9"/>
  <c r="S44" i="9"/>
  <c r="T44" i="9"/>
  <c r="U44" i="9"/>
  <c r="V44" i="9"/>
  <c r="W44" i="9"/>
  <c r="X44" i="9"/>
  <c r="Y44" i="9"/>
  <c r="Z44" i="9"/>
  <c r="B45" i="9"/>
  <c r="C45" i="9"/>
  <c r="D45" i="9"/>
  <c r="E45" i="9"/>
  <c r="F45" i="9"/>
  <c r="G45" i="9"/>
  <c r="H45" i="9"/>
  <c r="I45" i="9"/>
  <c r="J45" i="9"/>
  <c r="K45" i="9"/>
  <c r="L45" i="9"/>
  <c r="M45" i="9"/>
  <c r="N45" i="9"/>
  <c r="O45" i="9"/>
  <c r="P45" i="9"/>
  <c r="Q45" i="9"/>
  <c r="R45" i="9"/>
  <c r="S45" i="9"/>
  <c r="T45" i="9"/>
  <c r="U45" i="9"/>
  <c r="V45" i="9"/>
  <c r="W45" i="9"/>
  <c r="X45" i="9"/>
  <c r="Y45" i="9"/>
  <c r="Z45" i="9"/>
  <c r="B46" i="9"/>
  <c r="C46" i="9"/>
  <c r="D46" i="9"/>
  <c r="E46" i="9"/>
  <c r="F46" i="9"/>
  <c r="G46" i="9"/>
  <c r="H46" i="9"/>
  <c r="I46" i="9"/>
  <c r="J46" i="9"/>
  <c r="K46" i="9"/>
  <c r="L46" i="9"/>
  <c r="M46" i="9"/>
  <c r="N46" i="9"/>
  <c r="O46" i="9"/>
  <c r="P46" i="9"/>
  <c r="Q46" i="9"/>
  <c r="R46" i="9"/>
  <c r="S46" i="9"/>
  <c r="T46" i="9"/>
  <c r="U46" i="9"/>
  <c r="V46" i="9"/>
  <c r="W46" i="9"/>
  <c r="X46" i="9"/>
  <c r="Y46" i="9"/>
  <c r="Z46" i="9"/>
  <c r="B47" i="9"/>
  <c r="C47" i="9"/>
  <c r="D47" i="9"/>
  <c r="E47" i="9"/>
  <c r="F47" i="9"/>
  <c r="G47" i="9"/>
  <c r="H47" i="9"/>
  <c r="I47" i="9"/>
  <c r="J47" i="9"/>
  <c r="K47" i="9"/>
  <c r="L47" i="9"/>
  <c r="M47" i="9"/>
  <c r="N47" i="9"/>
  <c r="O47" i="9"/>
  <c r="O62" i="9"/>
  <c r="P47" i="9"/>
  <c r="Q47" i="9"/>
  <c r="R47" i="9"/>
  <c r="S47" i="9"/>
  <c r="T47" i="9"/>
  <c r="U47" i="9"/>
  <c r="V47" i="9"/>
  <c r="W47" i="9"/>
  <c r="X47" i="9"/>
  <c r="Y47" i="9"/>
  <c r="Z47" i="9"/>
  <c r="B48" i="9"/>
  <c r="C48" i="9"/>
  <c r="D48" i="9"/>
  <c r="E48" i="9"/>
  <c r="F48" i="9"/>
  <c r="F63" i="9"/>
  <c r="F64" i="9"/>
  <c r="G48" i="9"/>
  <c r="H48" i="9"/>
  <c r="I48" i="9"/>
  <c r="J48" i="9"/>
  <c r="K48" i="9"/>
  <c r="L48" i="9"/>
  <c r="M48" i="9"/>
  <c r="N48" i="9"/>
  <c r="O48" i="9"/>
  <c r="P48" i="9"/>
  <c r="Q48" i="9"/>
  <c r="R48" i="9"/>
  <c r="S48" i="9"/>
  <c r="T48" i="9"/>
  <c r="U48" i="9"/>
  <c r="V48" i="9"/>
  <c r="V62" i="9"/>
  <c r="W48" i="9"/>
  <c r="X48" i="9"/>
  <c r="Y48" i="9"/>
  <c r="Z48" i="9"/>
  <c r="B49" i="9"/>
  <c r="C49" i="9"/>
  <c r="D49" i="9"/>
  <c r="E49" i="9"/>
  <c r="F49" i="9"/>
  <c r="G49" i="9"/>
  <c r="H49" i="9"/>
  <c r="I49" i="9"/>
  <c r="J49" i="9"/>
  <c r="K49" i="9"/>
  <c r="L49" i="9"/>
  <c r="M49" i="9"/>
  <c r="N49" i="9"/>
  <c r="O49" i="9"/>
  <c r="P49" i="9"/>
  <c r="Q49" i="9"/>
  <c r="R49" i="9"/>
  <c r="S49" i="9"/>
  <c r="T49" i="9"/>
  <c r="U49" i="9"/>
  <c r="V49" i="9"/>
  <c r="W49" i="9"/>
  <c r="X49" i="9"/>
  <c r="Y49" i="9"/>
  <c r="Z49" i="9"/>
  <c r="B50" i="9"/>
  <c r="C50" i="9"/>
  <c r="D50" i="9"/>
  <c r="E50" i="9"/>
  <c r="F50" i="9"/>
  <c r="G50" i="9"/>
  <c r="H50" i="9"/>
  <c r="I50" i="9"/>
  <c r="J50" i="9"/>
  <c r="K50" i="9"/>
  <c r="L50" i="9"/>
  <c r="M50" i="9"/>
  <c r="N50" i="9"/>
  <c r="O50" i="9"/>
  <c r="P50" i="9"/>
  <c r="Q50" i="9"/>
  <c r="R50" i="9"/>
  <c r="S50" i="9"/>
  <c r="T50" i="9"/>
  <c r="U50" i="9"/>
  <c r="V50" i="9"/>
  <c r="W50" i="9"/>
  <c r="X50" i="9"/>
  <c r="Y50" i="9"/>
  <c r="Z50" i="9"/>
  <c r="B51" i="9"/>
  <c r="C51" i="9"/>
  <c r="D51" i="9"/>
  <c r="E51" i="9"/>
  <c r="F51" i="9"/>
  <c r="G51" i="9"/>
  <c r="H51" i="9"/>
  <c r="I51" i="9"/>
  <c r="J51" i="9"/>
  <c r="K51" i="9"/>
  <c r="L51" i="9"/>
  <c r="M51" i="9"/>
  <c r="N51" i="9"/>
  <c r="O51" i="9"/>
  <c r="P51" i="9"/>
  <c r="Q51" i="9"/>
  <c r="R51" i="9"/>
  <c r="S51" i="9"/>
  <c r="T51" i="9"/>
  <c r="U51" i="9"/>
  <c r="V51" i="9"/>
  <c r="W51" i="9"/>
  <c r="X51" i="9"/>
  <c r="Y51" i="9"/>
  <c r="Z51" i="9"/>
  <c r="B52" i="9"/>
  <c r="C52" i="9"/>
  <c r="D52" i="9"/>
  <c r="E52" i="9"/>
  <c r="F52" i="9"/>
  <c r="G52" i="9"/>
  <c r="H52" i="9"/>
  <c r="I52" i="9"/>
  <c r="J52" i="9"/>
  <c r="K52" i="9"/>
  <c r="L52" i="9"/>
  <c r="M52" i="9"/>
  <c r="AN52" i="9"/>
  <c r="N52" i="9"/>
  <c r="O52" i="9"/>
  <c r="P52" i="9"/>
  <c r="Q52" i="9"/>
  <c r="R52" i="9"/>
  <c r="S52" i="9"/>
  <c r="T52" i="9"/>
  <c r="U52" i="9"/>
  <c r="V52" i="9"/>
  <c r="W52" i="9"/>
  <c r="X52" i="9"/>
  <c r="Y52" i="9"/>
  <c r="Z52" i="9"/>
  <c r="B53" i="9"/>
  <c r="C53" i="9"/>
  <c r="D53" i="9"/>
  <c r="E53" i="9"/>
  <c r="F53" i="9"/>
  <c r="G53" i="9"/>
  <c r="H53" i="9"/>
  <c r="I53" i="9"/>
  <c r="J53" i="9"/>
  <c r="K53" i="9"/>
  <c r="L53" i="9"/>
  <c r="M53" i="9"/>
  <c r="N53" i="9"/>
  <c r="O53" i="9"/>
  <c r="P53" i="9"/>
  <c r="Q53" i="9"/>
  <c r="R53" i="9"/>
  <c r="S53" i="9"/>
  <c r="T53" i="9"/>
  <c r="U53" i="9"/>
  <c r="V53" i="9"/>
  <c r="W53" i="9"/>
  <c r="X53" i="9"/>
  <c r="Y53" i="9"/>
  <c r="Z53" i="9"/>
  <c r="B54" i="9"/>
  <c r="C54" i="9"/>
  <c r="D54" i="9"/>
  <c r="E54" i="9"/>
  <c r="F54" i="9"/>
  <c r="G54" i="9"/>
  <c r="H54" i="9"/>
  <c r="I54" i="9"/>
  <c r="J54" i="9"/>
  <c r="K54" i="9"/>
  <c r="L54" i="9"/>
  <c r="M54" i="9"/>
  <c r="N54" i="9"/>
  <c r="O54" i="9"/>
  <c r="P54" i="9"/>
  <c r="Q54" i="9"/>
  <c r="R54" i="9"/>
  <c r="S54" i="9"/>
  <c r="T54" i="9"/>
  <c r="U54" i="9"/>
  <c r="V54" i="9"/>
  <c r="AW54" i="9"/>
  <c r="W54" i="9"/>
  <c r="X54" i="9"/>
  <c r="Y54" i="9"/>
  <c r="Z54" i="9"/>
  <c r="B55" i="9"/>
  <c r="C55" i="9"/>
  <c r="D55" i="9"/>
  <c r="E55" i="9"/>
  <c r="F55" i="9"/>
  <c r="G55" i="9"/>
  <c r="H55" i="9"/>
  <c r="I55" i="9"/>
  <c r="J55" i="9"/>
  <c r="K55" i="9"/>
  <c r="L55" i="9"/>
  <c r="M55" i="9"/>
  <c r="M63" i="9"/>
  <c r="M64" i="9"/>
  <c r="N55" i="9"/>
  <c r="O55" i="9"/>
  <c r="P55" i="9"/>
  <c r="Q55" i="9"/>
  <c r="R55" i="9"/>
  <c r="S55" i="9"/>
  <c r="T55" i="9"/>
  <c r="U55" i="9"/>
  <c r="V55" i="9"/>
  <c r="W55" i="9"/>
  <c r="X55" i="9"/>
  <c r="Y55" i="9"/>
  <c r="Z55" i="9"/>
  <c r="B56" i="9"/>
  <c r="C56" i="9"/>
  <c r="D56" i="9"/>
  <c r="E56" i="9"/>
  <c r="F56" i="9"/>
  <c r="G56" i="9"/>
  <c r="H56" i="9"/>
  <c r="I56" i="9"/>
  <c r="J56" i="9"/>
  <c r="K56" i="9"/>
  <c r="L56" i="9"/>
  <c r="M56" i="9"/>
  <c r="N56" i="9"/>
  <c r="O56" i="9"/>
  <c r="P56" i="9"/>
  <c r="Q56" i="9"/>
  <c r="R56" i="9"/>
  <c r="S56" i="9"/>
  <c r="T56" i="9"/>
  <c r="U56" i="9"/>
  <c r="V56" i="9"/>
  <c r="W56" i="9"/>
  <c r="X56" i="9"/>
  <c r="Y56" i="9"/>
  <c r="Z56" i="9"/>
  <c r="B57" i="9"/>
  <c r="C57" i="9"/>
  <c r="D57" i="9"/>
  <c r="E57" i="9"/>
  <c r="F57" i="9"/>
  <c r="G57" i="9"/>
  <c r="H57" i="9"/>
  <c r="I57" i="9"/>
  <c r="J57" i="9"/>
  <c r="K57" i="9"/>
  <c r="L57" i="9"/>
  <c r="M57" i="9"/>
  <c r="N57" i="9"/>
  <c r="O57" i="9"/>
  <c r="P57" i="9"/>
  <c r="Q57" i="9"/>
  <c r="R57" i="9"/>
  <c r="S57" i="9"/>
  <c r="T57" i="9"/>
  <c r="U57" i="9"/>
  <c r="V57" i="9"/>
  <c r="W57" i="9"/>
  <c r="X57" i="9"/>
  <c r="Y57" i="9"/>
  <c r="Z57" i="9"/>
  <c r="B58" i="9"/>
  <c r="C58" i="9"/>
  <c r="D58" i="9"/>
  <c r="E58" i="9"/>
  <c r="F58" i="9"/>
  <c r="G58" i="9"/>
  <c r="H58" i="9"/>
  <c r="I58" i="9"/>
  <c r="J58" i="9"/>
  <c r="K58" i="9"/>
  <c r="L58" i="9"/>
  <c r="M58" i="9"/>
  <c r="AN58" i="9"/>
  <c r="N58" i="9"/>
  <c r="O58" i="9"/>
  <c r="P58" i="9"/>
  <c r="Q58" i="9"/>
  <c r="R58" i="9"/>
  <c r="S58" i="9"/>
  <c r="T58" i="9"/>
  <c r="U58" i="9"/>
  <c r="V58" i="9"/>
  <c r="W58" i="9"/>
  <c r="X58" i="9"/>
  <c r="Y58" i="9"/>
  <c r="Z58" i="9"/>
  <c r="B59" i="9"/>
  <c r="C59" i="9"/>
  <c r="D59" i="9"/>
  <c r="E59" i="9"/>
  <c r="F59" i="9"/>
  <c r="G59" i="9"/>
  <c r="H59" i="9"/>
  <c r="I59" i="9"/>
  <c r="J59" i="9"/>
  <c r="K59" i="9"/>
  <c r="L59" i="9"/>
  <c r="M59" i="9"/>
  <c r="N59" i="9"/>
  <c r="O59" i="9"/>
  <c r="P59" i="9"/>
  <c r="Q59" i="9"/>
  <c r="R59" i="9"/>
  <c r="S59" i="9"/>
  <c r="T59" i="9"/>
  <c r="U59" i="9"/>
  <c r="V59" i="9"/>
  <c r="W59" i="9"/>
  <c r="X59" i="9"/>
  <c r="Y59" i="9"/>
  <c r="Z59" i="9"/>
  <c r="B60" i="9"/>
  <c r="C60" i="9"/>
  <c r="D60" i="9"/>
  <c r="E60" i="9"/>
  <c r="F60" i="9"/>
  <c r="G60" i="9"/>
  <c r="H60" i="9"/>
  <c r="I60" i="9"/>
  <c r="J60" i="9"/>
  <c r="K60" i="9"/>
  <c r="L60" i="9"/>
  <c r="M60" i="9"/>
  <c r="N60" i="9"/>
  <c r="O60" i="9"/>
  <c r="P60" i="9"/>
  <c r="Q60" i="9"/>
  <c r="R60" i="9"/>
  <c r="S60" i="9"/>
  <c r="T60" i="9"/>
  <c r="U60" i="9"/>
  <c r="V60" i="9"/>
  <c r="W60" i="9"/>
  <c r="X60" i="9"/>
  <c r="Y60" i="9"/>
  <c r="Z60" i="9"/>
  <c r="B61" i="9"/>
  <c r="C61" i="9"/>
  <c r="D61" i="9"/>
  <c r="E61" i="9"/>
  <c r="F61" i="9"/>
  <c r="G61" i="9"/>
  <c r="H61" i="9"/>
  <c r="I61" i="9"/>
  <c r="J61" i="9"/>
  <c r="K61" i="9"/>
  <c r="L61" i="9"/>
  <c r="M61" i="9"/>
  <c r="N61" i="9"/>
  <c r="O61" i="9"/>
  <c r="AP61" i="9"/>
  <c r="P61" i="9"/>
  <c r="Q61" i="9"/>
  <c r="R61" i="9"/>
  <c r="S61" i="9"/>
  <c r="T61" i="9"/>
  <c r="U61" i="9"/>
  <c r="V61" i="9"/>
  <c r="W61" i="9"/>
  <c r="X61" i="9"/>
  <c r="Y61" i="9"/>
  <c r="Z61" i="9"/>
  <c r="M62" i="9"/>
  <c r="AN24" i="9"/>
  <c r="N62" i="9"/>
  <c r="E63" i="9"/>
  <c r="E64" i="9"/>
  <c r="U63" i="9"/>
  <c r="U64" i="9"/>
  <c r="CT262" i="3"/>
  <c r="CT261" i="3"/>
  <c r="CT260" i="3"/>
  <c r="CT259" i="3"/>
  <c r="CT258" i="3"/>
  <c r="CT257" i="3"/>
  <c r="CT256" i="3"/>
  <c r="CT255" i="3"/>
  <c r="CT254" i="3"/>
  <c r="CT253" i="3"/>
  <c r="CT252" i="3"/>
  <c r="CT251" i="3"/>
  <c r="CT250" i="3"/>
  <c r="CT249" i="3"/>
  <c r="CT248" i="3"/>
  <c r="CT247" i="3"/>
  <c r="CT246" i="3"/>
  <c r="CT245" i="3"/>
  <c r="CT244" i="3"/>
  <c r="CT243" i="3"/>
  <c r="CT242" i="3"/>
  <c r="CT241" i="3"/>
  <c r="CT240" i="3"/>
  <c r="CT239" i="3"/>
  <c r="CT238" i="3"/>
  <c r="CT237" i="3"/>
  <c r="CT236" i="3"/>
  <c r="CT235" i="3"/>
  <c r="CT234" i="3"/>
  <c r="CT233" i="3"/>
  <c r="CT232" i="3"/>
  <c r="CT231" i="3"/>
  <c r="CT230" i="3"/>
  <c r="CT229" i="3"/>
  <c r="CT228" i="3"/>
  <c r="CT227" i="3"/>
  <c r="CT226" i="3"/>
  <c r="CT225" i="3"/>
  <c r="CT224" i="3"/>
  <c r="CT223" i="3"/>
  <c r="CT222" i="3"/>
  <c r="CT221" i="3"/>
  <c r="CT220" i="3"/>
  <c r="CT219" i="3"/>
  <c r="CT218" i="3"/>
  <c r="CT217" i="3"/>
  <c r="CT216" i="3"/>
  <c r="CT215" i="3"/>
  <c r="CT214" i="3"/>
  <c r="CT213" i="3"/>
  <c r="CT212" i="3"/>
  <c r="CT211" i="3"/>
  <c r="CT210" i="3"/>
  <c r="CT209" i="3"/>
  <c r="CT208" i="3"/>
  <c r="CT207" i="3"/>
  <c r="CT206" i="3"/>
  <c r="CT205" i="3"/>
  <c r="CT204" i="3"/>
  <c r="CT203" i="3"/>
  <c r="CT202" i="3"/>
  <c r="CT201" i="3"/>
  <c r="CT200" i="3"/>
  <c r="CT199" i="3"/>
  <c r="CT198" i="3"/>
  <c r="CT197" i="3"/>
  <c r="CT196" i="3"/>
  <c r="CT195" i="3"/>
  <c r="CT194" i="3"/>
  <c r="CT193" i="3"/>
  <c r="CT192" i="3"/>
  <c r="CT191" i="3"/>
  <c r="CT190" i="3"/>
  <c r="CT189" i="3"/>
  <c r="CT188" i="3"/>
  <c r="CT187" i="3"/>
  <c r="CT186" i="3"/>
  <c r="CT185" i="3"/>
  <c r="CT184" i="3"/>
  <c r="CT183" i="3"/>
  <c r="CT182" i="3"/>
  <c r="CT181" i="3"/>
  <c r="CT180" i="3"/>
  <c r="CT179" i="3"/>
  <c r="CT178" i="3"/>
  <c r="CT177" i="3"/>
  <c r="CT176" i="3"/>
  <c r="CT175" i="3"/>
  <c r="CT174" i="3"/>
  <c r="CT173" i="3"/>
  <c r="CT172" i="3"/>
  <c r="CT171" i="3"/>
  <c r="CT170" i="3"/>
  <c r="CT169" i="3"/>
  <c r="CT168" i="3"/>
  <c r="CT167" i="3"/>
  <c r="CT166" i="3"/>
  <c r="CT165" i="3"/>
  <c r="CT164" i="3"/>
  <c r="CT163" i="3"/>
  <c r="CT162" i="3"/>
  <c r="CT161" i="3"/>
  <c r="CT160" i="3"/>
  <c r="CT159" i="3"/>
  <c r="CT158" i="3"/>
  <c r="CT157" i="3"/>
  <c r="CT156" i="3"/>
  <c r="CT155" i="3"/>
  <c r="CT154" i="3"/>
  <c r="CT153" i="3"/>
  <c r="CT152" i="3"/>
  <c r="CT151" i="3"/>
  <c r="CT150" i="3"/>
  <c r="CT149" i="3"/>
  <c r="CT148" i="3"/>
  <c r="CT147" i="3"/>
  <c r="CT146" i="3"/>
  <c r="CT145" i="3"/>
  <c r="CT144" i="3"/>
  <c r="CT143" i="3"/>
  <c r="CT142" i="3"/>
  <c r="CT141" i="3"/>
  <c r="CT140" i="3"/>
  <c r="CT139" i="3"/>
  <c r="CT138" i="3"/>
  <c r="CT137" i="3"/>
  <c r="CT136" i="3"/>
  <c r="CT135" i="3"/>
  <c r="CT134" i="3"/>
  <c r="CT133" i="3"/>
  <c r="CT132" i="3"/>
  <c r="CT131" i="3"/>
  <c r="CT130" i="3"/>
  <c r="CT129" i="3"/>
  <c r="CT128" i="3"/>
  <c r="CT127" i="3"/>
  <c r="CT126" i="3"/>
  <c r="CT125" i="3"/>
  <c r="CT124" i="3"/>
  <c r="CT123" i="3"/>
  <c r="CT122" i="3"/>
  <c r="CT121" i="3"/>
  <c r="CT120" i="3"/>
  <c r="CT119" i="3"/>
  <c r="CT118" i="3"/>
  <c r="CT117" i="3"/>
  <c r="CT116" i="3"/>
  <c r="CT115" i="3"/>
  <c r="CT114" i="3"/>
  <c r="CT113" i="3"/>
  <c r="CT112" i="3"/>
  <c r="CT111" i="3"/>
  <c r="CT110" i="3"/>
  <c r="CT109" i="3"/>
  <c r="CT108" i="3"/>
  <c r="CT107" i="3"/>
  <c r="CT106" i="3"/>
  <c r="CT105" i="3"/>
  <c r="CT104" i="3"/>
  <c r="CT103" i="3"/>
  <c r="CT102" i="3"/>
  <c r="CT101" i="3"/>
  <c r="CT100" i="3"/>
  <c r="CT99" i="3"/>
  <c r="CT98" i="3"/>
  <c r="CT97" i="3"/>
  <c r="CT96" i="3"/>
  <c r="CT95" i="3"/>
  <c r="CT94" i="3"/>
  <c r="CT93" i="3"/>
  <c r="CT92" i="3"/>
  <c r="CT91" i="3"/>
  <c r="CT90" i="3"/>
  <c r="CT89" i="3"/>
  <c r="CT88" i="3"/>
  <c r="CT87" i="3"/>
  <c r="CT86" i="3"/>
  <c r="CT85" i="3"/>
  <c r="CT84" i="3"/>
  <c r="CT83" i="3"/>
  <c r="CT82" i="3"/>
  <c r="CT81" i="3"/>
  <c r="CT80" i="3"/>
  <c r="CT79" i="3"/>
  <c r="CT78" i="3"/>
  <c r="CT77" i="3"/>
  <c r="CT76" i="3"/>
  <c r="CT75" i="3"/>
  <c r="CT74" i="3"/>
  <c r="CT73" i="3"/>
  <c r="CT72" i="3"/>
  <c r="CT71" i="3"/>
  <c r="CT70" i="3"/>
  <c r="CT69" i="3"/>
  <c r="CT68" i="3"/>
  <c r="CT67" i="3"/>
  <c r="CT66" i="3"/>
  <c r="CT65" i="3"/>
  <c r="CT64" i="3"/>
  <c r="CT63" i="3"/>
  <c r="CT62" i="3"/>
  <c r="CT61" i="3"/>
  <c r="CT60" i="3"/>
  <c r="CT59" i="3"/>
  <c r="CT58" i="3"/>
  <c r="CT57" i="3"/>
  <c r="CT56" i="3"/>
  <c r="CT55" i="3"/>
  <c r="CT54" i="3"/>
  <c r="CT53" i="3"/>
  <c r="CT52" i="3"/>
  <c r="CT51" i="3"/>
  <c r="CT50" i="3"/>
  <c r="CT49" i="3"/>
  <c r="CT48" i="3"/>
  <c r="CT47" i="3"/>
  <c r="CT46" i="3"/>
  <c r="CT45" i="3"/>
  <c r="CT44" i="3"/>
  <c r="CT43" i="3"/>
  <c r="CT42" i="3"/>
  <c r="CT41" i="3"/>
  <c r="CT40" i="3"/>
  <c r="CT39" i="3"/>
  <c r="CT38" i="3"/>
  <c r="CT37" i="3"/>
  <c r="CT36" i="3"/>
  <c r="CT35" i="3"/>
  <c r="CT34" i="3"/>
  <c r="CT33" i="3"/>
  <c r="CT32" i="3"/>
  <c r="CT31" i="3"/>
  <c r="CT30" i="3"/>
  <c r="CT29" i="3"/>
  <c r="CT28" i="3"/>
  <c r="CT27" i="3"/>
  <c r="CT26" i="3"/>
  <c r="CT25" i="3"/>
  <c r="CT24" i="3"/>
  <c r="CT23" i="3"/>
  <c r="CT22" i="3"/>
  <c r="CT21" i="3"/>
  <c r="CT20" i="3"/>
  <c r="CT19" i="3"/>
  <c r="CT18" i="3"/>
  <c r="CT17" i="3"/>
  <c r="CT16" i="3"/>
  <c r="CT15" i="3"/>
  <c r="CT14" i="3"/>
  <c r="CT13" i="3"/>
  <c r="CT12" i="3"/>
  <c r="CT11" i="3"/>
  <c r="CT10" i="3"/>
  <c r="CT9" i="3"/>
  <c r="CT8" i="3"/>
  <c r="CT7" i="3"/>
  <c r="CT6" i="3"/>
  <c r="CT5" i="3"/>
  <c r="CT4" i="3"/>
  <c r="CT3" i="3"/>
  <c r="CT265" i="3"/>
  <c r="CN210" i="3"/>
  <c r="CF210" i="3"/>
  <c r="CN209" i="3"/>
  <c r="CF209" i="3"/>
  <c r="CN208" i="3"/>
  <c r="CF208" i="3"/>
  <c r="CN207" i="3"/>
  <c r="CF207" i="3"/>
  <c r="CN206" i="3"/>
  <c r="CF206" i="3"/>
  <c r="CN205" i="3"/>
  <c r="CF205" i="3"/>
  <c r="CN204" i="3"/>
  <c r="CF204" i="3"/>
  <c r="CN203" i="3"/>
  <c r="CF203" i="3"/>
  <c r="CN202" i="3"/>
  <c r="CF202" i="3"/>
  <c r="CN201" i="3"/>
  <c r="CF201" i="3"/>
  <c r="CN200" i="3"/>
  <c r="CF200" i="3"/>
  <c r="CN199" i="3"/>
  <c r="CF199" i="3"/>
  <c r="CN198" i="3"/>
  <c r="CF198" i="3"/>
  <c r="CN197" i="3"/>
  <c r="CF197" i="3"/>
  <c r="CN196" i="3"/>
  <c r="CF196" i="3"/>
  <c r="CN195" i="3"/>
  <c r="CF195" i="3"/>
  <c r="CN194" i="3"/>
  <c r="CF194" i="3"/>
  <c r="CN193" i="3"/>
  <c r="CF193" i="3"/>
  <c r="CN192" i="3"/>
  <c r="CF192" i="3"/>
  <c r="CN191" i="3"/>
  <c r="CF191" i="3"/>
  <c r="CN190" i="3"/>
  <c r="CF190" i="3"/>
  <c r="CN189" i="3"/>
  <c r="CF189" i="3"/>
  <c r="CN188" i="3"/>
  <c r="CF188" i="3"/>
  <c r="CN187" i="3"/>
  <c r="CF187" i="3"/>
  <c r="CN186" i="3"/>
  <c r="CF186" i="3"/>
  <c r="CN185" i="3"/>
  <c r="CF185" i="3"/>
  <c r="CN184" i="3"/>
  <c r="CF184" i="3"/>
  <c r="CN183" i="3"/>
  <c r="CF183" i="3"/>
  <c r="CN182" i="3"/>
  <c r="CF182" i="3"/>
  <c r="CN181" i="3"/>
  <c r="CF181" i="3"/>
  <c r="CN180" i="3"/>
  <c r="CF180" i="3"/>
  <c r="CN179" i="3"/>
  <c r="CF179" i="3"/>
  <c r="CN178" i="3"/>
  <c r="CF178" i="3"/>
  <c r="CN177" i="3"/>
  <c r="CF177" i="3"/>
  <c r="CN176" i="3"/>
  <c r="CF176" i="3"/>
  <c r="CN175" i="3"/>
  <c r="CF175" i="3"/>
  <c r="CN174" i="3"/>
  <c r="CF174" i="3"/>
  <c r="CN173" i="3"/>
  <c r="CF173" i="3"/>
  <c r="CN172" i="3"/>
  <c r="CF172" i="3"/>
  <c r="CN171" i="3"/>
  <c r="CF171" i="3"/>
  <c r="CN170" i="3"/>
  <c r="CF170" i="3"/>
  <c r="CN169" i="3"/>
  <c r="CF169" i="3"/>
  <c r="CN168" i="3"/>
  <c r="CF168" i="3"/>
  <c r="CN167" i="3"/>
  <c r="CF167" i="3"/>
  <c r="CN166" i="3"/>
  <c r="CF166" i="3"/>
  <c r="CN165" i="3"/>
  <c r="CF165" i="3"/>
  <c r="CN164" i="3"/>
  <c r="CF164" i="3"/>
  <c r="CN163" i="3"/>
  <c r="CF163" i="3"/>
  <c r="CN162" i="3"/>
  <c r="CF162" i="3"/>
  <c r="CN161" i="3"/>
  <c r="CF161" i="3"/>
  <c r="CN160" i="3"/>
  <c r="CF160" i="3"/>
  <c r="CN159" i="3"/>
  <c r="CF159" i="3"/>
  <c r="CN158" i="3"/>
  <c r="CF158" i="3"/>
  <c r="CN157" i="3"/>
  <c r="CF157" i="3"/>
  <c r="CN156" i="3"/>
  <c r="CF156" i="3"/>
  <c r="CN155" i="3"/>
  <c r="CF155" i="3"/>
  <c r="CN154" i="3"/>
  <c r="CF154" i="3"/>
  <c r="CN153" i="3"/>
  <c r="CF153" i="3"/>
  <c r="CN152" i="3"/>
  <c r="CF152" i="3"/>
  <c r="CN151" i="3"/>
  <c r="CF151" i="3"/>
  <c r="CN150" i="3"/>
  <c r="CF150" i="3"/>
  <c r="CN149" i="3"/>
  <c r="CF149" i="3"/>
  <c r="CN148" i="3"/>
  <c r="CF148" i="3"/>
  <c r="CN147" i="3"/>
  <c r="CF147" i="3"/>
  <c r="CN146" i="3"/>
  <c r="CF146" i="3"/>
  <c r="CN145" i="3"/>
  <c r="CF145" i="3"/>
  <c r="CN144" i="3"/>
  <c r="CF144" i="3"/>
  <c r="CN143" i="3"/>
  <c r="CF143" i="3"/>
  <c r="CN142" i="3"/>
  <c r="CF142" i="3"/>
  <c r="CN141" i="3"/>
  <c r="CF141" i="3"/>
  <c r="CN140" i="3"/>
  <c r="CF140" i="3"/>
  <c r="CN139" i="3"/>
  <c r="CF139" i="3"/>
  <c r="CN138" i="3"/>
  <c r="CF138" i="3"/>
  <c r="CN137" i="3"/>
  <c r="CF137" i="3"/>
  <c r="CN136" i="3"/>
  <c r="CF136" i="3"/>
  <c r="CN135" i="3"/>
  <c r="CF135" i="3"/>
  <c r="CN134" i="3"/>
  <c r="CF134" i="3"/>
  <c r="CN133" i="3"/>
  <c r="CF133" i="3"/>
  <c r="CN132" i="3"/>
  <c r="CF132" i="3"/>
  <c r="CN131" i="3"/>
  <c r="CF131" i="3"/>
  <c r="CN130" i="3"/>
  <c r="CF130" i="3"/>
  <c r="CN129" i="3"/>
  <c r="CF129" i="3"/>
  <c r="CN128" i="3"/>
  <c r="CF128" i="3"/>
  <c r="CN127" i="3"/>
  <c r="CF127" i="3"/>
  <c r="CN126" i="3"/>
  <c r="CF126" i="3"/>
  <c r="CN125" i="3"/>
  <c r="CF125" i="3"/>
  <c r="CN124" i="3"/>
  <c r="CF124" i="3"/>
  <c r="CN123" i="3"/>
  <c r="CF123" i="3"/>
  <c r="CN122" i="3"/>
  <c r="CF122" i="3"/>
  <c r="CN121" i="3"/>
  <c r="CF121" i="3"/>
  <c r="CN120" i="3"/>
  <c r="CF120" i="3"/>
  <c r="CN119" i="3"/>
  <c r="CF119" i="3"/>
  <c r="CN118" i="3"/>
  <c r="CF118" i="3"/>
  <c r="CN117" i="3"/>
  <c r="CF117" i="3"/>
  <c r="CN116" i="3"/>
  <c r="CF116" i="3"/>
  <c r="CN115" i="3"/>
  <c r="CF115" i="3"/>
  <c r="CN114" i="3"/>
  <c r="CF114" i="3"/>
  <c r="CN113" i="3"/>
  <c r="CF113" i="3"/>
  <c r="CN112" i="3"/>
  <c r="CF112" i="3"/>
  <c r="CN111" i="3"/>
  <c r="CF111" i="3"/>
  <c r="CN110" i="3"/>
  <c r="CF110" i="3"/>
  <c r="CN109" i="3"/>
  <c r="CF109" i="3"/>
  <c r="CN108" i="3"/>
  <c r="CF108" i="3"/>
  <c r="CN107" i="3"/>
  <c r="CF107" i="3"/>
  <c r="CN106" i="3"/>
  <c r="CF106" i="3"/>
  <c r="CN105" i="3"/>
  <c r="CF105" i="3"/>
  <c r="CN104" i="3"/>
  <c r="CF104" i="3"/>
  <c r="CN103" i="3"/>
  <c r="CF103" i="3"/>
  <c r="CN102" i="3"/>
  <c r="CF102" i="3"/>
  <c r="CN101" i="3"/>
  <c r="CF101" i="3"/>
  <c r="CN100" i="3"/>
  <c r="CF100" i="3"/>
  <c r="CN99" i="3"/>
  <c r="CF99" i="3"/>
  <c r="CN98" i="3"/>
  <c r="CF98" i="3"/>
  <c r="CN97" i="3"/>
  <c r="CF97" i="3"/>
  <c r="CN96" i="3"/>
  <c r="CF96" i="3"/>
  <c r="CN95" i="3"/>
  <c r="CF95" i="3"/>
  <c r="CN94" i="3"/>
  <c r="CF94" i="3"/>
  <c r="CN93" i="3"/>
  <c r="CF93" i="3"/>
  <c r="CN92" i="3"/>
  <c r="CF92" i="3"/>
  <c r="CN91" i="3"/>
  <c r="CF91" i="3"/>
  <c r="CN90" i="3"/>
  <c r="CF90" i="3"/>
  <c r="CN89" i="3"/>
  <c r="CF89" i="3"/>
  <c r="CN88" i="3"/>
  <c r="CF88" i="3"/>
  <c r="CN87" i="3"/>
  <c r="CF87" i="3"/>
  <c r="CN86" i="3"/>
  <c r="CF86" i="3"/>
  <c r="CN85" i="3"/>
  <c r="CF85" i="3"/>
  <c r="CN84" i="3"/>
  <c r="CF84" i="3"/>
  <c r="CN83" i="3"/>
  <c r="CF83" i="3"/>
  <c r="CN82" i="3"/>
  <c r="CF82" i="3"/>
  <c r="CN81" i="3"/>
  <c r="CF81" i="3"/>
  <c r="CN80" i="3"/>
  <c r="CF80" i="3"/>
  <c r="CN79" i="3"/>
  <c r="CF79" i="3"/>
  <c r="CN78" i="3"/>
  <c r="CF78" i="3"/>
  <c r="CN77" i="3"/>
  <c r="CF77" i="3"/>
  <c r="CN76" i="3"/>
  <c r="CF76" i="3"/>
  <c r="CN75" i="3"/>
  <c r="CF75" i="3"/>
  <c r="CN74" i="3"/>
  <c r="CF74" i="3"/>
  <c r="CN73" i="3"/>
  <c r="CF73" i="3"/>
  <c r="CN72" i="3"/>
  <c r="CF72" i="3"/>
  <c r="CN71" i="3"/>
  <c r="CF71" i="3"/>
  <c r="CN70" i="3"/>
  <c r="CF70" i="3"/>
  <c r="CN69" i="3"/>
  <c r="CF69" i="3"/>
  <c r="CN68" i="3"/>
  <c r="CF68" i="3"/>
  <c r="CN67" i="3"/>
  <c r="CF67" i="3"/>
  <c r="CN66" i="3"/>
  <c r="CF66" i="3"/>
  <c r="CN65" i="3"/>
  <c r="CF65" i="3"/>
  <c r="CN64" i="3"/>
  <c r="CF64" i="3"/>
  <c r="CN63" i="3"/>
  <c r="CF63" i="3"/>
  <c r="CN62" i="3"/>
  <c r="CF62" i="3"/>
  <c r="CN61" i="3"/>
  <c r="CF61" i="3"/>
  <c r="CN60" i="3"/>
  <c r="CF60" i="3"/>
  <c r="CN59" i="3"/>
  <c r="CF59" i="3"/>
  <c r="CN58" i="3"/>
  <c r="CF58" i="3"/>
  <c r="CN57" i="3"/>
  <c r="CF57" i="3"/>
  <c r="CN56" i="3"/>
  <c r="CF56" i="3"/>
  <c r="CN55" i="3"/>
  <c r="CF55" i="3"/>
  <c r="CN54" i="3"/>
  <c r="CF54" i="3"/>
  <c r="CN53" i="3"/>
  <c r="CF53" i="3"/>
  <c r="CN52" i="3"/>
  <c r="CF52" i="3"/>
  <c r="CN51" i="3"/>
  <c r="CF51" i="3"/>
  <c r="CN50" i="3"/>
  <c r="CF50" i="3"/>
  <c r="CN49" i="3"/>
  <c r="CF49" i="3"/>
  <c r="CN48" i="3"/>
  <c r="CF48" i="3"/>
  <c r="CN47" i="3"/>
  <c r="CF47" i="3"/>
  <c r="CN46" i="3"/>
  <c r="CF46" i="3"/>
  <c r="CN45" i="3"/>
  <c r="CF45" i="3"/>
  <c r="CN44" i="3"/>
  <c r="CF44" i="3"/>
  <c r="CN43" i="3"/>
  <c r="CF43" i="3"/>
  <c r="CN42" i="3"/>
  <c r="CF42" i="3"/>
  <c r="CN41" i="3"/>
  <c r="CF41" i="3"/>
  <c r="CN40" i="3"/>
  <c r="CF40" i="3"/>
  <c r="CN39" i="3"/>
  <c r="CF39" i="3"/>
  <c r="CN38" i="3"/>
  <c r="CF38" i="3"/>
  <c r="CN37" i="3"/>
  <c r="CF37" i="3"/>
  <c r="CN36" i="3"/>
  <c r="CF36" i="3"/>
  <c r="CN35" i="3"/>
  <c r="CF35" i="3"/>
  <c r="CN34" i="3"/>
  <c r="CF34" i="3"/>
  <c r="CN33" i="3"/>
  <c r="CF33" i="3"/>
  <c r="CN32" i="3"/>
  <c r="CF32" i="3"/>
  <c r="CN31" i="3"/>
  <c r="CF31" i="3"/>
  <c r="CN30" i="3"/>
  <c r="CF30" i="3"/>
  <c r="CN29" i="3"/>
  <c r="CF29" i="3"/>
  <c r="CN28" i="3"/>
  <c r="CF28" i="3"/>
  <c r="CN27" i="3"/>
  <c r="CF27" i="3"/>
  <c r="CN26" i="3"/>
  <c r="CF26" i="3"/>
  <c r="CN25" i="3"/>
  <c r="CF25" i="3"/>
  <c r="CN24" i="3"/>
  <c r="CF24" i="3"/>
  <c r="CN23" i="3"/>
  <c r="CF23" i="3"/>
  <c r="CN22" i="3"/>
  <c r="CF22" i="3"/>
  <c r="CN21" i="3"/>
  <c r="CF21" i="3"/>
  <c r="CN20" i="3"/>
  <c r="CF20" i="3"/>
  <c r="CN19" i="3"/>
  <c r="CF19" i="3"/>
  <c r="CN18" i="3"/>
  <c r="CF18" i="3"/>
  <c r="CN17" i="3"/>
  <c r="CF17" i="3"/>
  <c r="CN16" i="3"/>
  <c r="CF16" i="3"/>
  <c r="CN15" i="3"/>
  <c r="CF15" i="3"/>
  <c r="CN14" i="3"/>
  <c r="CF14" i="3"/>
  <c r="CN13" i="3"/>
  <c r="CF13" i="3"/>
  <c r="CN12" i="3"/>
  <c r="CF12" i="3"/>
  <c r="CN11" i="3"/>
  <c r="CF11" i="3"/>
  <c r="CN10" i="3"/>
  <c r="CF10" i="3"/>
  <c r="CN9" i="3"/>
  <c r="CF9" i="3"/>
  <c r="CN8" i="3"/>
  <c r="CF8" i="3"/>
  <c r="CN7" i="3"/>
  <c r="CF7" i="3"/>
  <c r="CN6" i="3"/>
  <c r="CF6" i="3"/>
  <c r="CN5" i="3"/>
  <c r="CF5" i="3"/>
  <c r="CN4" i="3"/>
  <c r="CF4" i="3"/>
  <c r="CN3" i="3"/>
  <c r="CN214" i="3"/>
  <c r="CF3" i="3"/>
  <c r="CF214" i="3"/>
  <c r="BV262" i="3"/>
  <c r="BP262" i="3"/>
  <c r="BJ262" i="3"/>
  <c r="BD262" i="3"/>
  <c r="AX262" i="3"/>
  <c r="BV261" i="3"/>
  <c r="BP261" i="3"/>
  <c r="BJ261" i="3"/>
  <c r="BD261" i="3"/>
  <c r="AX261" i="3"/>
  <c r="BV260" i="3"/>
  <c r="BP260" i="3"/>
  <c r="BJ260" i="3"/>
  <c r="BD260" i="3"/>
  <c r="AX260" i="3"/>
  <c r="BV259" i="3"/>
  <c r="BP259" i="3"/>
  <c r="BJ259" i="3"/>
  <c r="BD259" i="3"/>
  <c r="AX259" i="3"/>
  <c r="BV258" i="3"/>
  <c r="BP258" i="3"/>
  <c r="BJ258" i="3"/>
  <c r="BD258" i="3"/>
  <c r="AX258" i="3"/>
  <c r="BV257" i="3"/>
  <c r="BP257" i="3"/>
  <c r="BJ257" i="3"/>
  <c r="BD257" i="3"/>
  <c r="AX257" i="3"/>
  <c r="BV256" i="3"/>
  <c r="BP256" i="3"/>
  <c r="BJ256" i="3"/>
  <c r="BD256" i="3"/>
  <c r="AX256" i="3"/>
  <c r="BV255" i="3"/>
  <c r="BP255" i="3"/>
  <c r="BJ255" i="3"/>
  <c r="BD255" i="3"/>
  <c r="AX255" i="3"/>
  <c r="BV254" i="3"/>
  <c r="BP254" i="3"/>
  <c r="BJ254" i="3"/>
  <c r="BD254" i="3"/>
  <c r="AX254" i="3"/>
  <c r="BV253" i="3"/>
  <c r="BP253" i="3"/>
  <c r="BJ253" i="3"/>
  <c r="BD253" i="3"/>
  <c r="AX253" i="3"/>
  <c r="BV252" i="3"/>
  <c r="BP252" i="3"/>
  <c r="BJ252" i="3"/>
  <c r="BD252" i="3"/>
  <c r="AX252" i="3"/>
  <c r="BV251" i="3"/>
  <c r="BP251" i="3"/>
  <c r="BJ251" i="3"/>
  <c r="BD251" i="3"/>
  <c r="AX251" i="3"/>
  <c r="BV250" i="3"/>
  <c r="BP250" i="3"/>
  <c r="BJ250" i="3"/>
  <c r="BD250" i="3"/>
  <c r="AX250" i="3"/>
  <c r="BV249" i="3"/>
  <c r="BP249" i="3"/>
  <c r="BJ249" i="3"/>
  <c r="BD249" i="3"/>
  <c r="AX249" i="3"/>
  <c r="BV248" i="3"/>
  <c r="BP248" i="3"/>
  <c r="BJ248" i="3"/>
  <c r="BD248" i="3"/>
  <c r="AX248" i="3"/>
  <c r="BV247" i="3"/>
  <c r="BP247" i="3"/>
  <c r="BJ247" i="3"/>
  <c r="BD247" i="3"/>
  <c r="AX247" i="3"/>
  <c r="BV246" i="3"/>
  <c r="BP246" i="3"/>
  <c r="BJ246" i="3"/>
  <c r="BD246" i="3"/>
  <c r="AX246" i="3"/>
  <c r="BV245" i="3"/>
  <c r="BP245" i="3"/>
  <c r="BJ245" i="3"/>
  <c r="BD245" i="3"/>
  <c r="AX245" i="3"/>
  <c r="BV244" i="3"/>
  <c r="BP244" i="3"/>
  <c r="BJ244" i="3"/>
  <c r="BD244" i="3"/>
  <c r="AX244" i="3"/>
  <c r="BV243" i="3"/>
  <c r="BP243" i="3"/>
  <c r="BJ243" i="3"/>
  <c r="BD243" i="3"/>
  <c r="AX243" i="3"/>
  <c r="BV242" i="3"/>
  <c r="BP242" i="3"/>
  <c r="BJ242" i="3"/>
  <c r="BD242" i="3"/>
  <c r="AX242" i="3"/>
  <c r="BV241" i="3"/>
  <c r="BP241" i="3"/>
  <c r="BJ241" i="3"/>
  <c r="BD241" i="3"/>
  <c r="AX241" i="3"/>
  <c r="BV240" i="3"/>
  <c r="BP240" i="3"/>
  <c r="BJ240" i="3"/>
  <c r="BD240" i="3"/>
  <c r="AX240" i="3"/>
  <c r="BV239" i="3"/>
  <c r="BP239" i="3"/>
  <c r="BJ239" i="3"/>
  <c r="BD239" i="3"/>
  <c r="AX239" i="3"/>
  <c r="BV238" i="3"/>
  <c r="BP238" i="3"/>
  <c r="BJ238" i="3"/>
  <c r="BD238" i="3"/>
  <c r="AX238" i="3"/>
  <c r="BV237" i="3"/>
  <c r="BP237" i="3"/>
  <c r="BJ237" i="3"/>
  <c r="BD237" i="3"/>
  <c r="AX237" i="3"/>
  <c r="BV236" i="3"/>
  <c r="BP236" i="3"/>
  <c r="BJ236" i="3"/>
  <c r="BD236" i="3"/>
  <c r="AX236" i="3"/>
  <c r="BV235" i="3"/>
  <c r="BP235" i="3"/>
  <c r="BJ235" i="3"/>
  <c r="BD235" i="3"/>
  <c r="AX235" i="3"/>
  <c r="BV234" i="3"/>
  <c r="BP234" i="3"/>
  <c r="BJ234" i="3"/>
  <c r="BD234" i="3"/>
  <c r="AX234" i="3"/>
  <c r="BV233" i="3"/>
  <c r="BP233" i="3"/>
  <c r="BJ233" i="3"/>
  <c r="BD233" i="3"/>
  <c r="AX233" i="3"/>
  <c r="BV232" i="3"/>
  <c r="BP232" i="3"/>
  <c r="BJ232" i="3"/>
  <c r="BD232" i="3"/>
  <c r="AX232" i="3"/>
  <c r="BV231" i="3"/>
  <c r="BP231" i="3"/>
  <c r="BJ231" i="3"/>
  <c r="BD231" i="3"/>
  <c r="AX231" i="3"/>
  <c r="BV230" i="3"/>
  <c r="BP230" i="3"/>
  <c r="BJ230" i="3"/>
  <c r="BD230" i="3"/>
  <c r="AX230" i="3"/>
  <c r="BV229" i="3"/>
  <c r="BP229" i="3"/>
  <c r="BJ229" i="3"/>
  <c r="BD229" i="3"/>
  <c r="AX229" i="3"/>
  <c r="BV228" i="3"/>
  <c r="BP228" i="3"/>
  <c r="BJ228" i="3"/>
  <c r="BD228" i="3"/>
  <c r="AX228" i="3"/>
  <c r="BV227" i="3"/>
  <c r="BP227" i="3"/>
  <c r="BJ227" i="3"/>
  <c r="BD227" i="3"/>
  <c r="AX227" i="3"/>
  <c r="BV226" i="3"/>
  <c r="BP226" i="3"/>
  <c r="BJ226" i="3"/>
  <c r="BD226" i="3"/>
  <c r="AX226" i="3"/>
  <c r="BV225" i="3"/>
  <c r="BP225" i="3"/>
  <c r="BJ225" i="3"/>
  <c r="BD225" i="3"/>
  <c r="AX225" i="3"/>
  <c r="BV224" i="3"/>
  <c r="BP224" i="3"/>
  <c r="BJ224" i="3"/>
  <c r="BD224" i="3"/>
  <c r="AX224" i="3"/>
  <c r="BV223" i="3"/>
  <c r="BP223" i="3"/>
  <c r="BJ223" i="3"/>
  <c r="BD223" i="3"/>
  <c r="AX223" i="3"/>
  <c r="BV222" i="3"/>
  <c r="BP222" i="3"/>
  <c r="BJ222" i="3"/>
  <c r="BD222" i="3"/>
  <c r="AX222" i="3"/>
  <c r="BV221" i="3"/>
  <c r="BP221" i="3"/>
  <c r="BJ221" i="3"/>
  <c r="BD221" i="3"/>
  <c r="AX221" i="3"/>
  <c r="BV220" i="3"/>
  <c r="BP220" i="3"/>
  <c r="BJ220" i="3"/>
  <c r="BD220" i="3"/>
  <c r="AX220" i="3"/>
  <c r="BV219" i="3"/>
  <c r="BP219" i="3"/>
  <c r="BJ219" i="3"/>
  <c r="BD219" i="3"/>
  <c r="AX219" i="3"/>
  <c r="BV218" i="3"/>
  <c r="BP218" i="3"/>
  <c r="BJ218" i="3"/>
  <c r="BD218" i="3"/>
  <c r="AX218" i="3"/>
  <c r="BV217" i="3"/>
  <c r="BP217" i="3"/>
  <c r="BJ217" i="3"/>
  <c r="BD217" i="3"/>
  <c r="AX217" i="3"/>
  <c r="BV216" i="3"/>
  <c r="BP216" i="3"/>
  <c r="BJ216" i="3"/>
  <c r="BD216" i="3"/>
  <c r="AX216" i="3"/>
  <c r="BV215" i="3"/>
  <c r="BP215" i="3"/>
  <c r="BJ215" i="3"/>
  <c r="BD215" i="3"/>
  <c r="AX215" i="3"/>
  <c r="BV214" i="3"/>
  <c r="BP214" i="3"/>
  <c r="BJ214" i="3"/>
  <c r="BD214" i="3"/>
  <c r="AX214" i="3"/>
  <c r="BV213" i="3"/>
  <c r="BP213" i="3"/>
  <c r="BJ213" i="3"/>
  <c r="BD213" i="3"/>
  <c r="AX213" i="3"/>
  <c r="BV212" i="3"/>
  <c r="BP212" i="3"/>
  <c r="BJ212" i="3"/>
  <c r="BD212" i="3"/>
  <c r="AX212" i="3"/>
  <c r="BV211" i="3"/>
  <c r="BP211" i="3"/>
  <c r="BJ211" i="3"/>
  <c r="BD211" i="3"/>
  <c r="AX211" i="3"/>
  <c r="BV210" i="3"/>
  <c r="BP210" i="3"/>
  <c r="BJ210" i="3"/>
  <c r="BD210" i="3"/>
  <c r="AX210" i="3"/>
  <c r="BV209" i="3"/>
  <c r="BP209" i="3"/>
  <c r="BJ209" i="3"/>
  <c r="BD209" i="3"/>
  <c r="AX209" i="3"/>
  <c r="BV208" i="3"/>
  <c r="BP208" i="3"/>
  <c r="BJ208" i="3"/>
  <c r="BD208" i="3"/>
  <c r="AX208" i="3"/>
  <c r="BV207" i="3"/>
  <c r="BP207" i="3"/>
  <c r="BJ207" i="3"/>
  <c r="BD207" i="3"/>
  <c r="AX207" i="3"/>
  <c r="BV206" i="3"/>
  <c r="BP206" i="3"/>
  <c r="BJ206" i="3"/>
  <c r="BD206" i="3"/>
  <c r="AX206" i="3"/>
  <c r="BV205" i="3"/>
  <c r="BP205" i="3"/>
  <c r="BJ205" i="3"/>
  <c r="BD205" i="3"/>
  <c r="AX205" i="3"/>
  <c r="BV204" i="3"/>
  <c r="BP204" i="3"/>
  <c r="BJ204" i="3"/>
  <c r="BD204" i="3"/>
  <c r="AX204" i="3"/>
  <c r="BV203" i="3"/>
  <c r="BP203" i="3"/>
  <c r="BJ203" i="3"/>
  <c r="BD203" i="3"/>
  <c r="AX203" i="3"/>
  <c r="BV202" i="3"/>
  <c r="BP202" i="3"/>
  <c r="BJ202" i="3"/>
  <c r="BD202" i="3"/>
  <c r="AX202" i="3"/>
  <c r="BV201" i="3"/>
  <c r="BP201" i="3"/>
  <c r="BJ201" i="3"/>
  <c r="BD201" i="3"/>
  <c r="AX201" i="3"/>
  <c r="BV200" i="3"/>
  <c r="BP200" i="3"/>
  <c r="BJ200" i="3"/>
  <c r="BD200" i="3"/>
  <c r="AX200" i="3"/>
  <c r="BV199" i="3"/>
  <c r="BP199" i="3"/>
  <c r="BJ199" i="3"/>
  <c r="BD199" i="3"/>
  <c r="AX199" i="3"/>
  <c r="BV198" i="3"/>
  <c r="BP198" i="3"/>
  <c r="BJ198" i="3"/>
  <c r="BD198" i="3"/>
  <c r="AX198" i="3"/>
  <c r="BV197" i="3"/>
  <c r="BP197" i="3"/>
  <c r="BJ197" i="3"/>
  <c r="BD197" i="3"/>
  <c r="AX197" i="3"/>
  <c r="BV196" i="3"/>
  <c r="BP196" i="3"/>
  <c r="BJ196" i="3"/>
  <c r="BD196" i="3"/>
  <c r="AX196" i="3"/>
  <c r="BV195" i="3"/>
  <c r="BP195" i="3"/>
  <c r="BJ195" i="3"/>
  <c r="BD195" i="3"/>
  <c r="AX195" i="3"/>
  <c r="BV194" i="3"/>
  <c r="BP194" i="3"/>
  <c r="BJ194" i="3"/>
  <c r="BD194" i="3"/>
  <c r="AX194" i="3"/>
  <c r="BV193" i="3"/>
  <c r="BP193" i="3"/>
  <c r="BJ193" i="3"/>
  <c r="BD193" i="3"/>
  <c r="AX193" i="3"/>
  <c r="BV192" i="3"/>
  <c r="BP192" i="3"/>
  <c r="BJ192" i="3"/>
  <c r="BD192" i="3"/>
  <c r="AX192" i="3"/>
  <c r="BV191" i="3"/>
  <c r="BP191" i="3"/>
  <c r="BJ191" i="3"/>
  <c r="BD191" i="3"/>
  <c r="AX191" i="3"/>
  <c r="BV190" i="3"/>
  <c r="BP190" i="3"/>
  <c r="BJ190" i="3"/>
  <c r="BD190" i="3"/>
  <c r="AX190" i="3"/>
  <c r="BV189" i="3"/>
  <c r="BP189" i="3"/>
  <c r="BJ189" i="3"/>
  <c r="BD189" i="3"/>
  <c r="AX189" i="3"/>
  <c r="BV188" i="3"/>
  <c r="BP188" i="3"/>
  <c r="BJ188" i="3"/>
  <c r="BD188" i="3"/>
  <c r="AX188" i="3"/>
  <c r="BV187" i="3"/>
  <c r="BP187" i="3"/>
  <c r="BJ187" i="3"/>
  <c r="BD187" i="3"/>
  <c r="AX187" i="3"/>
  <c r="BV186" i="3"/>
  <c r="BP186" i="3"/>
  <c r="BJ186" i="3"/>
  <c r="BD186" i="3"/>
  <c r="AX186" i="3"/>
  <c r="BV185" i="3"/>
  <c r="BP185" i="3"/>
  <c r="BJ185" i="3"/>
  <c r="BD185" i="3"/>
  <c r="AX185" i="3"/>
  <c r="BV184" i="3"/>
  <c r="BP184" i="3"/>
  <c r="BJ184" i="3"/>
  <c r="BD184" i="3"/>
  <c r="AX184" i="3"/>
  <c r="BV183" i="3"/>
  <c r="BP183" i="3"/>
  <c r="BJ183" i="3"/>
  <c r="BD183" i="3"/>
  <c r="AX183" i="3"/>
  <c r="BV182" i="3"/>
  <c r="BP182" i="3"/>
  <c r="BJ182" i="3"/>
  <c r="BD182" i="3"/>
  <c r="AX182" i="3"/>
  <c r="BV181" i="3"/>
  <c r="BP181" i="3"/>
  <c r="BJ181" i="3"/>
  <c r="BD181" i="3"/>
  <c r="AX181" i="3"/>
  <c r="BV180" i="3"/>
  <c r="BP180" i="3"/>
  <c r="BJ180" i="3"/>
  <c r="BD180" i="3"/>
  <c r="AX180" i="3"/>
  <c r="BV179" i="3"/>
  <c r="BP179" i="3"/>
  <c r="BJ179" i="3"/>
  <c r="BD179" i="3"/>
  <c r="AX179" i="3"/>
  <c r="BV178" i="3"/>
  <c r="BP178" i="3"/>
  <c r="BJ178" i="3"/>
  <c r="BD178" i="3"/>
  <c r="AX178" i="3"/>
  <c r="BV177" i="3"/>
  <c r="BP177" i="3"/>
  <c r="BJ177" i="3"/>
  <c r="BD177" i="3"/>
  <c r="AX177" i="3"/>
  <c r="BV176" i="3"/>
  <c r="BP176" i="3"/>
  <c r="BJ176" i="3"/>
  <c r="BD176" i="3"/>
  <c r="AX176" i="3"/>
  <c r="BV175" i="3"/>
  <c r="BP175" i="3"/>
  <c r="BJ175" i="3"/>
  <c r="BD175" i="3"/>
  <c r="AX175" i="3"/>
  <c r="BV174" i="3"/>
  <c r="BP174" i="3"/>
  <c r="BJ174" i="3"/>
  <c r="BD174" i="3"/>
  <c r="AX174" i="3"/>
  <c r="BV173" i="3"/>
  <c r="BP173" i="3"/>
  <c r="BJ173" i="3"/>
  <c r="BD173" i="3"/>
  <c r="AX173" i="3"/>
  <c r="BV172" i="3"/>
  <c r="BP172" i="3"/>
  <c r="BJ172" i="3"/>
  <c r="BD172" i="3"/>
  <c r="AX172" i="3"/>
  <c r="BV171" i="3"/>
  <c r="BP171" i="3"/>
  <c r="BJ171" i="3"/>
  <c r="BD171" i="3"/>
  <c r="AX171" i="3"/>
  <c r="BV170" i="3"/>
  <c r="BP170" i="3"/>
  <c r="BJ170" i="3"/>
  <c r="BD170" i="3"/>
  <c r="AX170" i="3"/>
  <c r="BV169" i="3"/>
  <c r="BP169" i="3"/>
  <c r="BJ169" i="3"/>
  <c r="BD169" i="3"/>
  <c r="AX169" i="3"/>
  <c r="BV168" i="3"/>
  <c r="BP168" i="3"/>
  <c r="BJ168" i="3"/>
  <c r="BD168" i="3"/>
  <c r="AX168" i="3"/>
  <c r="BV167" i="3"/>
  <c r="BP167" i="3"/>
  <c r="BJ167" i="3"/>
  <c r="BD167" i="3"/>
  <c r="AX167" i="3"/>
  <c r="BV166" i="3"/>
  <c r="BP166" i="3"/>
  <c r="BJ166" i="3"/>
  <c r="BD166" i="3"/>
  <c r="AX166" i="3"/>
  <c r="BV165" i="3"/>
  <c r="BP165" i="3"/>
  <c r="BJ165" i="3"/>
  <c r="BD165" i="3"/>
  <c r="AX165" i="3"/>
  <c r="BV164" i="3"/>
  <c r="BP164" i="3"/>
  <c r="BJ164" i="3"/>
  <c r="BD164" i="3"/>
  <c r="AX164" i="3"/>
  <c r="BV163" i="3"/>
  <c r="BP163" i="3"/>
  <c r="BJ163" i="3"/>
  <c r="BD163" i="3"/>
  <c r="AX163" i="3"/>
  <c r="BV162" i="3"/>
  <c r="BP162" i="3"/>
  <c r="BJ162" i="3"/>
  <c r="BD162" i="3"/>
  <c r="AX162" i="3"/>
  <c r="BV161" i="3"/>
  <c r="BP161" i="3"/>
  <c r="BJ161" i="3"/>
  <c r="BD161" i="3"/>
  <c r="AX161" i="3"/>
  <c r="BV160" i="3"/>
  <c r="BP160" i="3"/>
  <c r="BJ160" i="3"/>
  <c r="BD160" i="3"/>
  <c r="AX160" i="3"/>
  <c r="BV159" i="3"/>
  <c r="BP159" i="3"/>
  <c r="BJ159" i="3"/>
  <c r="BD159" i="3"/>
  <c r="AX159" i="3"/>
  <c r="BV158" i="3"/>
  <c r="BP158" i="3"/>
  <c r="BJ158" i="3"/>
  <c r="BD158" i="3"/>
  <c r="AX158" i="3"/>
  <c r="BV157" i="3"/>
  <c r="BP157" i="3"/>
  <c r="BJ157" i="3"/>
  <c r="BD157" i="3"/>
  <c r="AX157" i="3"/>
  <c r="BV156" i="3"/>
  <c r="BP156" i="3"/>
  <c r="BJ156" i="3"/>
  <c r="BD156" i="3"/>
  <c r="AX156" i="3"/>
  <c r="BV155" i="3"/>
  <c r="BP155" i="3"/>
  <c r="BJ155" i="3"/>
  <c r="BD155" i="3"/>
  <c r="AX155" i="3"/>
  <c r="BV154" i="3"/>
  <c r="BP154" i="3"/>
  <c r="BJ154" i="3"/>
  <c r="BD154" i="3"/>
  <c r="AX154" i="3"/>
  <c r="BV153" i="3"/>
  <c r="BP153" i="3"/>
  <c r="BJ153" i="3"/>
  <c r="BD153" i="3"/>
  <c r="AX153" i="3"/>
  <c r="BV152" i="3"/>
  <c r="BP152" i="3"/>
  <c r="BJ152" i="3"/>
  <c r="BD152" i="3"/>
  <c r="AX152" i="3"/>
  <c r="BV151" i="3"/>
  <c r="BP151" i="3"/>
  <c r="BJ151" i="3"/>
  <c r="BD151" i="3"/>
  <c r="AX151" i="3"/>
  <c r="BV150" i="3"/>
  <c r="BP150" i="3"/>
  <c r="BJ150" i="3"/>
  <c r="BD150" i="3"/>
  <c r="AX150" i="3"/>
  <c r="BV149" i="3"/>
  <c r="BP149" i="3"/>
  <c r="BJ149" i="3"/>
  <c r="BD149" i="3"/>
  <c r="AX149" i="3"/>
  <c r="BV148" i="3"/>
  <c r="BP148" i="3"/>
  <c r="BJ148" i="3"/>
  <c r="BD148" i="3"/>
  <c r="AX148" i="3"/>
  <c r="BV147" i="3"/>
  <c r="BP147" i="3"/>
  <c r="BJ147" i="3"/>
  <c r="BD147" i="3"/>
  <c r="AX147" i="3"/>
  <c r="BV146" i="3"/>
  <c r="BP146" i="3"/>
  <c r="BJ146" i="3"/>
  <c r="BD146" i="3"/>
  <c r="AX146" i="3"/>
  <c r="BV145" i="3"/>
  <c r="BP145" i="3"/>
  <c r="BJ145" i="3"/>
  <c r="BD145" i="3"/>
  <c r="AX145" i="3"/>
  <c r="BV144" i="3"/>
  <c r="BP144" i="3"/>
  <c r="BJ144" i="3"/>
  <c r="BD144" i="3"/>
  <c r="AX144" i="3"/>
  <c r="BV143" i="3"/>
  <c r="BP143" i="3"/>
  <c r="BJ143" i="3"/>
  <c r="BD143" i="3"/>
  <c r="AX143" i="3"/>
  <c r="BV142" i="3"/>
  <c r="BP142" i="3"/>
  <c r="BJ142" i="3"/>
  <c r="BD142" i="3"/>
  <c r="AX142" i="3"/>
  <c r="BV141" i="3"/>
  <c r="BP141" i="3"/>
  <c r="BJ141" i="3"/>
  <c r="BD141" i="3"/>
  <c r="AX141" i="3"/>
  <c r="BV140" i="3"/>
  <c r="BP140" i="3"/>
  <c r="BJ140" i="3"/>
  <c r="BD140" i="3"/>
  <c r="AX140" i="3"/>
  <c r="BV139" i="3"/>
  <c r="BP139" i="3"/>
  <c r="BJ139" i="3"/>
  <c r="BD139" i="3"/>
  <c r="AX139" i="3"/>
  <c r="BV138" i="3"/>
  <c r="BP138" i="3"/>
  <c r="BJ138" i="3"/>
  <c r="BD138" i="3"/>
  <c r="AX138" i="3"/>
  <c r="BV137" i="3"/>
  <c r="BP137" i="3"/>
  <c r="BJ137" i="3"/>
  <c r="BD137" i="3"/>
  <c r="AX137" i="3"/>
  <c r="BV136" i="3"/>
  <c r="BP136" i="3"/>
  <c r="BJ136" i="3"/>
  <c r="BD136" i="3"/>
  <c r="AX136" i="3"/>
  <c r="BV135" i="3"/>
  <c r="BP135" i="3"/>
  <c r="BJ135" i="3"/>
  <c r="BD135" i="3"/>
  <c r="AX135" i="3"/>
  <c r="BV134" i="3"/>
  <c r="BP134" i="3"/>
  <c r="BJ134" i="3"/>
  <c r="BD134" i="3"/>
  <c r="AX134" i="3"/>
  <c r="BV133" i="3"/>
  <c r="BP133" i="3"/>
  <c r="BJ133" i="3"/>
  <c r="BD133" i="3"/>
  <c r="AX133" i="3"/>
  <c r="BV132" i="3"/>
  <c r="BP132" i="3"/>
  <c r="BJ132" i="3"/>
  <c r="BD132" i="3"/>
  <c r="AX132" i="3"/>
  <c r="BV131" i="3"/>
  <c r="BP131" i="3"/>
  <c r="BJ131" i="3"/>
  <c r="BD131" i="3"/>
  <c r="AX131" i="3"/>
  <c r="BV130" i="3"/>
  <c r="BP130" i="3"/>
  <c r="BJ130" i="3"/>
  <c r="BD130" i="3"/>
  <c r="AX130" i="3"/>
  <c r="BV129" i="3"/>
  <c r="BP129" i="3"/>
  <c r="BJ129" i="3"/>
  <c r="BD129" i="3"/>
  <c r="AX129" i="3"/>
  <c r="BV128" i="3"/>
  <c r="BP128" i="3"/>
  <c r="BJ128" i="3"/>
  <c r="BD128" i="3"/>
  <c r="AX128" i="3"/>
  <c r="BV127" i="3"/>
  <c r="BP127" i="3"/>
  <c r="BJ127" i="3"/>
  <c r="BD127" i="3"/>
  <c r="AX127" i="3"/>
  <c r="BV126" i="3"/>
  <c r="BP126" i="3"/>
  <c r="BJ126" i="3"/>
  <c r="BD126" i="3"/>
  <c r="AX126" i="3"/>
  <c r="BV125" i="3"/>
  <c r="BP125" i="3"/>
  <c r="BJ125" i="3"/>
  <c r="BD125" i="3"/>
  <c r="AX125" i="3"/>
  <c r="BV124" i="3"/>
  <c r="BP124" i="3"/>
  <c r="BJ124" i="3"/>
  <c r="BD124" i="3"/>
  <c r="AX124" i="3"/>
  <c r="BV123" i="3"/>
  <c r="BP123" i="3"/>
  <c r="BJ123" i="3"/>
  <c r="BD123" i="3"/>
  <c r="AX123" i="3"/>
  <c r="BV122" i="3"/>
  <c r="BP122" i="3"/>
  <c r="BJ122" i="3"/>
  <c r="BD122" i="3"/>
  <c r="AX122" i="3"/>
  <c r="BV121" i="3"/>
  <c r="BP121" i="3"/>
  <c r="BJ121" i="3"/>
  <c r="BD121" i="3"/>
  <c r="AX121" i="3"/>
  <c r="BV120" i="3"/>
  <c r="BP120" i="3"/>
  <c r="BJ120" i="3"/>
  <c r="BD120" i="3"/>
  <c r="AX120" i="3"/>
  <c r="BV119" i="3"/>
  <c r="BP119" i="3"/>
  <c r="BJ119" i="3"/>
  <c r="BD119" i="3"/>
  <c r="AX119" i="3"/>
  <c r="BV118" i="3"/>
  <c r="BP118" i="3"/>
  <c r="BJ118" i="3"/>
  <c r="BD118" i="3"/>
  <c r="AX118" i="3"/>
  <c r="BV117" i="3"/>
  <c r="BP117" i="3"/>
  <c r="BJ117" i="3"/>
  <c r="BD117" i="3"/>
  <c r="AX117" i="3"/>
  <c r="BV116" i="3"/>
  <c r="BP116" i="3"/>
  <c r="BJ116" i="3"/>
  <c r="BD116" i="3"/>
  <c r="AX116" i="3"/>
  <c r="BV115" i="3"/>
  <c r="BP115" i="3"/>
  <c r="BJ115" i="3"/>
  <c r="BD115" i="3"/>
  <c r="AX115" i="3"/>
  <c r="BV114" i="3"/>
  <c r="BP114" i="3"/>
  <c r="BJ114" i="3"/>
  <c r="BD114" i="3"/>
  <c r="AX114" i="3"/>
  <c r="BV113" i="3"/>
  <c r="BP113" i="3"/>
  <c r="BJ113" i="3"/>
  <c r="BD113" i="3"/>
  <c r="AX113" i="3"/>
  <c r="BV112" i="3"/>
  <c r="BP112" i="3"/>
  <c r="BJ112" i="3"/>
  <c r="BD112" i="3"/>
  <c r="AX112" i="3"/>
  <c r="BV111" i="3"/>
  <c r="BP111" i="3"/>
  <c r="BJ111" i="3"/>
  <c r="BD111" i="3"/>
  <c r="AX111" i="3"/>
  <c r="BV110" i="3"/>
  <c r="BP110" i="3"/>
  <c r="BJ110" i="3"/>
  <c r="BD110" i="3"/>
  <c r="AX110" i="3"/>
  <c r="BV109" i="3"/>
  <c r="BP109" i="3"/>
  <c r="BJ109" i="3"/>
  <c r="BD109" i="3"/>
  <c r="AX109" i="3"/>
  <c r="BV108" i="3"/>
  <c r="BP108" i="3"/>
  <c r="BJ108" i="3"/>
  <c r="BD108" i="3"/>
  <c r="AX108" i="3"/>
  <c r="BV107" i="3"/>
  <c r="BP107" i="3"/>
  <c r="BJ107" i="3"/>
  <c r="BD107" i="3"/>
  <c r="AX107" i="3"/>
  <c r="BV106" i="3"/>
  <c r="BP106" i="3"/>
  <c r="BJ106" i="3"/>
  <c r="BD106" i="3"/>
  <c r="AX106" i="3"/>
  <c r="BV105" i="3"/>
  <c r="BP105" i="3"/>
  <c r="BJ105" i="3"/>
  <c r="BD105" i="3"/>
  <c r="AX105" i="3"/>
  <c r="BV104" i="3"/>
  <c r="BP104" i="3"/>
  <c r="BJ104" i="3"/>
  <c r="BD104" i="3"/>
  <c r="AX104" i="3"/>
  <c r="BV103" i="3"/>
  <c r="BP103" i="3"/>
  <c r="BJ103" i="3"/>
  <c r="BD103" i="3"/>
  <c r="AX103" i="3"/>
  <c r="BV102" i="3"/>
  <c r="BP102" i="3"/>
  <c r="BJ102" i="3"/>
  <c r="BD102" i="3"/>
  <c r="AX102" i="3"/>
  <c r="BV101" i="3"/>
  <c r="BP101" i="3"/>
  <c r="BJ101" i="3"/>
  <c r="BD101" i="3"/>
  <c r="AX101" i="3"/>
  <c r="BV100" i="3"/>
  <c r="BP100" i="3"/>
  <c r="BJ100" i="3"/>
  <c r="BD100" i="3"/>
  <c r="AX100" i="3"/>
  <c r="BV99" i="3"/>
  <c r="BP99" i="3"/>
  <c r="BJ99" i="3"/>
  <c r="BD99" i="3"/>
  <c r="AX99" i="3"/>
  <c r="BV98" i="3"/>
  <c r="BP98" i="3"/>
  <c r="BJ98" i="3"/>
  <c r="BD98" i="3"/>
  <c r="AX98" i="3"/>
  <c r="BV97" i="3"/>
  <c r="BP97" i="3"/>
  <c r="BJ97" i="3"/>
  <c r="BD97" i="3"/>
  <c r="AX97" i="3"/>
  <c r="BV96" i="3"/>
  <c r="BP96" i="3"/>
  <c r="BJ96" i="3"/>
  <c r="BD96" i="3"/>
  <c r="AX96" i="3"/>
  <c r="BV95" i="3"/>
  <c r="BP95" i="3"/>
  <c r="BJ95" i="3"/>
  <c r="BD95" i="3"/>
  <c r="AX95" i="3"/>
  <c r="BV94" i="3"/>
  <c r="BP94" i="3"/>
  <c r="BJ94" i="3"/>
  <c r="BD94" i="3"/>
  <c r="AX94" i="3"/>
  <c r="BV93" i="3"/>
  <c r="BP93" i="3"/>
  <c r="BJ93" i="3"/>
  <c r="BD93" i="3"/>
  <c r="AX93" i="3"/>
  <c r="BV92" i="3"/>
  <c r="BP92" i="3"/>
  <c r="BJ92" i="3"/>
  <c r="BD92" i="3"/>
  <c r="AX92" i="3"/>
  <c r="BV91" i="3"/>
  <c r="BP91" i="3"/>
  <c r="BJ91" i="3"/>
  <c r="BD91" i="3"/>
  <c r="AX91" i="3"/>
  <c r="BV90" i="3"/>
  <c r="BP90" i="3"/>
  <c r="BJ90" i="3"/>
  <c r="BD90" i="3"/>
  <c r="AX90" i="3"/>
  <c r="BV89" i="3"/>
  <c r="BP89" i="3"/>
  <c r="BJ89" i="3"/>
  <c r="BD89" i="3"/>
  <c r="AX89" i="3"/>
  <c r="BV88" i="3"/>
  <c r="BP88" i="3"/>
  <c r="BJ88" i="3"/>
  <c r="BD88" i="3"/>
  <c r="AX88" i="3"/>
  <c r="BV87" i="3"/>
  <c r="BP87" i="3"/>
  <c r="BJ87" i="3"/>
  <c r="BD87" i="3"/>
  <c r="AX87" i="3"/>
  <c r="BV86" i="3"/>
  <c r="BP86" i="3"/>
  <c r="BJ86" i="3"/>
  <c r="BD86" i="3"/>
  <c r="AX86" i="3"/>
  <c r="BV85" i="3"/>
  <c r="BP85" i="3"/>
  <c r="BJ85" i="3"/>
  <c r="BD85" i="3"/>
  <c r="AX85" i="3"/>
  <c r="BV84" i="3"/>
  <c r="BP84" i="3"/>
  <c r="BJ84" i="3"/>
  <c r="BD84" i="3"/>
  <c r="AX84" i="3"/>
  <c r="BV83" i="3"/>
  <c r="BP83" i="3"/>
  <c r="BJ83" i="3"/>
  <c r="BD83" i="3"/>
  <c r="AX83" i="3"/>
  <c r="BV82" i="3"/>
  <c r="BP82" i="3"/>
  <c r="BJ82" i="3"/>
  <c r="BD82" i="3"/>
  <c r="AX82" i="3"/>
  <c r="BV81" i="3"/>
  <c r="BP81" i="3"/>
  <c r="BJ81" i="3"/>
  <c r="BD81" i="3"/>
  <c r="AX81" i="3"/>
  <c r="BV80" i="3"/>
  <c r="BP80" i="3"/>
  <c r="BJ80" i="3"/>
  <c r="BD80" i="3"/>
  <c r="AX80" i="3"/>
  <c r="BV79" i="3"/>
  <c r="BP79" i="3"/>
  <c r="BJ79" i="3"/>
  <c r="BD79" i="3"/>
  <c r="AX79" i="3"/>
  <c r="BV78" i="3"/>
  <c r="BP78" i="3"/>
  <c r="BJ78" i="3"/>
  <c r="BD78" i="3"/>
  <c r="AX78" i="3"/>
  <c r="BV77" i="3"/>
  <c r="BP77" i="3"/>
  <c r="BJ77" i="3"/>
  <c r="BD77" i="3"/>
  <c r="AX77" i="3"/>
  <c r="BV76" i="3"/>
  <c r="BP76" i="3"/>
  <c r="BJ76" i="3"/>
  <c r="BD76" i="3"/>
  <c r="AX76" i="3"/>
  <c r="BV75" i="3"/>
  <c r="BP75" i="3"/>
  <c r="BJ75" i="3"/>
  <c r="BD75" i="3"/>
  <c r="AX75" i="3"/>
  <c r="BV74" i="3"/>
  <c r="BP74" i="3"/>
  <c r="BJ74" i="3"/>
  <c r="BD74" i="3"/>
  <c r="AX74" i="3"/>
  <c r="BV73" i="3"/>
  <c r="BP73" i="3"/>
  <c r="BJ73" i="3"/>
  <c r="BD73" i="3"/>
  <c r="AX73" i="3"/>
  <c r="BV72" i="3"/>
  <c r="BP72" i="3"/>
  <c r="BJ72" i="3"/>
  <c r="BD72" i="3"/>
  <c r="AX72" i="3"/>
  <c r="BV71" i="3"/>
  <c r="BP71" i="3"/>
  <c r="BJ71" i="3"/>
  <c r="BD71" i="3"/>
  <c r="AX71" i="3"/>
  <c r="BV70" i="3"/>
  <c r="BP70" i="3"/>
  <c r="BJ70" i="3"/>
  <c r="BD70" i="3"/>
  <c r="AX70" i="3"/>
  <c r="BV69" i="3"/>
  <c r="BP69" i="3"/>
  <c r="BJ69" i="3"/>
  <c r="BD69" i="3"/>
  <c r="AX69" i="3"/>
  <c r="BV68" i="3"/>
  <c r="BP68" i="3"/>
  <c r="BJ68" i="3"/>
  <c r="BD68" i="3"/>
  <c r="AX68" i="3"/>
  <c r="BV67" i="3"/>
  <c r="BP67" i="3"/>
  <c r="BJ67" i="3"/>
  <c r="BD67" i="3"/>
  <c r="AX67" i="3"/>
  <c r="BV66" i="3"/>
  <c r="BP66" i="3"/>
  <c r="BJ66" i="3"/>
  <c r="BD66" i="3"/>
  <c r="AX66" i="3"/>
  <c r="BV65" i="3"/>
  <c r="BP65" i="3"/>
  <c r="BJ65" i="3"/>
  <c r="BD65" i="3"/>
  <c r="AX65" i="3"/>
  <c r="BV64" i="3"/>
  <c r="BP64" i="3"/>
  <c r="BJ64" i="3"/>
  <c r="BD64" i="3"/>
  <c r="AX64" i="3"/>
  <c r="BV63" i="3"/>
  <c r="BP63" i="3"/>
  <c r="BJ63" i="3"/>
  <c r="BD63" i="3"/>
  <c r="AX63" i="3"/>
  <c r="BV62" i="3"/>
  <c r="BP62" i="3"/>
  <c r="BJ62" i="3"/>
  <c r="BD62" i="3"/>
  <c r="AX62" i="3"/>
  <c r="BV61" i="3"/>
  <c r="BP61" i="3"/>
  <c r="BJ61" i="3"/>
  <c r="BD61" i="3"/>
  <c r="AX61" i="3"/>
  <c r="BV60" i="3"/>
  <c r="BP60" i="3"/>
  <c r="BJ60" i="3"/>
  <c r="BD60" i="3"/>
  <c r="AX60" i="3"/>
  <c r="BV59" i="3"/>
  <c r="BP59" i="3"/>
  <c r="BJ59" i="3"/>
  <c r="BD59" i="3"/>
  <c r="AX59" i="3"/>
  <c r="BV58" i="3"/>
  <c r="BP58" i="3"/>
  <c r="BJ58" i="3"/>
  <c r="BD58" i="3"/>
  <c r="AX58" i="3"/>
  <c r="BV57" i="3"/>
  <c r="BP57" i="3"/>
  <c r="BJ57" i="3"/>
  <c r="BD57" i="3"/>
  <c r="AX57" i="3"/>
  <c r="BV56" i="3"/>
  <c r="BP56" i="3"/>
  <c r="BJ56" i="3"/>
  <c r="BD56" i="3"/>
  <c r="AX56" i="3"/>
  <c r="BV55" i="3"/>
  <c r="BP55" i="3"/>
  <c r="BJ55" i="3"/>
  <c r="BD55" i="3"/>
  <c r="AX55" i="3"/>
  <c r="BV54" i="3"/>
  <c r="BP54" i="3"/>
  <c r="BJ54" i="3"/>
  <c r="BD54" i="3"/>
  <c r="AX54" i="3"/>
  <c r="BV53" i="3"/>
  <c r="BP53" i="3"/>
  <c r="BJ53" i="3"/>
  <c r="BD53" i="3"/>
  <c r="AX53" i="3"/>
  <c r="BV52" i="3"/>
  <c r="BP52" i="3"/>
  <c r="BJ52" i="3"/>
  <c r="BD52" i="3"/>
  <c r="AX52" i="3"/>
  <c r="BV51" i="3"/>
  <c r="BP51" i="3"/>
  <c r="BJ51" i="3"/>
  <c r="BD51" i="3"/>
  <c r="AX51" i="3"/>
  <c r="BV50" i="3"/>
  <c r="BP50" i="3"/>
  <c r="BJ50" i="3"/>
  <c r="BD50" i="3"/>
  <c r="AX50" i="3"/>
  <c r="BV49" i="3"/>
  <c r="BP49" i="3"/>
  <c r="BJ49" i="3"/>
  <c r="BD49" i="3"/>
  <c r="AX49" i="3"/>
  <c r="BV48" i="3"/>
  <c r="BP48" i="3"/>
  <c r="BJ48" i="3"/>
  <c r="BD48" i="3"/>
  <c r="AX48" i="3"/>
  <c r="BV47" i="3"/>
  <c r="BP47" i="3"/>
  <c r="BJ47" i="3"/>
  <c r="BD47" i="3"/>
  <c r="AX47" i="3"/>
  <c r="BV46" i="3"/>
  <c r="BP46" i="3"/>
  <c r="BJ46" i="3"/>
  <c r="BD46" i="3"/>
  <c r="AX46" i="3"/>
  <c r="BV45" i="3"/>
  <c r="BP45" i="3"/>
  <c r="BJ45" i="3"/>
  <c r="BD45" i="3"/>
  <c r="AX45" i="3"/>
  <c r="BV44" i="3"/>
  <c r="BP44" i="3"/>
  <c r="BJ44" i="3"/>
  <c r="BD44" i="3"/>
  <c r="AX44" i="3"/>
  <c r="BV43" i="3"/>
  <c r="BP43" i="3"/>
  <c r="BJ43" i="3"/>
  <c r="BD43" i="3"/>
  <c r="AX43" i="3"/>
  <c r="BV42" i="3"/>
  <c r="BP42" i="3"/>
  <c r="BJ42" i="3"/>
  <c r="BD42" i="3"/>
  <c r="AX42" i="3"/>
  <c r="BV41" i="3"/>
  <c r="BP41" i="3"/>
  <c r="BJ41" i="3"/>
  <c r="BD41" i="3"/>
  <c r="AX41" i="3"/>
  <c r="BV40" i="3"/>
  <c r="BP40" i="3"/>
  <c r="BJ40" i="3"/>
  <c r="BD40" i="3"/>
  <c r="AX40" i="3"/>
  <c r="BV39" i="3"/>
  <c r="BP39" i="3"/>
  <c r="BJ39" i="3"/>
  <c r="BD39" i="3"/>
  <c r="AX39" i="3"/>
  <c r="BV38" i="3"/>
  <c r="BP38" i="3"/>
  <c r="BJ38" i="3"/>
  <c r="BD38" i="3"/>
  <c r="AX38" i="3"/>
  <c r="BV37" i="3"/>
  <c r="BP37" i="3"/>
  <c r="BJ37" i="3"/>
  <c r="BD37" i="3"/>
  <c r="AX37" i="3"/>
  <c r="BV36" i="3"/>
  <c r="BP36" i="3"/>
  <c r="BJ36" i="3"/>
  <c r="BD36" i="3"/>
  <c r="AX36" i="3"/>
  <c r="BV35" i="3"/>
  <c r="BP35" i="3"/>
  <c r="BJ35" i="3"/>
  <c r="BD35" i="3"/>
  <c r="AX35" i="3"/>
  <c r="BV34" i="3"/>
  <c r="BP34" i="3"/>
  <c r="BJ34" i="3"/>
  <c r="BD34" i="3"/>
  <c r="AX34" i="3"/>
  <c r="BV33" i="3"/>
  <c r="BP33" i="3"/>
  <c r="BJ33" i="3"/>
  <c r="BD33" i="3"/>
  <c r="AX33" i="3"/>
  <c r="BV32" i="3"/>
  <c r="BP32" i="3"/>
  <c r="BJ32" i="3"/>
  <c r="BD32" i="3"/>
  <c r="AX32" i="3"/>
  <c r="BV31" i="3"/>
  <c r="BP31" i="3"/>
  <c r="BJ31" i="3"/>
  <c r="BD31" i="3"/>
  <c r="AX31" i="3"/>
  <c r="BV30" i="3"/>
  <c r="BP30" i="3"/>
  <c r="BJ30" i="3"/>
  <c r="BD30" i="3"/>
  <c r="AX30" i="3"/>
  <c r="BV29" i="3"/>
  <c r="BP29" i="3"/>
  <c r="BJ29" i="3"/>
  <c r="BD29" i="3"/>
  <c r="AX29" i="3"/>
  <c r="BV28" i="3"/>
  <c r="BP28" i="3"/>
  <c r="BJ28" i="3"/>
  <c r="BD28" i="3"/>
  <c r="AX28" i="3"/>
  <c r="BV27" i="3"/>
  <c r="BP27" i="3"/>
  <c r="BJ27" i="3"/>
  <c r="BD27" i="3"/>
  <c r="AX27" i="3"/>
  <c r="BV26" i="3"/>
  <c r="BP26" i="3"/>
  <c r="BJ26" i="3"/>
  <c r="BD26" i="3"/>
  <c r="AX26" i="3"/>
  <c r="BV25" i="3"/>
  <c r="BP25" i="3"/>
  <c r="BJ25" i="3"/>
  <c r="BD25" i="3"/>
  <c r="AX25" i="3"/>
  <c r="BV24" i="3"/>
  <c r="BP24" i="3"/>
  <c r="BJ24" i="3"/>
  <c r="BD24" i="3"/>
  <c r="AX24" i="3"/>
  <c r="BV23" i="3"/>
  <c r="BP23" i="3"/>
  <c r="BJ23" i="3"/>
  <c r="BD23" i="3"/>
  <c r="AX23" i="3"/>
  <c r="BV22" i="3"/>
  <c r="BP22" i="3"/>
  <c r="BJ22" i="3"/>
  <c r="BD22" i="3"/>
  <c r="AX22" i="3"/>
  <c r="BV21" i="3"/>
  <c r="BP21" i="3"/>
  <c r="BJ21" i="3"/>
  <c r="BD21" i="3"/>
  <c r="AX21" i="3"/>
  <c r="BV20" i="3"/>
  <c r="BP20" i="3"/>
  <c r="BJ20" i="3"/>
  <c r="BD20" i="3"/>
  <c r="AX20" i="3"/>
  <c r="BV19" i="3"/>
  <c r="BP19" i="3"/>
  <c r="BJ19" i="3"/>
  <c r="BD19" i="3"/>
  <c r="AX19" i="3"/>
  <c r="BV18" i="3"/>
  <c r="BP18" i="3"/>
  <c r="BJ18" i="3"/>
  <c r="BD18" i="3"/>
  <c r="AX18" i="3"/>
  <c r="BV17" i="3"/>
  <c r="BP17" i="3"/>
  <c r="BJ17" i="3"/>
  <c r="BD17" i="3"/>
  <c r="AX17" i="3"/>
  <c r="BV16" i="3"/>
  <c r="BP16" i="3"/>
  <c r="BJ16" i="3"/>
  <c r="BD16" i="3"/>
  <c r="AX16" i="3"/>
  <c r="BV15" i="3"/>
  <c r="BP15" i="3"/>
  <c r="BJ15" i="3"/>
  <c r="BD15" i="3"/>
  <c r="AX15" i="3"/>
  <c r="BV14" i="3"/>
  <c r="BP14" i="3"/>
  <c r="BJ14" i="3"/>
  <c r="BD14" i="3"/>
  <c r="AX14" i="3"/>
  <c r="BV13" i="3"/>
  <c r="BP13" i="3"/>
  <c r="BJ13" i="3"/>
  <c r="BD13" i="3"/>
  <c r="AX13" i="3"/>
  <c r="BV12" i="3"/>
  <c r="BP12" i="3"/>
  <c r="BJ12" i="3"/>
  <c r="BD12" i="3"/>
  <c r="AX12" i="3"/>
  <c r="BV11" i="3"/>
  <c r="BP11" i="3"/>
  <c r="BJ11" i="3"/>
  <c r="BD11" i="3"/>
  <c r="AX11" i="3"/>
  <c r="BV10" i="3"/>
  <c r="BP10" i="3"/>
  <c r="BJ10" i="3"/>
  <c r="BD10" i="3"/>
  <c r="AX10" i="3"/>
  <c r="BV9" i="3"/>
  <c r="BP9" i="3"/>
  <c r="BJ9" i="3"/>
  <c r="BD9" i="3"/>
  <c r="AX9" i="3"/>
  <c r="BV8" i="3"/>
  <c r="BP8" i="3"/>
  <c r="BJ8" i="3"/>
  <c r="BD8" i="3"/>
  <c r="AX8" i="3"/>
  <c r="BV7" i="3"/>
  <c r="BP7" i="3"/>
  <c r="BJ7" i="3"/>
  <c r="BD7" i="3"/>
  <c r="AX7" i="3"/>
  <c r="BV6" i="3"/>
  <c r="BP6" i="3"/>
  <c r="BJ6" i="3"/>
  <c r="BD6" i="3"/>
  <c r="AX6" i="3"/>
  <c r="BV5" i="3"/>
  <c r="BP5" i="3"/>
  <c r="BJ5" i="3"/>
  <c r="BD5" i="3"/>
  <c r="AX5" i="3"/>
  <c r="BV4" i="3"/>
  <c r="BP4" i="3"/>
  <c r="BJ4" i="3"/>
  <c r="BD4" i="3"/>
  <c r="AX4" i="3"/>
  <c r="BV3" i="3"/>
  <c r="BV265" i="3"/>
  <c r="BH270" i="3"/>
  <c r="BP3" i="3"/>
  <c r="BL269" i="3"/>
  <c r="BJ3" i="3"/>
  <c r="BJ264" i="3"/>
  <c r="BD3" i="3"/>
  <c r="BD264" i="3"/>
  <c r="AX3" i="3"/>
  <c r="AY267" i="3"/>
  <c r="AY57" i="9"/>
  <c r="AZ56" i="9"/>
  <c r="AW58" i="9"/>
  <c r="AO58" i="9"/>
  <c r="AW50" i="9"/>
  <c r="AY48" i="9"/>
  <c r="AQ48" i="9"/>
  <c r="AY33" i="9"/>
  <c r="X62" i="9"/>
  <c r="AY56" i="9"/>
  <c r="X63" i="9"/>
  <c r="X64" i="9"/>
  <c r="AT60" i="9"/>
  <c r="AW57" i="9"/>
  <c r="AG57" i="9"/>
  <c r="AO6" i="9"/>
  <c r="AO8" i="9"/>
  <c r="AO12" i="9"/>
  <c r="AO21" i="9"/>
  <c r="AO4" i="9"/>
  <c r="AO20" i="9"/>
  <c r="AO13" i="9"/>
  <c r="AO24" i="9"/>
  <c r="AO17" i="9"/>
  <c r="AO27" i="9"/>
  <c r="AO15" i="9"/>
  <c r="AO35" i="9"/>
  <c r="AO31" i="9"/>
  <c r="AO44" i="9"/>
  <c r="AO45" i="9"/>
  <c r="AO25" i="9"/>
  <c r="AO32" i="9"/>
  <c r="AO60" i="9"/>
  <c r="AO36" i="9"/>
  <c r="AO43" i="9"/>
  <c r="AO52" i="9"/>
  <c r="AO39" i="9"/>
  <c r="AO56" i="9"/>
  <c r="AO40" i="9"/>
  <c r="AO49" i="9"/>
  <c r="AO61" i="9"/>
  <c r="AO53" i="9"/>
  <c r="AO37" i="9"/>
  <c r="AO57" i="9"/>
  <c r="AO46" i="9"/>
  <c r="AO47" i="9"/>
  <c r="AO50" i="9"/>
  <c r="AO54" i="9"/>
  <c r="AT59" i="9"/>
  <c r="AW8" i="9"/>
  <c r="AW12" i="9"/>
  <c r="AW7" i="9"/>
  <c r="AW10" i="9"/>
  <c r="AW13" i="9"/>
  <c r="AW4" i="9"/>
  <c r="AW17" i="9"/>
  <c r="AW23" i="9"/>
  <c r="AW15" i="9"/>
  <c r="AW27" i="9"/>
  <c r="AW21" i="9"/>
  <c r="AW24" i="9"/>
  <c r="AW35" i="9"/>
  <c r="AW31" i="9"/>
  <c r="AW43" i="9"/>
  <c r="AW39" i="9"/>
  <c r="AW56" i="9"/>
  <c r="AW60" i="9"/>
  <c r="AW52" i="9"/>
  <c r="AW32" i="9"/>
  <c r="AW47" i="9"/>
  <c r="AW40" i="9"/>
  <c r="AW53" i="9"/>
  <c r="AW44" i="9"/>
  <c r="AW49" i="9"/>
  <c r="AW45" i="9"/>
  <c r="AW46" i="9"/>
  <c r="AW61" i="9"/>
  <c r="AW36" i="9"/>
  <c r="AX47" i="9"/>
  <c r="AP7" i="9"/>
  <c r="AP3" i="9"/>
  <c r="AP8" i="9"/>
  <c r="AP5" i="9"/>
  <c r="AP6" i="9"/>
  <c r="AP14" i="9"/>
  <c r="AP21" i="9"/>
  <c r="AP28" i="9"/>
  <c r="AP12" i="9"/>
  <c r="AP13" i="9"/>
  <c r="AP18" i="9"/>
  <c r="AP25" i="9"/>
  <c r="AP10" i="9"/>
  <c r="AP17" i="9"/>
  <c r="AP22" i="9"/>
  <c r="AP16" i="9"/>
  <c r="AP27" i="9"/>
  <c r="AP29" i="9"/>
  <c r="AP35" i="9"/>
  <c r="AP19" i="9"/>
  <c r="AP31" i="9"/>
  <c r="AP44" i="9"/>
  <c r="AP45" i="9"/>
  <c r="AP32" i="9"/>
  <c r="AP36" i="9"/>
  <c r="AP39" i="9"/>
  <c r="AP52" i="9"/>
  <c r="AP33" i="9"/>
  <c r="AP41" i="9"/>
  <c r="AP49" i="9"/>
  <c r="AP57" i="9"/>
  <c r="AP53" i="9"/>
  <c r="AP60" i="9"/>
  <c r="AP56" i="9"/>
  <c r="AP37" i="9"/>
  <c r="AP48" i="9"/>
  <c r="AH47" i="9"/>
  <c r="AY61" i="9"/>
  <c r="AZ60" i="9"/>
  <c r="AY53" i="9"/>
  <c r="AU41" i="9"/>
  <c r="S62" i="9"/>
  <c r="K62" i="9"/>
  <c r="AL60" i="9"/>
  <c r="C62" i="9"/>
  <c r="I62" i="9"/>
  <c r="AR33" i="9"/>
  <c r="AY28" i="9"/>
  <c r="AQ28" i="9"/>
  <c r="AC27" i="9"/>
  <c r="B137" i="13" a="1"/>
  <c r="B137" i="13"/>
  <c r="B136" i="13"/>
  <c r="AT57" i="9"/>
  <c r="BA53" i="9"/>
  <c r="Y63" i="9"/>
  <c r="Y64" i="9"/>
  <c r="AP54" i="9"/>
  <c r="C63" i="9"/>
  <c r="C64" i="9"/>
  <c r="L62" i="9"/>
  <c r="AT61" i="9"/>
  <c r="AL61" i="9"/>
  <c r="AP59" i="9"/>
  <c r="AH59" i="9"/>
  <c r="AJ57" i="9"/>
  <c r="AT52" i="9"/>
  <c r="AW51" i="9"/>
  <c r="AO51" i="9"/>
  <c r="AY50" i="9"/>
  <c r="AQ50" i="9"/>
  <c r="AI50" i="9"/>
  <c r="AT44" i="9"/>
  <c r="AL44" i="9"/>
  <c r="AD44" i="9"/>
  <c r="AC43" i="9"/>
  <c r="AT42" i="9"/>
  <c r="BA36" i="9"/>
  <c r="AQ22" i="9"/>
  <c r="AN21" i="9"/>
  <c r="AW55" i="9"/>
  <c r="AO48" i="9"/>
  <c r="T63" i="9"/>
  <c r="T64" i="9"/>
  <c r="AX54" i="9"/>
  <c r="AH51" i="9"/>
  <c r="AZ50" i="9"/>
  <c r="AN48" i="9"/>
  <c r="AT40" i="9"/>
  <c r="AW37" i="9"/>
  <c r="AT36" i="9"/>
  <c r="S63" i="9"/>
  <c r="S64" i="9"/>
  <c r="N63" i="9"/>
  <c r="N64" i="9"/>
  <c r="W62" i="9"/>
  <c r="AX59" i="9"/>
  <c r="G62" i="9"/>
  <c r="AW59" i="9"/>
  <c r="AO59" i="9"/>
  <c r="AN51" i="9"/>
  <c r="AN50" i="9"/>
  <c r="AX50" i="9"/>
  <c r="AP50" i="9"/>
  <c r="AH50" i="9"/>
  <c r="AN47" i="9"/>
  <c r="AN46" i="9"/>
  <c r="Y62" i="9"/>
  <c r="AR40" i="9"/>
  <c r="AT32" i="9"/>
  <c r="AD32" i="9"/>
  <c r="AM29" i="9"/>
  <c r="AV24" i="9"/>
  <c r="AW11" i="9"/>
  <c r="AO11" i="9"/>
  <c r="F62" i="9"/>
  <c r="AG51" i="9"/>
  <c r="AJ61" i="9"/>
  <c r="AV59" i="9"/>
  <c r="AN59" i="9"/>
  <c r="AN57" i="9"/>
  <c r="AN56" i="9"/>
  <c r="AG46" i="9"/>
  <c r="AN45" i="9"/>
  <c r="AY43" i="9"/>
  <c r="AQ43" i="9"/>
  <c r="AJ42" i="9"/>
  <c r="AY41" i="9"/>
  <c r="AQ40" i="9"/>
  <c r="AI40" i="9"/>
  <c r="AT38" i="9"/>
  <c r="AN37" i="9"/>
  <c r="AV35" i="9"/>
  <c r="AN35" i="9"/>
  <c r="AX30" i="9"/>
  <c r="AP30" i="9"/>
  <c r="AH30" i="9"/>
  <c r="AO55" i="9"/>
  <c r="AQ54" i="9"/>
  <c r="AN6" i="9"/>
  <c r="AN4" i="9"/>
  <c r="AN9" i="9"/>
  <c r="AN14" i="9"/>
  <c r="AN19" i="9"/>
  <c r="AN13" i="9"/>
  <c r="AN25" i="9"/>
  <c r="AN11" i="9"/>
  <c r="AN18" i="9"/>
  <c r="AN17" i="9"/>
  <c r="AN23" i="9"/>
  <c r="AN15" i="9"/>
  <c r="AN22" i="9"/>
  <c r="AN28" i="9"/>
  <c r="AN29" i="9"/>
  <c r="AN26" i="9"/>
  <c r="AN32" i="9"/>
  <c r="AN36" i="9"/>
  <c r="AN30" i="9"/>
  <c r="AN33" i="9"/>
  <c r="AN49" i="9"/>
  <c r="AN53" i="9"/>
  <c r="AN54" i="9"/>
  <c r="AJ53" i="9"/>
  <c r="AM52" i="9"/>
  <c r="AX51" i="9"/>
  <c r="AD49" i="9"/>
  <c r="AV48" i="9"/>
  <c r="AP47" i="9"/>
  <c r="AD40" i="9"/>
  <c r="AL39" i="9"/>
  <c r="H62" i="9"/>
  <c r="AI28" i="9"/>
  <c r="H63" i="9"/>
  <c r="H64" i="9"/>
  <c r="L63" i="9"/>
  <c r="L64" i="9"/>
  <c r="U62" i="9"/>
  <c r="AV52" i="9"/>
  <c r="E62" i="9"/>
  <c r="AZ58" i="9"/>
  <c r="AM56" i="9"/>
  <c r="AE56" i="9"/>
  <c r="AT47" i="9"/>
  <c r="AH45" i="9"/>
  <c r="AY44" i="9"/>
  <c r="AP43" i="9"/>
  <c r="AX41" i="9"/>
  <c r="AP40" i="9"/>
  <c r="AH40" i="9"/>
  <c r="AH36" i="9"/>
  <c r="AU35" i="9"/>
  <c r="AN31" i="9"/>
  <c r="AW16" i="9"/>
  <c r="AO16" i="9"/>
  <c r="AG16" i="9"/>
  <c r="AL57" i="9"/>
  <c r="AY54" i="9"/>
  <c r="AW48" i="9"/>
  <c r="Q62" i="9"/>
  <c r="AR52" i="9"/>
  <c r="D63" i="9"/>
  <c r="D64" i="9"/>
  <c r="AN55" i="9"/>
  <c r="AH54" i="9"/>
  <c r="AR53" i="9"/>
  <c r="AP51" i="9"/>
  <c r="AR50" i="9"/>
  <c r="AT49" i="9"/>
  <c r="AT45" i="9"/>
  <c r="AL40" i="9"/>
  <c r="AT39" i="9"/>
  <c r="AD36" i="9"/>
  <c r="AQ33" i="9"/>
  <c r="P62" i="9"/>
  <c r="P63" i="9"/>
  <c r="P64" i="9"/>
  <c r="K63" i="9"/>
  <c r="K64" i="9"/>
  <c r="T62" i="9"/>
  <c r="D62" i="9"/>
  <c r="AE58" i="9"/>
  <c r="AN61" i="9"/>
  <c r="AV60" i="9"/>
  <c r="AN60" i="9"/>
  <c r="AY58" i="9"/>
  <c r="AQ58" i="9"/>
  <c r="AI58" i="9"/>
  <c r="AT56" i="9"/>
  <c r="AL56" i="9"/>
  <c r="AD56" i="9"/>
  <c r="AN44" i="9"/>
  <c r="AN42" i="9"/>
  <c r="AW41" i="9"/>
  <c r="AO41" i="9"/>
  <c r="AV38" i="9"/>
  <c r="AN38" i="9"/>
  <c r="AF38" i="9"/>
  <c r="AJ37" i="9"/>
  <c r="AX34" i="9"/>
  <c r="AP34" i="9"/>
  <c r="AH34" i="9"/>
  <c r="AU31" i="9"/>
  <c r="AM31" i="9"/>
  <c r="AW26" i="9"/>
  <c r="AO26" i="9"/>
  <c r="AG26" i="9"/>
  <c r="BA19" i="9"/>
  <c r="Z63" i="9"/>
  <c r="Z64" i="9"/>
  <c r="Z62" i="9"/>
  <c r="R62" i="9"/>
  <c r="R63" i="9"/>
  <c r="R64" i="9"/>
  <c r="J62" i="9"/>
  <c r="AK40" i="9"/>
  <c r="J63" i="9"/>
  <c r="J64" i="9"/>
  <c r="AC19" i="9"/>
  <c r="B62" i="9"/>
  <c r="AC48" i="9"/>
  <c r="B63" i="9"/>
  <c r="B64" i="9"/>
  <c r="AV16" i="9"/>
  <c r="AN16" i="9"/>
  <c r="V63" i="9"/>
  <c r="V64" i="9"/>
  <c r="AM60" i="9"/>
  <c r="AE60" i="9"/>
  <c r="AX58" i="9"/>
  <c r="AP58" i="9"/>
  <c r="AH58" i="9"/>
  <c r="AX55" i="9"/>
  <c r="AP55" i="9"/>
  <c r="AH55" i="9"/>
  <c r="AZ54" i="9"/>
  <c r="AR54" i="9"/>
  <c r="AJ54" i="9"/>
  <c r="AT53" i="9"/>
  <c r="AL53" i="9"/>
  <c r="AX48" i="9"/>
  <c r="AV41" i="9"/>
  <c r="AN41" i="9"/>
  <c r="AN40" i="9"/>
  <c r="AV39" i="9"/>
  <c r="AN39" i="9"/>
  <c r="AM38" i="9"/>
  <c r="AY37" i="9"/>
  <c r="AQ37" i="9"/>
  <c r="AI37" i="9"/>
  <c r="AW34" i="9"/>
  <c r="AO34" i="9"/>
  <c r="AX20" i="9"/>
  <c r="W63" i="9"/>
  <c r="W64" i="9"/>
  <c r="AP20" i="9"/>
  <c r="O63" i="9"/>
  <c r="O64" i="9"/>
  <c r="G63" i="9"/>
  <c r="G64" i="9"/>
  <c r="AH20" i="9"/>
  <c r="AV43" i="9"/>
  <c r="AN43" i="9"/>
  <c r="AM39" i="9"/>
  <c r="AE39" i="9"/>
  <c r="AG37" i="9"/>
  <c r="AY36" i="9"/>
  <c r="AQ36" i="9"/>
  <c r="AK35" i="9"/>
  <c r="AC35" i="9"/>
  <c r="BA31" i="9"/>
  <c r="AW30" i="9"/>
  <c r="AY27" i="9"/>
  <c r="AQ27" i="9"/>
  <c r="AH25" i="9"/>
  <c r="AN20" i="9"/>
  <c r="AC17" i="9"/>
  <c r="AY13" i="9"/>
  <c r="AQ13" i="9"/>
  <c r="AT12" i="9"/>
  <c r="AL12" i="9"/>
  <c r="AD12" i="9"/>
  <c r="AZ45" i="9"/>
  <c r="AJ45" i="9"/>
  <c r="AU43" i="9"/>
  <c r="AM43" i="9"/>
  <c r="AM34" i="9"/>
  <c r="AE34" i="9"/>
  <c r="AW33" i="9"/>
  <c r="AO33" i="9"/>
  <c r="AG33" i="9"/>
  <c r="AY32" i="9"/>
  <c r="AQ32" i="9"/>
  <c r="AZ29" i="9"/>
  <c r="AR29" i="9"/>
  <c r="AJ29" i="9"/>
  <c r="AR45" i="9"/>
  <c r="Q63" i="9"/>
  <c r="Q64" i="9"/>
  <c r="I63" i="9"/>
  <c r="I64" i="9"/>
  <c r="AT48" i="9"/>
  <c r="AD48" i="9"/>
  <c r="AX42" i="9"/>
  <c r="AP42" i="9"/>
  <c r="AH42" i="9"/>
  <c r="AR35" i="9"/>
  <c r="AT28" i="9"/>
  <c r="AI24" i="9"/>
  <c r="BA23" i="9"/>
  <c r="AW42" i="9"/>
  <c r="AO42" i="9"/>
  <c r="AG42" i="9"/>
  <c r="AX38" i="9"/>
  <c r="AP38" i="9"/>
  <c r="AH38" i="9"/>
  <c r="AU25" i="9"/>
  <c r="AE25" i="9"/>
  <c r="AR23" i="9"/>
  <c r="BA15" i="9"/>
  <c r="AC15" i="9"/>
  <c r="AX46" i="9"/>
  <c r="AP46" i="9"/>
  <c r="AH46" i="9"/>
  <c r="AZ41" i="9"/>
  <c r="AR41" i="9"/>
  <c r="AJ41" i="9"/>
  <c r="AW38" i="9"/>
  <c r="AO38" i="9"/>
  <c r="AG38" i="9"/>
  <c r="AK30" i="9"/>
  <c r="AC30" i="9"/>
  <c r="AX26" i="9"/>
  <c r="AP26" i="9"/>
  <c r="AH26" i="9"/>
  <c r="BA22" i="9"/>
  <c r="AC22" i="9"/>
  <c r="AV21" i="9"/>
  <c r="AF21" i="9"/>
  <c r="AV18" i="9"/>
  <c r="AF18" i="9"/>
  <c r="AZ15" i="9"/>
  <c r="AO30" i="9"/>
  <c r="AG30" i="9"/>
  <c r="AY29" i="9"/>
  <c r="AQ29" i="9"/>
  <c r="AI29" i="9"/>
  <c r="AW22" i="9"/>
  <c r="AO22" i="9"/>
  <c r="AR19" i="9"/>
  <c r="AY17" i="9"/>
  <c r="AQ17" i="9"/>
  <c r="AI17" i="9"/>
  <c r="AY15" i="9"/>
  <c r="AU14" i="9"/>
  <c r="AN7" i="9"/>
  <c r="AN3" i="9"/>
  <c r="AK31" i="9"/>
  <c r="AC31" i="9"/>
  <c r="AW28" i="9"/>
  <c r="AO28" i="9"/>
  <c r="AN27" i="9"/>
  <c r="AF27" i="9"/>
  <c r="AU26" i="9"/>
  <c r="AM26" i="9"/>
  <c r="AE26" i="9"/>
  <c r="BA25" i="9"/>
  <c r="AY24" i="9"/>
  <c r="AQ24" i="9"/>
  <c r="AX23" i="9"/>
  <c r="AP23" i="9"/>
  <c r="AV22" i="9"/>
  <c r="AT18" i="9"/>
  <c r="AX17" i="9"/>
  <c r="AP15" i="9"/>
  <c r="AT14" i="9"/>
  <c r="AU30" i="9"/>
  <c r="AM30" i="9"/>
  <c r="AE30" i="9"/>
  <c r="AW29" i="9"/>
  <c r="AO29" i="9"/>
  <c r="AU27" i="9"/>
  <c r="AM27" i="9"/>
  <c r="AE27" i="9"/>
  <c r="AP24" i="9"/>
  <c r="AO23" i="9"/>
  <c r="BA21" i="9"/>
  <c r="AX19" i="9"/>
  <c r="AD11" i="9"/>
  <c r="AV10" i="9"/>
  <c r="AN10" i="9"/>
  <c r="AD7" i="9"/>
  <c r="AY31" i="9"/>
  <c r="AQ31" i="9"/>
  <c r="AK26" i="9"/>
  <c r="AC26" i="9"/>
  <c r="AD22" i="9"/>
  <c r="AY20" i="9"/>
  <c r="AW19" i="9"/>
  <c r="AO19" i="9"/>
  <c r="AR18" i="9"/>
  <c r="AF17" i="9"/>
  <c r="AZ16" i="9"/>
  <c r="AZ14" i="9"/>
  <c r="AC11" i="9"/>
  <c r="AW9" i="9"/>
  <c r="D60" i="11" a="1"/>
  <c r="D60" i="11"/>
  <c r="AQ18" i="9"/>
  <c r="AU17" i="9"/>
  <c r="AE17" i="9"/>
  <c r="AQ16" i="9"/>
  <c r="AY14" i="9"/>
  <c r="AQ14" i="9"/>
  <c r="AZ7" i="9"/>
  <c r="F20" i="11"/>
  <c r="J50" i="11"/>
  <c r="F60" i="11" a="1"/>
  <c r="F60" i="11"/>
  <c r="BA28" i="9"/>
  <c r="AC28" i="9"/>
  <c r="AW25" i="9"/>
  <c r="AG25" i="9"/>
  <c r="AU24" i="9"/>
  <c r="AM24" i="9"/>
  <c r="AT23" i="9"/>
  <c r="AX21" i="9"/>
  <c r="AH21" i="9"/>
  <c r="AW20" i="9"/>
  <c r="BA13" i="9"/>
  <c r="AK13" i="9"/>
  <c r="BA20" i="9"/>
  <c r="AK20" i="9"/>
  <c r="AC20" i="9"/>
  <c r="AU15" i="9"/>
  <c r="AM15" i="9"/>
  <c r="AR10" i="9"/>
  <c r="AJ10" i="9"/>
  <c r="AI7" i="9"/>
  <c r="AV3" i="9"/>
  <c r="AF3" i="9"/>
  <c r="AQ25" i="9"/>
  <c r="AI25" i="9"/>
  <c r="AU11" i="9"/>
  <c r="AE11" i="9"/>
  <c r="AY10" i="9"/>
  <c r="AN8" i="9"/>
  <c r="AF8" i="9"/>
  <c r="AY6" i="9"/>
  <c r="AQ6" i="9"/>
  <c r="AI6" i="9"/>
  <c r="AJ5" i="9"/>
  <c r="AU23" i="9"/>
  <c r="AW18" i="9"/>
  <c r="AO18" i="9"/>
  <c r="AG18" i="9"/>
  <c r="AU12" i="9"/>
  <c r="AE12" i="9"/>
  <c r="AZ9" i="9"/>
  <c r="AQ5" i="9"/>
  <c r="AT3" i="9"/>
  <c r="AD3" i="9"/>
  <c r="BA16" i="9"/>
  <c r="AK16" i="9"/>
  <c r="AM13" i="9"/>
  <c r="AE13" i="9"/>
  <c r="BA11" i="9"/>
  <c r="AK11" i="9"/>
  <c r="AO10" i="9"/>
  <c r="AT8" i="9"/>
  <c r="AF7" i="9"/>
  <c r="AW6" i="9"/>
  <c r="AY4" i="9"/>
  <c r="AQ4" i="9"/>
  <c r="I28" i="12"/>
  <c r="C28" i="12"/>
  <c r="E3" i="12"/>
  <c r="AY21" i="9"/>
  <c r="AQ21" i="9"/>
  <c r="AI21" i="9"/>
  <c r="BA12" i="9"/>
  <c r="AX9" i="9"/>
  <c r="AP9" i="9"/>
  <c r="AM7" i="9"/>
  <c r="AW5" i="9"/>
  <c r="AO5" i="9"/>
  <c r="AP4" i="9"/>
  <c r="E58" i="11"/>
  <c r="AK24" i="9"/>
  <c r="AC24" i="9"/>
  <c r="AU19" i="9"/>
  <c r="AM19" i="9"/>
  <c r="AE19" i="9"/>
  <c r="AW14" i="9"/>
  <c r="AO14" i="9"/>
  <c r="AG14" i="9"/>
  <c r="AO9" i="9"/>
  <c r="AZ8" i="9"/>
  <c r="AR8" i="9"/>
  <c r="AJ8" i="9"/>
  <c r="AT7" i="9"/>
  <c r="AL7" i="9"/>
  <c r="AM6" i="9"/>
  <c r="AE6" i="9"/>
  <c r="AV5" i="9"/>
  <c r="AN5" i="9"/>
  <c r="AF5" i="9"/>
  <c r="AG4" i="9"/>
  <c r="F59" i="11" a="1"/>
  <c r="F59" i="11"/>
  <c r="AQ12" i="9"/>
  <c r="AX11" i="9"/>
  <c r="AP11" i="9"/>
  <c r="AH11" i="9"/>
  <c r="AM5" i="9"/>
  <c r="F17" i="11"/>
  <c r="J47" i="11"/>
  <c r="K47" i="11"/>
  <c r="C47" i="11"/>
  <c r="B60" i="11" a="1"/>
  <c r="B60" i="11"/>
  <c r="N58" i="11"/>
  <c r="F6" i="11"/>
  <c r="J36" i="11"/>
  <c r="K37" i="11"/>
  <c r="C37" i="11"/>
  <c r="B28" i="12"/>
  <c r="AT9" i="9"/>
  <c r="AL9" i="9"/>
  <c r="AD9" i="9"/>
  <c r="BA5" i="9"/>
  <c r="AK5" i="9"/>
  <c r="AC5" i="9"/>
  <c r="AU4" i="9"/>
  <c r="AM4" i="9"/>
  <c r="AE4" i="9"/>
  <c r="E59" i="11" a="1"/>
  <c r="E59" i="11"/>
  <c r="E60" i="11" a="1"/>
  <c r="E60" i="11"/>
  <c r="AY7" i="9"/>
  <c r="AQ7" i="9"/>
  <c r="AT4" i="9"/>
  <c r="AW3" i="9"/>
  <c r="AO3" i="9"/>
  <c r="AG3" i="9"/>
  <c r="K44" i="11"/>
  <c r="C44" i="11"/>
  <c r="F58" i="11"/>
  <c r="AN12" i="9"/>
  <c r="AF12" i="9"/>
  <c r="AX6" i="9"/>
  <c r="AA29" i="12"/>
  <c r="U29" i="12"/>
  <c r="V43" i="13"/>
  <c r="V44" i="13"/>
  <c r="V45" i="13"/>
  <c r="V46" i="13"/>
  <c r="V39" i="13"/>
  <c r="V47" i="13"/>
  <c r="V40" i="13"/>
  <c r="V48" i="13"/>
  <c r="AD22" i="13"/>
  <c r="AE22" i="13"/>
  <c r="K130" i="13"/>
  <c r="V41" i="13"/>
  <c r="V49" i="13"/>
  <c r="V42" i="13"/>
  <c r="N43" i="13"/>
  <c r="N44" i="13"/>
  <c r="AD14" i="13"/>
  <c r="AE14" i="13"/>
  <c r="K122" i="13"/>
  <c r="N45" i="13"/>
  <c r="N46" i="13"/>
  <c r="N39" i="13"/>
  <c r="N47" i="13"/>
  <c r="N40" i="13"/>
  <c r="N48" i="13"/>
  <c r="N41" i="13"/>
  <c r="N49" i="13"/>
  <c r="N42" i="13"/>
  <c r="F43" i="13"/>
  <c r="F44" i="13"/>
  <c r="AD6" i="13"/>
  <c r="AE6" i="13"/>
  <c r="K114" i="13"/>
  <c r="F45" i="13"/>
  <c r="F46" i="13"/>
  <c r="F39" i="13"/>
  <c r="F47" i="13"/>
  <c r="F40" i="13"/>
  <c r="F48" i="13"/>
  <c r="F41" i="13"/>
  <c r="F49" i="13"/>
  <c r="F42" i="13"/>
  <c r="F13" i="11"/>
  <c r="J43" i="11"/>
  <c r="E136" i="13"/>
  <c r="E137" i="13" a="1"/>
  <c r="E137" i="13"/>
  <c r="T45" i="13"/>
  <c r="T33" i="13"/>
  <c r="T46" i="13"/>
  <c r="T39" i="13"/>
  <c r="T47" i="13"/>
  <c r="T40" i="13"/>
  <c r="T48" i="13"/>
  <c r="T41" i="13"/>
  <c r="T49" i="13"/>
  <c r="T42" i="13"/>
  <c r="AD20" i="13"/>
  <c r="AE20" i="13"/>
  <c r="K128" i="13"/>
  <c r="T43" i="13"/>
  <c r="T44" i="13"/>
  <c r="L45" i="13"/>
  <c r="L33" i="13"/>
  <c r="L46" i="13"/>
  <c r="L39" i="13"/>
  <c r="L47" i="13"/>
  <c r="L40" i="13"/>
  <c r="L48" i="13"/>
  <c r="AD12" i="13"/>
  <c r="AE12" i="13"/>
  <c r="K120" i="13"/>
  <c r="L41" i="13"/>
  <c r="L49" i="13"/>
  <c r="L42" i="13"/>
  <c r="L43" i="13"/>
  <c r="L44" i="13"/>
  <c r="D45" i="13"/>
  <c r="D33" i="13"/>
  <c r="D46" i="13"/>
  <c r="D39" i="13"/>
  <c r="D47" i="13"/>
  <c r="D40" i="13"/>
  <c r="D48" i="13"/>
  <c r="AD4" i="13"/>
  <c r="AE4" i="13"/>
  <c r="K112" i="13"/>
  <c r="D41" i="13"/>
  <c r="D49" i="13"/>
  <c r="D42" i="13"/>
  <c r="D43" i="13"/>
  <c r="D44" i="13"/>
  <c r="AO7" i="9"/>
  <c r="AG7" i="9"/>
  <c r="F21" i="11"/>
  <c r="J51" i="11"/>
  <c r="Y40" i="13"/>
  <c r="Y48" i="13"/>
  <c r="Y41" i="13"/>
  <c r="Y49" i="13"/>
  <c r="AD25" i="13"/>
  <c r="AE25" i="13"/>
  <c r="K133" i="13"/>
  <c r="Y42" i="13"/>
  <c r="Y43" i="13"/>
  <c r="Y44" i="13"/>
  <c r="Y45" i="13"/>
  <c r="Y46" i="13"/>
  <c r="Y39" i="13"/>
  <c r="Y47" i="13"/>
  <c r="Q40" i="13"/>
  <c r="Q48" i="13"/>
  <c r="Q41" i="13"/>
  <c r="Q49" i="13"/>
  <c r="Q42" i="13"/>
  <c r="AD17" i="13"/>
  <c r="AE17" i="13"/>
  <c r="K125" i="13"/>
  <c r="Q43" i="13"/>
  <c r="Q44" i="13"/>
  <c r="Q45" i="13"/>
  <c r="Q46" i="13"/>
  <c r="Q39" i="13"/>
  <c r="Q47" i="13"/>
  <c r="I40" i="13"/>
  <c r="I48" i="13"/>
  <c r="I41" i="13"/>
  <c r="I49" i="13"/>
  <c r="I42" i="13"/>
  <c r="AD9" i="13"/>
  <c r="AE9" i="13"/>
  <c r="K117" i="13"/>
  <c r="I43" i="13"/>
  <c r="I44" i="13"/>
  <c r="I45" i="13"/>
  <c r="I46" i="13"/>
  <c r="I39" i="13"/>
  <c r="I47" i="13"/>
  <c r="S33" i="13"/>
  <c r="S46" i="13"/>
  <c r="S39" i="13"/>
  <c r="S47" i="13"/>
  <c r="AD19" i="13"/>
  <c r="AE19" i="13"/>
  <c r="K127" i="13"/>
  <c r="S40" i="13"/>
  <c r="S48" i="13"/>
  <c r="S41" i="13"/>
  <c r="S49" i="13"/>
  <c r="S42" i="13"/>
  <c r="S43" i="13"/>
  <c r="S44" i="13"/>
  <c r="S45" i="13"/>
  <c r="K33" i="13"/>
  <c r="K46" i="13"/>
  <c r="AD11" i="13"/>
  <c r="AE11" i="13"/>
  <c r="K119" i="13"/>
  <c r="K39" i="13"/>
  <c r="K47" i="13"/>
  <c r="K40" i="13"/>
  <c r="K48" i="13"/>
  <c r="K41" i="13"/>
  <c r="K49" i="13"/>
  <c r="K42" i="13"/>
  <c r="K43" i="13"/>
  <c r="K44" i="13"/>
  <c r="K45" i="13"/>
  <c r="C33" i="13"/>
  <c r="C46" i="13"/>
  <c r="AD3" i="13"/>
  <c r="C39" i="13"/>
  <c r="C47" i="13"/>
  <c r="C40" i="13"/>
  <c r="C48" i="13"/>
  <c r="C41" i="13"/>
  <c r="C49" i="13"/>
  <c r="C42" i="13"/>
  <c r="C43" i="13"/>
  <c r="C44" i="13"/>
  <c r="C45" i="13"/>
  <c r="CF213" i="3"/>
  <c r="CN213" i="3"/>
  <c r="BP264" i="3"/>
  <c r="BL267" i="3"/>
  <c r="BV264" i="3"/>
  <c r="AY268" i="3"/>
  <c r="AX265" i="3"/>
  <c r="BD265" i="3"/>
  <c r="BL268" i="3"/>
  <c r="BJ265" i="3"/>
  <c r="BH268" i="3"/>
  <c r="AY269" i="3"/>
  <c r="AX264" i="3"/>
  <c r="BP265" i="3"/>
  <c r="BH269" i="3"/>
  <c r="K49" i="11"/>
  <c r="C49" i="11"/>
  <c r="AS10" i="9"/>
  <c r="AS23" i="9"/>
  <c r="AS4" i="9"/>
  <c r="AS15" i="9"/>
  <c r="AS9" i="9"/>
  <c r="AS12" i="9"/>
  <c r="AS14" i="9"/>
  <c r="AS6" i="9"/>
  <c r="AS29" i="9"/>
  <c r="AS7" i="9"/>
  <c r="AS33" i="9"/>
  <c r="AS37" i="9"/>
  <c r="AS18" i="9"/>
  <c r="AS34" i="9"/>
  <c r="AS48" i="9"/>
  <c r="AS47" i="9"/>
  <c r="AS31" i="9"/>
  <c r="AS54" i="9"/>
  <c r="AS45" i="9"/>
  <c r="AS50" i="9"/>
  <c r="AS58" i="9"/>
  <c r="AS51" i="9"/>
  <c r="AS56" i="9"/>
  <c r="AS59" i="9"/>
  <c r="AS21" i="9"/>
  <c r="AS38" i="9"/>
  <c r="AS41" i="9"/>
  <c r="AS43" i="9"/>
  <c r="AS39" i="9"/>
  <c r="AS55" i="9"/>
  <c r="AS60" i="9"/>
  <c r="AS52" i="9"/>
  <c r="K55" i="11"/>
  <c r="C55" i="11"/>
  <c r="K43" i="11"/>
  <c r="C43" i="11"/>
  <c r="K35" i="11"/>
  <c r="C35" i="11"/>
  <c r="K38" i="11"/>
  <c r="C38" i="11"/>
  <c r="AS3" i="9"/>
  <c r="AS16" i="9"/>
  <c r="AS13" i="9"/>
  <c r="AS11" i="9"/>
  <c r="AS19" i="9"/>
  <c r="AF6" i="9"/>
  <c r="AF4" i="9"/>
  <c r="AF9" i="9"/>
  <c r="AF10" i="9"/>
  <c r="AF14" i="9"/>
  <c r="AF20" i="9"/>
  <c r="AF19" i="9"/>
  <c r="AF13" i="9"/>
  <c r="AF24" i="9"/>
  <c r="AF23" i="9"/>
  <c r="AF11" i="9"/>
  <c r="AF16" i="9"/>
  <c r="AF15" i="9"/>
  <c r="AF22" i="9"/>
  <c r="AF26" i="9"/>
  <c r="AF30" i="9"/>
  <c r="AF25" i="9"/>
  <c r="AF32" i="9"/>
  <c r="AF36" i="9"/>
  <c r="AF40" i="9"/>
  <c r="AF44" i="9"/>
  <c r="AF33" i="9"/>
  <c r="AF42" i="9"/>
  <c r="AF28" i="9"/>
  <c r="AF34" i="9"/>
  <c r="AF48" i="9"/>
  <c r="AF49" i="9"/>
  <c r="AF53" i="9"/>
  <c r="AF31" i="9"/>
  <c r="AF50" i="9"/>
  <c r="AF58" i="9"/>
  <c r="AF46" i="9"/>
  <c r="AF29" i="9"/>
  <c r="AF41" i="9"/>
  <c r="AF61" i="9"/>
  <c r="AF57" i="9"/>
  <c r="AE29" i="9"/>
  <c r="AZ5" i="9"/>
  <c r="AZ6" i="9"/>
  <c r="AZ12" i="9"/>
  <c r="AZ11" i="9"/>
  <c r="AZ21" i="9"/>
  <c r="AZ27" i="9"/>
  <c r="AZ13" i="9"/>
  <c r="AZ3" i="9"/>
  <c r="AZ19" i="9"/>
  <c r="AZ4" i="9"/>
  <c r="AZ25" i="9"/>
  <c r="AZ17" i="9"/>
  <c r="AZ24" i="9"/>
  <c r="AZ26" i="9"/>
  <c r="AZ20" i="9"/>
  <c r="AZ30" i="9"/>
  <c r="AZ23" i="9"/>
  <c r="AZ34" i="9"/>
  <c r="AZ38" i="9"/>
  <c r="AZ46" i="9"/>
  <c r="AZ28" i="9"/>
  <c r="AZ43" i="9"/>
  <c r="AZ31" i="9"/>
  <c r="AZ39" i="9"/>
  <c r="AZ51" i="9"/>
  <c r="AZ36" i="9"/>
  <c r="AZ47" i="9"/>
  <c r="AZ55" i="9"/>
  <c r="AZ48" i="9"/>
  <c r="AZ35" i="9"/>
  <c r="AZ42" i="9"/>
  <c r="AZ59" i="9"/>
  <c r="AZ52" i="9"/>
  <c r="AZ32" i="9"/>
  <c r="AF47" i="9"/>
  <c r="AF37" i="9"/>
  <c r="AK27" i="9"/>
  <c r="AZ33" i="9"/>
  <c r="AK53" i="9"/>
  <c r="AI61" i="9"/>
  <c r="AL45" i="9"/>
  <c r="AI57" i="9"/>
  <c r="AE3" i="13"/>
  <c r="K111" i="13"/>
  <c r="F138" i="13" a="1"/>
  <c r="F138" i="13"/>
  <c r="B138" i="13" a="1"/>
  <c r="B138" i="13"/>
  <c r="D138" i="13" a="1"/>
  <c r="D138" i="13"/>
  <c r="E138" i="13" a="1"/>
  <c r="E138" i="13"/>
  <c r="AS5" i="9"/>
  <c r="K36" i="11"/>
  <c r="C36" i="11"/>
  <c r="K56" i="11"/>
  <c r="C56" i="11"/>
  <c r="K48" i="11"/>
  <c r="C48" i="11"/>
  <c r="K42" i="11"/>
  <c r="C42" i="11"/>
  <c r="K53" i="11"/>
  <c r="C53" i="11"/>
  <c r="K45" i="11"/>
  <c r="C45" i="11"/>
  <c r="K46" i="11"/>
  <c r="C46" i="11"/>
  <c r="AC4" i="9"/>
  <c r="AC10" i="9"/>
  <c r="AC9" i="9"/>
  <c r="AC7" i="9"/>
  <c r="AC18" i="9"/>
  <c r="AC8" i="9"/>
  <c r="AC12" i="9"/>
  <c r="AC3" i="9"/>
  <c r="AC14" i="9"/>
  <c r="AC29" i="9"/>
  <c r="AC23" i="9"/>
  <c r="AC33" i="9"/>
  <c r="AC37" i="9"/>
  <c r="AC54" i="9"/>
  <c r="AC58" i="9"/>
  <c r="AC34" i="9"/>
  <c r="AC41" i="9"/>
  <c r="AC39" i="9"/>
  <c r="AC47" i="9"/>
  <c r="AC50" i="9"/>
  <c r="AC46" i="9"/>
  <c r="AC56" i="9"/>
  <c r="AC59" i="9"/>
  <c r="AC60" i="9"/>
  <c r="AC51" i="9"/>
  <c r="AC45" i="9"/>
  <c r="AC55" i="9"/>
  <c r="AC42" i="9"/>
  <c r="AC44" i="9"/>
  <c r="AC52" i="9"/>
  <c r="AC38" i="9"/>
  <c r="BA10" i="9"/>
  <c r="BA3" i="9"/>
  <c r="BA4" i="9"/>
  <c r="BA6" i="9"/>
  <c r="BA7" i="9"/>
  <c r="BA14" i="9"/>
  <c r="BA8" i="9"/>
  <c r="BA9" i="9"/>
  <c r="BA18" i="9"/>
  <c r="BA29" i="9"/>
  <c r="BA17" i="9"/>
  <c r="BA33" i="9"/>
  <c r="BA37" i="9"/>
  <c r="BA47" i="9"/>
  <c r="BA58" i="9"/>
  <c r="BA38" i="9"/>
  <c r="BA45" i="9"/>
  <c r="BA34" i="9"/>
  <c r="BA50" i="9"/>
  <c r="BA54" i="9"/>
  <c r="BA41" i="9"/>
  <c r="BA43" i="9"/>
  <c r="BA55" i="9"/>
  <c r="BA51" i="9"/>
  <c r="BA39" i="9"/>
  <c r="BA48" i="9"/>
  <c r="BA52" i="9"/>
  <c r="BA56" i="9"/>
  <c r="BA59" i="9"/>
  <c r="AE5" i="9"/>
  <c r="AE9" i="9"/>
  <c r="AE10" i="9"/>
  <c r="AE20" i="9"/>
  <c r="AE7" i="9"/>
  <c r="AE18" i="9"/>
  <c r="AE8" i="9"/>
  <c r="AE3" i="9"/>
  <c r="AE16" i="9"/>
  <c r="AE22" i="9"/>
  <c r="AE28" i="9"/>
  <c r="AE21" i="9"/>
  <c r="AE32" i="9"/>
  <c r="AE36" i="9"/>
  <c r="AE33" i="9"/>
  <c r="AE57" i="9"/>
  <c r="AE37" i="9"/>
  <c r="AE61" i="9"/>
  <c r="AE53" i="9"/>
  <c r="AE48" i="9"/>
  <c r="AE49" i="9"/>
  <c r="AE41" i="9"/>
  <c r="AE50" i="9"/>
  <c r="AE38" i="9"/>
  <c r="AE46" i="9"/>
  <c r="AE44" i="9"/>
  <c r="AE24" i="9"/>
  <c r="AE47" i="9"/>
  <c r="AE54" i="9"/>
  <c r="AE40" i="9"/>
  <c r="AE59" i="9"/>
  <c r="AE51" i="9"/>
  <c r="AE55" i="9"/>
  <c r="AV4" i="9"/>
  <c r="AV9" i="9"/>
  <c r="AV13" i="9"/>
  <c r="AV19" i="9"/>
  <c r="AV25" i="9"/>
  <c r="AV17" i="9"/>
  <c r="AV15" i="9"/>
  <c r="AV6" i="9"/>
  <c r="AV11" i="9"/>
  <c r="AV23" i="9"/>
  <c r="AV28" i="9"/>
  <c r="AV32" i="9"/>
  <c r="AV36" i="9"/>
  <c r="AV14" i="9"/>
  <c r="AV34" i="9"/>
  <c r="AV30" i="9"/>
  <c r="AV20" i="9"/>
  <c r="AV40" i="9"/>
  <c r="AV49" i="9"/>
  <c r="AV53" i="9"/>
  <c r="AV54" i="9"/>
  <c r="AV26" i="9"/>
  <c r="AV42" i="9"/>
  <c r="AV57" i="9"/>
  <c r="AV33" i="9"/>
  <c r="AV44" i="9"/>
  <c r="AV46" i="9"/>
  <c r="AV29" i="9"/>
  <c r="AV45" i="9"/>
  <c r="AV61" i="9"/>
  <c r="AV58" i="9"/>
  <c r="AV50" i="9"/>
  <c r="AE42" i="9"/>
  <c r="AS46" i="9"/>
  <c r="AR42" i="9"/>
  <c r="AF56" i="9"/>
  <c r="AR61" i="9"/>
  <c r="AZ40" i="9"/>
  <c r="AC61" i="9"/>
  <c r="AE52" i="9"/>
  <c r="AV37" i="9"/>
  <c r="AR57" i="9"/>
  <c r="AM9" i="9"/>
  <c r="AM12" i="9"/>
  <c r="AM25" i="9"/>
  <c r="AM11" i="9"/>
  <c r="AM18" i="9"/>
  <c r="AM17" i="9"/>
  <c r="AM10" i="9"/>
  <c r="AM16" i="9"/>
  <c r="AM22" i="9"/>
  <c r="AM21" i="9"/>
  <c r="AM28" i="9"/>
  <c r="AM3" i="9"/>
  <c r="AM32" i="9"/>
  <c r="AM36" i="9"/>
  <c r="AM8" i="9"/>
  <c r="AM14" i="9"/>
  <c r="AM48" i="9"/>
  <c r="AM57" i="9"/>
  <c r="AM61" i="9"/>
  <c r="AM20" i="9"/>
  <c r="AM33" i="9"/>
  <c r="AM49" i="9"/>
  <c r="AM53" i="9"/>
  <c r="AM37" i="9"/>
  <c r="AM47" i="9"/>
  <c r="AM44" i="9"/>
  <c r="AM50" i="9"/>
  <c r="AM54" i="9"/>
  <c r="AM59" i="9"/>
  <c r="AM40" i="9"/>
  <c r="AM51" i="9"/>
  <c r="AK57" i="9"/>
  <c r="AS27" i="9"/>
  <c r="AJ3" i="9"/>
  <c r="AJ6" i="9"/>
  <c r="AJ4" i="9"/>
  <c r="AJ11" i="9"/>
  <c r="AJ17" i="9"/>
  <c r="AJ24" i="9"/>
  <c r="AJ23" i="9"/>
  <c r="AJ27" i="9"/>
  <c r="AJ16" i="9"/>
  <c r="AJ22" i="9"/>
  <c r="AJ15" i="9"/>
  <c r="AJ7" i="9"/>
  <c r="AJ14" i="9"/>
  <c r="AJ20" i="9"/>
  <c r="AJ19" i="9"/>
  <c r="AJ25" i="9"/>
  <c r="AJ13" i="9"/>
  <c r="AJ28" i="9"/>
  <c r="AJ31" i="9"/>
  <c r="AJ18" i="9"/>
  <c r="AJ26" i="9"/>
  <c r="AJ30" i="9"/>
  <c r="AJ21" i="9"/>
  <c r="AJ34" i="9"/>
  <c r="AJ38" i="9"/>
  <c r="AJ32" i="9"/>
  <c r="AJ39" i="9"/>
  <c r="AJ48" i="9"/>
  <c r="AJ36" i="9"/>
  <c r="AJ47" i="9"/>
  <c r="AJ46" i="9"/>
  <c r="AJ12" i="9"/>
  <c r="AJ44" i="9"/>
  <c r="AJ51" i="9"/>
  <c r="AJ55" i="9"/>
  <c r="AJ43" i="9"/>
  <c r="AJ52" i="9"/>
  <c r="AJ35" i="9"/>
  <c r="AJ59" i="9"/>
  <c r="AI54" i="9"/>
  <c r="AM58" i="9"/>
  <c r="AM55" i="9"/>
  <c r="K39" i="11"/>
  <c r="C39" i="11"/>
  <c r="AS17" i="9"/>
  <c r="AU9" i="9"/>
  <c r="AU3" i="9"/>
  <c r="AU10" i="9"/>
  <c r="AU7" i="9"/>
  <c r="AU8" i="9"/>
  <c r="AU18" i="9"/>
  <c r="AU16" i="9"/>
  <c r="AU22" i="9"/>
  <c r="AU5" i="9"/>
  <c r="AU20" i="9"/>
  <c r="AU28" i="9"/>
  <c r="AU32" i="9"/>
  <c r="AU36" i="9"/>
  <c r="AU37" i="9"/>
  <c r="AU47" i="9"/>
  <c r="AU48" i="9"/>
  <c r="AU53" i="9"/>
  <c r="AU57" i="9"/>
  <c r="AU40" i="9"/>
  <c r="AU49" i="9"/>
  <c r="AU61" i="9"/>
  <c r="AU54" i="9"/>
  <c r="AU33" i="9"/>
  <c r="AU44" i="9"/>
  <c r="AU51" i="9"/>
  <c r="AU50" i="9"/>
  <c r="AU59" i="9"/>
  <c r="AU55" i="9"/>
  <c r="AU58" i="9"/>
  <c r="BA57" i="9"/>
  <c r="AF55" i="9"/>
  <c r="AF52" i="9"/>
  <c r="AC32" i="9"/>
  <c r="AZ61" i="9"/>
  <c r="AU29" i="9"/>
  <c r="AK42" i="9"/>
  <c r="AV47" i="9"/>
  <c r="AK61" i="9"/>
  <c r="AZ53" i="9"/>
  <c r="AC40" i="9"/>
  <c r="AZ57" i="9"/>
  <c r="AC53" i="9"/>
  <c r="BA27" i="9"/>
  <c r="AD5" i="9"/>
  <c r="AD4" i="9"/>
  <c r="AD6" i="9"/>
  <c r="AD10" i="9"/>
  <c r="AD19" i="9"/>
  <c r="AD25" i="9"/>
  <c r="AD26" i="9"/>
  <c r="AD24" i="9"/>
  <c r="AD13" i="9"/>
  <c r="AD17" i="9"/>
  <c r="AD16" i="9"/>
  <c r="AD15" i="9"/>
  <c r="AD21" i="9"/>
  <c r="AD29" i="9"/>
  <c r="AD27" i="9"/>
  <c r="AD30" i="9"/>
  <c r="AD14" i="9"/>
  <c r="AD20" i="9"/>
  <c r="AD31" i="9"/>
  <c r="AD33" i="9"/>
  <c r="AD37" i="9"/>
  <c r="AD34" i="9"/>
  <c r="AD41" i="9"/>
  <c r="AD43" i="9"/>
  <c r="AD39" i="9"/>
  <c r="AD47" i="9"/>
  <c r="AD50" i="9"/>
  <c r="AD54" i="9"/>
  <c r="AD46" i="9"/>
  <c r="AD35" i="9"/>
  <c r="AD51" i="9"/>
  <c r="AD58" i="9"/>
  <c r="AD55" i="9"/>
  <c r="AD42" i="9"/>
  <c r="AD45" i="9"/>
  <c r="AD57" i="9"/>
  <c r="AM42" i="9"/>
  <c r="AD59" i="9"/>
  <c r="AE45" i="9"/>
  <c r="AE31" i="9"/>
  <c r="K32" i="11"/>
  <c r="C32" i="11"/>
  <c r="AS20" i="9"/>
  <c r="K50" i="11"/>
  <c r="C50" i="11"/>
  <c r="K40" i="11"/>
  <c r="C40" i="11"/>
  <c r="AS53" i="9"/>
  <c r="AK32" i="9"/>
  <c r="AV56" i="9"/>
  <c r="AG8" i="9"/>
  <c r="AG12" i="9"/>
  <c r="AG10" i="9"/>
  <c r="AG15" i="9"/>
  <c r="AG6" i="9"/>
  <c r="AG21" i="9"/>
  <c r="AG20" i="9"/>
  <c r="AG13" i="9"/>
  <c r="AG24" i="9"/>
  <c r="AG17" i="9"/>
  <c r="AG23" i="9"/>
  <c r="AG27" i="9"/>
  <c r="AG31" i="9"/>
  <c r="AG35" i="9"/>
  <c r="AG56" i="9"/>
  <c r="AG60" i="9"/>
  <c r="AG40" i="9"/>
  <c r="AG44" i="9"/>
  <c r="AG45" i="9"/>
  <c r="AG52" i="9"/>
  <c r="AG5" i="9"/>
  <c r="AG43" i="9"/>
  <c r="AG53" i="9"/>
  <c r="AG36" i="9"/>
  <c r="AG19" i="9"/>
  <c r="AG50" i="9"/>
  <c r="AG49" i="9"/>
  <c r="AG47" i="9"/>
  <c r="AG32" i="9"/>
  <c r="AG39" i="9"/>
  <c r="AG61" i="9"/>
  <c r="AG41" i="9"/>
  <c r="AS42" i="9"/>
  <c r="AG48" i="9"/>
  <c r="AF51" i="9"/>
  <c r="AS61" i="9"/>
  <c r="AC49" i="9"/>
  <c r="AG55" i="9"/>
  <c r="AL4" i="9"/>
  <c r="AL6" i="9"/>
  <c r="AL19" i="9"/>
  <c r="AL25" i="9"/>
  <c r="AL11" i="9"/>
  <c r="AL13" i="9"/>
  <c r="AL18" i="9"/>
  <c r="AL24" i="9"/>
  <c r="AL26" i="9"/>
  <c r="AL5" i="9"/>
  <c r="AL17" i="9"/>
  <c r="AL10" i="9"/>
  <c r="AL16" i="9"/>
  <c r="AL22" i="9"/>
  <c r="AL15" i="9"/>
  <c r="AL21" i="9"/>
  <c r="AL3" i="9"/>
  <c r="AL14" i="9"/>
  <c r="AL20" i="9"/>
  <c r="AL23" i="9"/>
  <c r="AL29" i="9"/>
  <c r="AL31" i="9"/>
  <c r="AL27" i="9"/>
  <c r="AL30" i="9"/>
  <c r="AL33" i="9"/>
  <c r="AL37" i="9"/>
  <c r="AL35" i="9"/>
  <c r="AL41" i="9"/>
  <c r="AL43" i="9"/>
  <c r="AL47" i="9"/>
  <c r="AL46" i="9"/>
  <c r="AL50" i="9"/>
  <c r="AL54" i="9"/>
  <c r="AL58" i="9"/>
  <c r="AL34" i="9"/>
  <c r="AL59" i="9"/>
  <c r="AL51" i="9"/>
  <c r="AL42" i="9"/>
  <c r="AM45" i="9"/>
  <c r="AU45" i="9"/>
  <c r="AU38" i="9"/>
  <c r="L127" i="13"/>
  <c r="C127" i="13"/>
  <c r="L117" i="13"/>
  <c r="C117" i="13"/>
  <c r="L114" i="13"/>
  <c r="C114" i="13"/>
  <c r="L133" i="13"/>
  <c r="C133" i="13"/>
  <c r="L128" i="13"/>
  <c r="C128" i="13"/>
  <c r="K54" i="11"/>
  <c r="C54" i="11"/>
  <c r="AS8" i="9"/>
  <c r="L119" i="13"/>
  <c r="C119" i="13"/>
  <c r="AS26" i="9"/>
  <c r="AS35" i="9"/>
  <c r="AU39" i="9"/>
  <c r="AF45" i="9"/>
  <c r="AU60" i="9"/>
  <c r="AK4" i="9"/>
  <c r="AK3" i="9"/>
  <c r="AK10" i="9"/>
  <c r="AK7" i="9"/>
  <c r="AK18" i="9"/>
  <c r="AK9" i="9"/>
  <c r="AK17" i="9"/>
  <c r="AK23" i="9"/>
  <c r="AK6" i="9"/>
  <c r="AK15" i="9"/>
  <c r="AK21" i="9"/>
  <c r="AK8" i="9"/>
  <c r="AK14" i="9"/>
  <c r="AK29" i="9"/>
  <c r="AK33" i="9"/>
  <c r="AK37" i="9"/>
  <c r="AK25" i="9"/>
  <c r="AK41" i="9"/>
  <c r="AK43" i="9"/>
  <c r="AK38" i="9"/>
  <c r="AK39" i="9"/>
  <c r="AK48" i="9"/>
  <c r="AK47" i="9"/>
  <c r="AK50" i="9"/>
  <c r="AK54" i="9"/>
  <c r="AK58" i="9"/>
  <c r="AK46" i="9"/>
  <c r="AK45" i="9"/>
  <c r="AK34" i="9"/>
  <c r="AK51" i="9"/>
  <c r="AK56" i="9"/>
  <c r="AK59" i="9"/>
  <c r="AK44" i="9"/>
  <c r="AK55" i="9"/>
  <c r="AR3" i="9"/>
  <c r="AR4" i="9"/>
  <c r="AR16" i="9"/>
  <c r="AR22" i="9"/>
  <c r="AR27" i="9"/>
  <c r="AR21" i="9"/>
  <c r="AR5" i="9"/>
  <c r="AR9" i="9"/>
  <c r="AR12" i="9"/>
  <c r="AR14" i="9"/>
  <c r="AR6" i="9"/>
  <c r="AR11" i="9"/>
  <c r="AR20" i="9"/>
  <c r="AR13" i="9"/>
  <c r="AR25" i="9"/>
  <c r="AR7" i="9"/>
  <c r="AR31" i="9"/>
  <c r="AR17" i="9"/>
  <c r="AR24" i="9"/>
  <c r="AR28" i="9"/>
  <c r="AR34" i="9"/>
  <c r="AR38" i="9"/>
  <c r="AR47" i="9"/>
  <c r="AR46" i="9"/>
  <c r="AR30" i="9"/>
  <c r="AR32" i="9"/>
  <c r="AR26" i="9"/>
  <c r="AR36" i="9"/>
  <c r="AR51" i="9"/>
  <c r="AR59" i="9"/>
  <c r="AR43" i="9"/>
  <c r="AR48" i="9"/>
  <c r="AR39" i="9"/>
  <c r="AR55" i="9"/>
  <c r="AR60" i="9"/>
  <c r="AV31" i="9"/>
  <c r="AU56" i="9"/>
  <c r="AI11" i="9"/>
  <c r="AI8" i="9"/>
  <c r="AI3" i="9"/>
  <c r="AI10" i="9"/>
  <c r="AI9" i="9"/>
  <c r="AI23" i="9"/>
  <c r="AI5" i="9"/>
  <c r="AI16" i="9"/>
  <c r="AI22" i="9"/>
  <c r="AI15" i="9"/>
  <c r="AI14" i="9"/>
  <c r="AI20" i="9"/>
  <c r="AI19" i="9"/>
  <c r="AI12" i="9"/>
  <c r="AI18" i="9"/>
  <c r="AI26" i="9"/>
  <c r="AI30" i="9"/>
  <c r="AI34" i="9"/>
  <c r="AI38" i="9"/>
  <c r="AI4" i="9"/>
  <c r="AI47" i="9"/>
  <c r="AI46" i="9"/>
  <c r="AI42" i="9"/>
  <c r="AI51" i="9"/>
  <c r="AI59" i="9"/>
  <c r="AI44" i="9"/>
  <c r="AI45" i="9"/>
  <c r="AI55" i="9"/>
  <c r="AI39" i="9"/>
  <c r="AI60" i="9"/>
  <c r="AI48" i="9"/>
  <c r="AI35" i="9"/>
  <c r="AI52" i="9"/>
  <c r="AI43" i="9"/>
  <c r="AS32" i="9"/>
  <c r="AR44" i="9"/>
  <c r="AG11" i="9"/>
  <c r="AL32" i="9"/>
  <c r="BA42" i="9"/>
  <c r="AJ49" i="9"/>
  <c r="BA61" i="9"/>
  <c r="AU42" i="9"/>
  <c r="AV55" i="9"/>
  <c r="AC36" i="9"/>
  <c r="AS40" i="9"/>
  <c r="AK49" i="9"/>
  <c r="AC57" i="9"/>
  <c r="AL38" i="9"/>
  <c r="AI53" i="9"/>
  <c r="AK60" i="9"/>
  <c r="AF54" i="9"/>
  <c r="AI56" i="9"/>
  <c r="AI49" i="9"/>
  <c r="AM46" i="9"/>
  <c r="K34" i="11"/>
  <c r="C34" i="11"/>
  <c r="K51" i="11"/>
  <c r="C51" i="11"/>
  <c r="L112" i="13"/>
  <c r="C112" i="13"/>
  <c r="L130" i="13"/>
  <c r="C130" i="13"/>
  <c r="K41" i="11"/>
  <c r="C41" i="11"/>
  <c r="AS24" i="9"/>
  <c r="AV12" i="9"/>
  <c r="K33" i="11"/>
  <c r="C33" i="11"/>
  <c r="AU6" i="9"/>
  <c r="BA24" i="9"/>
  <c r="AV7" i="9"/>
  <c r="AU13" i="9"/>
  <c r="AE23" i="9"/>
  <c r="AZ10" i="9"/>
  <c r="AC6" i="9"/>
  <c r="AZ22" i="9"/>
  <c r="AK28" i="9"/>
  <c r="AG9" i="9"/>
  <c r="AZ18" i="9"/>
  <c r="BA26" i="9"/>
  <c r="AG29" i="9"/>
  <c r="AC25" i="9"/>
  <c r="AV27" i="9"/>
  <c r="AL8" i="9"/>
  <c r="AU21" i="9"/>
  <c r="AK22" i="9"/>
  <c r="AS30" i="9"/>
  <c r="AD28" i="9"/>
  <c r="AL48" i="9"/>
  <c r="AI32" i="9"/>
  <c r="AU34" i="9"/>
  <c r="AI27" i="9"/>
  <c r="BA35" i="9"/>
  <c r="AF43" i="9"/>
  <c r="AD38" i="9"/>
  <c r="AK19" i="9"/>
  <c r="AR37" i="9"/>
  <c r="AF60" i="9"/>
  <c r="AQ11" i="9"/>
  <c r="AQ10" i="9"/>
  <c r="AQ8" i="9"/>
  <c r="AQ3" i="9"/>
  <c r="AQ15" i="9"/>
  <c r="AQ9" i="9"/>
  <c r="AQ19" i="9"/>
  <c r="AQ26" i="9"/>
  <c r="AQ30" i="9"/>
  <c r="AQ20" i="9"/>
  <c r="AQ23" i="9"/>
  <c r="AQ34" i="9"/>
  <c r="AQ38" i="9"/>
  <c r="AQ42" i="9"/>
  <c r="AQ46" i="9"/>
  <c r="AQ55" i="9"/>
  <c r="AQ35" i="9"/>
  <c r="AQ45" i="9"/>
  <c r="AQ51" i="9"/>
  <c r="AQ59" i="9"/>
  <c r="AQ39" i="9"/>
  <c r="AQ52" i="9"/>
  <c r="AQ57" i="9"/>
  <c r="AQ49" i="9"/>
  <c r="AQ61" i="9"/>
  <c r="AQ53" i="9"/>
  <c r="AQ60" i="9"/>
  <c r="AQ56" i="9"/>
  <c r="AQ47" i="9"/>
  <c r="AE35" i="9"/>
  <c r="AX43" i="9"/>
  <c r="AJ58" i="9"/>
  <c r="AI33" i="9"/>
  <c r="AJ50" i="9"/>
  <c r="BA32" i="9"/>
  <c r="AI41" i="9"/>
  <c r="AZ44" i="9"/>
  <c r="AF59" i="9"/>
  <c r="AS44" i="9"/>
  <c r="AR49" i="9"/>
  <c r="AV51" i="9"/>
  <c r="AH7" i="9"/>
  <c r="AH8" i="9"/>
  <c r="AH3" i="9"/>
  <c r="AH5" i="9"/>
  <c r="AH16" i="9"/>
  <c r="AH22" i="9"/>
  <c r="AH15" i="9"/>
  <c r="AH28" i="9"/>
  <c r="AH6" i="9"/>
  <c r="AH10" i="9"/>
  <c r="AH14" i="9"/>
  <c r="AH19" i="9"/>
  <c r="AH12" i="9"/>
  <c r="AH18" i="9"/>
  <c r="AH4" i="9"/>
  <c r="AH13" i="9"/>
  <c r="AH24" i="9"/>
  <c r="AH17" i="9"/>
  <c r="AH29" i="9"/>
  <c r="AH27" i="9"/>
  <c r="AH35" i="9"/>
  <c r="AH9" i="9"/>
  <c r="AH33" i="9"/>
  <c r="AH44" i="9"/>
  <c r="AH23" i="9"/>
  <c r="AH37" i="9"/>
  <c r="AH52" i="9"/>
  <c r="AH41" i="9"/>
  <c r="AH60" i="9"/>
  <c r="AH53" i="9"/>
  <c r="AH57" i="9"/>
  <c r="AH31" i="9"/>
  <c r="AH56" i="9"/>
  <c r="AH43" i="9"/>
  <c r="AH49" i="9"/>
  <c r="AH32" i="9"/>
  <c r="AH48" i="9"/>
  <c r="AH39" i="9"/>
  <c r="AH61" i="9"/>
  <c r="AS57" i="9"/>
  <c r="AK36" i="9"/>
  <c r="BA40" i="9"/>
  <c r="AS49" i="9"/>
  <c r="AD52" i="9"/>
  <c r="AT24" i="9"/>
  <c r="AT17" i="9"/>
  <c r="AT26" i="9"/>
  <c r="AT16" i="9"/>
  <c r="AT5" i="9"/>
  <c r="AT15" i="9"/>
  <c r="AT21" i="9"/>
  <c r="AT20" i="9"/>
  <c r="AT6" i="9"/>
  <c r="AT11" i="9"/>
  <c r="AT25" i="9"/>
  <c r="AT30" i="9"/>
  <c r="AT10" i="9"/>
  <c r="AT13" i="9"/>
  <c r="AT19" i="9"/>
  <c r="AT31" i="9"/>
  <c r="AT22" i="9"/>
  <c r="AT33" i="9"/>
  <c r="AT37" i="9"/>
  <c r="AT34" i="9"/>
  <c r="AT35" i="9"/>
  <c r="AT46" i="9"/>
  <c r="AT50" i="9"/>
  <c r="AT54" i="9"/>
  <c r="AT27" i="9"/>
  <c r="AT51" i="9"/>
  <c r="AT41" i="9"/>
  <c r="AT43" i="9"/>
  <c r="AT29" i="9"/>
  <c r="AT55" i="9"/>
  <c r="AT58" i="9"/>
  <c r="BA60" i="9"/>
  <c r="AJ56" i="9"/>
  <c r="AL55" i="9"/>
  <c r="L120" i="13"/>
  <c r="C120" i="13"/>
  <c r="B53" i="13" a="1"/>
  <c r="B53" i="13"/>
  <c r="B81" i="13" a="1"/>
  <c r="B81" i="13"/>
  <c r="L125" i="13"/>
  <c r="C125" i="13"/>
  <c r="L122" i="13"/>
  <c r="C122" i="13"/>
  <c r="AK12" i="9"/>
  <c r="K52" i="11"/>
  <c r="C52" i="11"/>
  <c r="AD8" i="9"/>
  <c r="AC16" i="9"/>
  <c r="AJ9" i="9"/>
  <c r="AM23" i="9"/>
  <c r="AV8" i="9"/>
  <c r="AE15" i="9"/>
  <c r="AC13" i="9"/>
  <c r="AD23" i="9"/>
  <c r="AS28" i="9"/>
  <c r="AI31" i="9"/>
  <c r="AC21" i="9"/>
  <c r="AD18" i="9"/>
  <c r="AS25" i="9"/>
  <c r="AG28" i="9"/>
  <c r="AE14" i="9"/>
  <c r="AG22" i="9"/>
  <c r="AR15" i="9"/>
  <c r="AS22" i="9"/>
  <c r="BA30" i="9"/>
  <c r="AL28" i="9"/>
  <c r="AE43" i="9"/>
  <c r="AI13" i="9"/>
  <c r="AI36" i="9"/>
  <c r="AG34" i="9"/>
  <c r="AF39" i="9"/>
  <c r="AD53" i="9"/>
  <c r="AZ37" i="9"/>
  <c r="AU46" i="9"/>
  <c r="AU52" i="9"/>
  <c r="AM35" i="9"/>
  <c r="AQ44" i="9"/>
  <c r="AR58" i="9"/>
  <c r="AL36" i="9"/>
  <c r="AD60" i="9"/>
  <c r="AF35" i="9"/>
  <c r="AQ41" i="9"/>
  <c r="AJ40" i="9"/>
  <c r="BA44" i="9"/>
  <c r="AZ49" i="9"/>
  <c r="AG59" i="9"/>
  <c r="AX7" i="9"/>
  <c r="AX5" i="9"/>
  <c r="AX14" i="9"/>
  <c r="AX28" i="9"/>
  <c r="AX3" i="9"/>
  <c r="AX8" i="9"/>
  <c r="AX10" i="9"/>
  <c r="AX13" i="9"/>
  <c r="AX18" i="9"/>
  <c r="AX4" i="9"/>
  <c r="AX24" i="9"/>
  <c r="AX12" i="9"/>
  <c r="AX16" i="9"/>
  <c r="AX22" i="9"/>
  <c r="AX29" i="9"/>
  <c r="AX15" i="9"/>
  <c r="AX35" i="9"/>
  <c r="AX27" i="9"/>
  <c r="AX33" i="9"/>
  <c r="AX44" i="9"/>
  <c r="AX45" i="9"/>
  <c r="AX25" i="9"/>
  <c r="AX39" i="9"/>
  <c r="AX31" i="9"/>
  <c r="AX37" i="9"/>
  <c r="AX52" i="9"/>
  <c r="AX36" i="9"/>
  <c r="AX60" i="9"/>
  <c r="AX57" i="9"/>
  <c r="AX56" i="9"/>
  <c r="AX40" i="9"/>
  <c r="AX32" i="9"/>
  <c r="AX53" i="9"/>
  <c r="AX49" i="9"/>
  <c r="AX61" i="9"/>
  <c r="AL49" i="9"/>
  <c r="AS36" i="9"/>
  <c r="BA49" i="9"/>
  <c r="AL52" i="9"/>
  <c r="AD61" i="9"/>
  <c r="BA46" i="9"/>
  <c r="AJ33" i="9"/>
  <c r="AM41" i="9"/>
  <c r="AJ60" i="9"/>
  <c r="AK52" i="9"/>
  <c r="AY11" i="9"/>
  <c r="AY9" i="9"/>
  <c r="AY3" i="9"/>
  <c r="AY8" i="9"/>
  <c r="AY18" i="9"/>
  <c r="AY25" i="9"/>
  <c r="AY5" i="9"/>
  <c r="AY23" i="9"/>
  <c r="AY26" i="9"/>
  <c r="AY30" i="9"/>
  <c r="AY19" i="9"/>
  <c r="AY34" i="9"/>
  <c r="AY38" i="9"/>
  <c r="AY22" i="9"/>
  <c r="AY45" i="9"/>
  <c r="AY55" i="9"/>
  <c r="AY59" i="9"/>
  <c r="AY16" i="9"/>
  <c r="AY39" i="9"/>
  <c r="AY51" i="9"/>
  <c r="AY35" i="9"/>
  <c r="AY46" i="9"/>
  <c r="AY47" i="9"/>
  <c r="AY60" i="9"/>
  <c r="AY12" i="9"/>
  <c r="AY42" i="9"/>
  <c r="AY40" i="9"/>
  <c r="AY52" i="9"/>
  <c r="AY49" i="9"/>
  <c r="AG58" i="9"/>
  <c r="AR56" i="9"/>
  <c r="AG54" i="9"/>
  <c r="R102" i="7" a="1"/>
  <c r="R102" i="7"/>
  <c r="N93" i="7"/>
  <c r="O93" i="7"/>
  <c r="E103" i="4"/>
  <c r="G103" i="4"/>
  <c r="C93" i="7"/>
  <c r="AJ44" i="7"/>
  <c r="AJ45" i="7"/>
  <c r="AJ46" i="7"/>
  <c r="AJ47" i="7"/>
  <c r="AJ48" i="7"/>
  <c r="AJ49" i="7"/>
  <c r="AJ50" i="7"/>
  <c r="AJ51" i="7"/>
  <c r="AJ52" i="7"/>
  <c r="AJ43" i="7"/>
  <c r="V103" i="4"/>
  <c r="AM30" i="7"/>
  <c r="AM31" i="7"/>
  <c r="AM32" i="7"/>
  <c r="AM33" i="7"/>
  <c r="AM34" i="7"/>
  <c r="AM35" i="7"/>
  <c r="AM36" i="7"/>
  <c r="AM37" i="7"/>
  <c r="AM38" i="7"/>
  <c r="AM29" i="7"/>
  <c r="AK30" i="7"/>
  <c r="AN30" i="7"/>
  <c r="AK31" i="7"/>
  <c r="AN31" i="7"/>
  <c r="AK32" i="7"/>
  <c r="AN32" i="7"/>
  <c r="AK33" i="7"/>
  <c r="AN33" i="7"/>
  <c r="AK34" i="7"/>
  <c r="AN34" i="7"/>
  <c r="AK35" i="7"/>
  <c r="AN35" i="7"/>
  <c r="AK36" i="7"/>
  <c r="AN36" i="7"/>
  <c r="AK37" i="7"/>
  <c r="AN37" i="7"/>
  <c r="AK38" i="7"/>
  <c r="AN38" i="7"/>
  <c r="AK29" i="7"/>
  <c r="C85" i="7"/>
  <c r="D85" i="7"/>
  <c r="E85" i="7"/>
  <c r="F85" i="7"/>
  <c r="G85" i="7"/>
  <c r="H85" i="7"/>
  <c r="I85" i="7"/>
  <c r="J85" i="7"/>
  <c r="K85" i="7"/>
  <c r="B85" i="7"/>
  <c r="S102" i="4"/>
  <c r="AC116" i="4"/>
  <c r="N4" i="7"/>
  <c r="O4" i="7"/>
  <c r="P4" i="7"/>
  <c r="Q4" i="7"/>
  <c r="R4" i="7"/>
  <c r="S4" i="7"/>
  <c r="T4" i="7"/>
  <c r="U4" i="7"/>
  <c r="V4" i="7"/>
  <c r="N5" i="7"/>
  <c r="O5" i="7"/>
  <c r="P5" i="7"/>
  <c r="Q5" i="7"/>
  <c r="R5" i="7"/>
  <c r="S5" i="7"/>
  <c r="T5" i="7"/>
  <c r="U5" i="7"/>
  <c r="V5" i="7"/>
  <c r="N6" i="7"/>
  <c r="O6" i="7"/>
  <c r="P6" i="7"/>
  <c r="Q6" i="7"/>
  <c r="R6" i="7"/>
  <c r="S6" i="7"/>
  <c r="T6" i="7"/>
  <c r="U6" i="7"/>
  <c r="V6" i="7"/>
  <c r="N7" i="7"/>
  <c r="O7" i="7"/>
  <c r="P7" i="7"/>
  <c r="Q7" i="7"/>
  <c r="R7" i="7"/>
  <c r="S7" i="7"/>
  <c r="T7" i="7"/>
  <c r="U7" i="7"/>
  <c r="V7" i="7"/>
  <c r="N8" i="7"/>
  <c r="O8" i="7"/>
  <c r="P8" i="7"/>
  <c r="Q8" i="7"/>
  <c r="R8" i="7"/>
  <c r="S8" i="7"/>
  <c r="T8" i="7"/>
  <c r="U8" i="7"/>
  <c r="V8" i="7"/>
  <c r="N9" i="7"/>
  <c r="O9" i="7"/>
  <c r="P9" i="7"/>
  <c r="Q9" i="7"/>
  <c r="R9" i="7"/>
  <c r="S9" i="7"/>
  <c r="T9" i="7"/>
  <c r="U9" i="7"/>
  <c r="V9" i="7"/>
  <c r="N10" i="7"/>
  <c r="O10" i="7"/>
  <c r="P10" i="7"/>
  <c r="Q10" i="7"/>
  <c r="R10" i="7"/>
  <c r="S10" i="7"/>
  <c r="T10" i="7"/>
  <c r="U10" i="7"/>
  <c r="V10" i="7"/>
  <c r="N11" i="7"/>
  <c r="O11" i="7"/>
  <c r="P11" i="7"/>
  <c r="Q11" i="7"/>
  <c r="R11" i="7"/>
  <c r="S11" i="7"/>
  <c r="T11" i="7"/>
  <c r="U11" i="7"/>
  <c r="V11" i="7"/>
  <c r="N12" i="7"/>
  <c r="O12" i="7"/>
  <c r="P12" i="7"/>
  <c r="Q12" i="7"/>
  <c r="R12" i="7"/>
  <c r="S12" i="7"/>
  <c r="T12" i="7"/>
  <c r="U12" i="7"/>
  <c r="V12" i="7"/>
  <c r="N13" i="7"/>
  <c r="O13" i="7"/>
  <c r="P13" i="7"/>
  <c r="Q13" i="7"/>
  <c r="R13" i="7"/>
  <c r="S13" i="7"/>
  <c r="T13" i="7"/>
  <c r="U13" i="7"/>
  <c r="V13" i="7"/>
  <c r="N14" i="7"/>
  <c r="O14" i="7"/>
  <c r="P14" i="7"/>
  <c r="Q14" i="7"/>
  <c r="R14" i="7"/>
  <c r="S14" i="7"/>
  <c r="T14" i="7"/>
  <c r="U14" i="7"/>
  <c r="V14" i="7"/>
  <c r="N15" i="7"/>
  <c r="O15" i="7"/>
  <c r="P15" i="7"/>
  <c r="Q15" i="7"/>
  <c r="R15" i="7"/>
  <c r="S15" i="7"/>
  <c r="T15" i="7"/>
  <c r="U15" i="7"/>
  <c r="V15" i="7"/>
  <c r="N16" i="7"/>
  <c r="O16" i="7"/>
  <c r="P16" i="7"/>
  <c r="Q16" i="7"/>
  <c r="R16" i="7"/>
  <c r="S16" i="7"/>
  <c r="T16" i="7"/>
  <c r="U16" i="7"/>
  <c r="V16" i="7"/>
  <c r="N17" i="7"/>
  <c r="O17" i="7"/>
  <c r="P17" i="7"/>
  <c r="Q17" i="7"/>
  <c r="R17" i="7"/>
  <c r="S17" i="7"/>
  <c r="T17" i="7"/>
  <c r="U17" i="7"/>
  <c r="V17" i="7"/>
  <c r="N18" i="7"/>
  <c r="O18" i="7"/>
  <c r="P18" i="7"/>
  <c r="Q18" i="7"/>
  <c r="R18" i="7"/>
  <c r="S18" i="7"/>
  <c r="T18" i="7"/>
  <c r="U18" i="7"/>
  <c r="V18" i="7"/>
  <c r="N19" i="7"/>
  <c r="O19" i="7"/>
  <c r="P19" i="7"/>
  <c r="Q19" i="7"/>
  <c r="R19" i="7"/>
  <c r="S19" i="7"/>
  <c r="T19" i="7"/>
  <c r="U19" i="7"/>
  <c r="V19" i="7"/>
  <c r="N20" i="7"/>
  <c r="O20" i="7"/>
  <c r="P20" i="7"/>
  <c r="Q20" i="7"/>
  <c r="R20" i="7"/>
  <c r="S20" i="7"/>
  <c r="T20" i="7"/>
  <c r="U20" i="7"/>
  <c r="V20" i="7"/>
  <c r="N21" i="7"/>
  <c r="O21" i="7"/>
  <c r="P21" i="7"/>
  <c r="Q21" i="7"/>
  <c r="R21" i="7"/>
  <c r="S21" i="7"/>
  <c r="T21" i="7"/>
  <c r="U21" i="7"/>
  <c r="V21" i="7"/>
  <c r="N22" i="7"/>
  <c r="O22" i="7"/>
  <c r="P22" i="7"/>
  <c r="Q22" i="7"/>
  <c r="R22" i="7"/>
  <c r="S22" i="7"/>
  <c r="T22" i="7"/>
  <c r="U22" i="7"/>
  <c r="V22" i="7"/>
  <c r="N23" i="7"/>
  <c r="O23" i="7"/>
  <c r="P23" i="7"/>
  <c r="Q23" i="7"/>
  <c r="R23" i="7"/>
  <c r="S23" i="7"/>
  <c r="T23" i="7"/>
  <c r="U23" i="7"/>
  <c r="V23" i="7"/>
  <c r="N24" i="7"/>
  <c r="O24" i="7"/>
  <c r="P24" i="7"/>
  <c r="Q24" i="7"/>
  <c r="R24" i="7"/>
  <c r="S24" i="7"/>
  <c r="T24" i="7"/>
  <c r="U24" i="7"/>
  <c r="V24" i="7"/>
  <c r="N25" i="7"/>
  <c r="O25" i="7"/>
  <c r="P25" i="7"/>
  <c r="Q25" i="7"/>
  <c r="R25" i="7"/>
  <c r="S25" i="7"/>
  <c r="T25" i="7"/>
  <c r="U25" i="7"/>
  <c r="V25" i="7"/>
  <c r="N26" i="7"/>
  <c r="O26" i="7"/>
  <c r="P26" i="7"/>
  <c r="Q26" i="7"/>
  <c r="R26" i="7"/>
  <c r="S26" i="7"/>
  <c r="T26" i="7"/>
  <c r="U26" i="7"/>
  <c r="V26" i="7"/>
  <c r="N27" i="7"/>
  <c r="O27" i="7"/>
  <c r="P27" i="7"/>
  <c r="Q27" i="7"/>
  <c r="R27" i="7"/>
  <c r="S27" i="7"/>
  <c r="T27" i="7"/>
  <c r="U27" i="7"/>
  <c r="V27" i="7"/>
  <c r="N28" i="7"/>
  <c r="O28" i="7"/>
  <c r="P28" i="7"/>
  <c r="Q28" i="7"/>
  <c r="R28" i="7"/>
  <c r="S28" i="7"/>
  <c r="T28" i="7"/>
  <c r="U28" i="7"/>
  <c r="V28" i="7"/>
  <c r="N29" i="7"/>
  <c r="O29" i="7"/>
  <c r="P29" i="7"/>
  <c r="Q29" i="7"/>
  <c r="R29" i="7"/>
  <c r="S29" i="7"/>
  <c r="T29" i="7"/>
  <c r="U29" i="7"/>
  <c r="V29" i="7"/>
  <c r="N30" i="7"/>
  <c r="O30" i="7"/>
  <c r="P30" i="7"/>
  <c r="Q30" i="7"/>
  <c r="R30" i="7"/>
  <c r="S30" i="7"/>
  <c r="T30" i="7"/>
  <c r="U30" i="7"/>
  <c r="V30" i="7"/>
  <c r="N31" i="7"/>
  <c r="O31" i="7"/>
  <c r="P31" i="7"/>
  <c r="Q31" i="7"/>
  <c r="R31" i="7"/>
  <c r="S31" i="7"/>
  <c r="T31" i="7"/>
  <c r="U31" i="7"/>
  <c r="V31" i="7"/>
  <c r="N32" i="7"/>
  <c r="O32" i="7"/>
  <c r="P32" i="7"/>
  <c r="Q32" i="7"/>
  <c r="R32" i="7"/>
  <c r="S32" i="7"/>
  <c r="T32" i="7"/>
  <c r="U32" i="7"/>
  <c r="V32" i="7"/>
  <c r="N33" i="7"/>
  <c r="O33" i="7"/>
  <c r="P33" i="7"/>
  <c r="Q33" i="7"/>
  <c r="R33" i="7"/>
  <c r="S33" i="7"/>
  <c r="T33" i="7"/>
  <c r="U33" i="7"/>
  <c r="V33" i="7"/>
  <c r="N34" i="7"/>
  <c r="O34" i="7"/>
  <c r="P34" i="7"/>
  <c r="Q34" i="7"/>
  <c r="R34" i="7"/>
  <c r="S34" i="7"/>
  <c r="T34" i="7"/>
  <c r="U34" i="7"/>
  <c r="V34" i="7"/>
  <c r="N35" i="7"/>
  <c r="O35" i="7"/>
  <c r="P35" i="7"/>
  <c r="Q35" i="7"/>
  <c r="R35" i="7"/>
  <c r="S35" i="7"/>
  <c r="T35" i="7"/>
  <c r="U35" i="7"/>
  <c r="V35" i="7"/>
  <c r="N36" i="7"/>
  <c r="O36" i="7"/>
  <c r="P36" i="7"/>
  <c r="Q36" i="7"/>
  <c r="R36" i="7"/>
  <c r="S36" i="7"/>
  <c r="T36" i="7"/>
  <c r="U36" i="7"/>
  <c r="V36" i="7"/>
  <c r="N37" i="7"/>
  <c r="O37" i="7"/>
  <c r="P37" i="7"/>
  <c r="Q37" i="7"/>
  <c r="R37" i="7"/>
  <c r="S37" i="7"/>
  <c r="T37" i="7"/>
  <c r="U37" i="7"/>
  <c r="V37" i="7"/>
  <c r="N38" i="7"/>
  <c r="O38" i="7"/>
  <c r="P38" i="7"/>
  <c r="Q38" i="7"/>
  <c r="R38" i="7"/>
  <c r="S38" i="7"/>
  <c r="T38" i="7"/>
  <c r="U38" i="7"/>
  <c r="V38" i="7"/>
  <c r="N39" i="7"/>
  <c r="O39" i="7"/>
  <c r="P39" i="7"/>
  <c r="Q39" i="7"/>
  <c r="R39" i="7"/>
  <c r="S39" i="7"/>
  <c r="T39" i="7"/>
  <c r="U39" i="7"/>
  <c r="V39" i="7"/>
  <c r="N40" i="7"/>
  <c r="O40" i="7"/>
  <c r="P40" i="7"/>
  <c r="Q40" i="7"/>
  <c r="R40" i="7"/>
  <c r="S40" i="7"/>
  <c r="T40" i="7"/>
  <c r="U40" i="7"/>
  <c r="V40" i="7"/>
  <c r="N41" i="7"/>
  <c r="O41" i="7"/>
  <c r="P41" i="7"/>
  <c r="Q41" i="7"/>
  <c r="R41" i="7"/>
  <c r="S41" i="7"/>
  <c r="T41" i="7"/>
  <c r="U41" i="7"/>
  <c r="V41" i="7"/>
  <c r="N42" i="7"/>
  <c r="O42" i="7"/>
  <c r="P42" i="7"/>
  <c r="Q42" i="7"/>
  <c r="R42" i="7"/>
  <c r="S42" i="7"/>
  <c r="T42" i="7"/>
  <c r="U42" i="7"/>
  <c r="V42" i="7"/>
  <c r="N43" i="7"/>
  <c r="O43" i="7"/>
  <c r="P43" i="7"/>
  <c r="Q43" i="7"/>
  <c r="R43" i="7"/>
  <c r="S43" i="7"/>
  <c r="T43" i="7"/>
  <c r="U43" i="7"/>
  <c r="V43" i="7"/>
  <c r="N44" i="7"/>
  <c r="O44" i="7"/>
  <c r="P44" i="7"/>
  <c r="Q44" i="7"/>
  <c r="R44" i="7"/>
  <c r="S44" i="7"/>
  <c r="T44" i="7"/>
  <c r="U44" i="7"/>
  <c r="V44" i="7"/>
  <c r="N45" i="7"/>
  <c r="O45" i="7"/>
  <c r="P45" i="7"/>
  <c r="Q45" i="7"/>
  <c r="R45" i="7"/>
  <c r="S45" i="7"/>
  <c r="T45" i="7"/>
  <c r="U45" i="7"/>
  <c r="V45" i="7"/>
  <c r="N46" i="7"/>
  <c r="O46" i="7"/>
  <c r="P46" i="7"/>
  <c r="Q46" i="7"/>
  <c r="R46" i="7"/>
  <c r="S46" i="7"/>
  <c r="T46" i="7"/>
  <c r="U46" i="7"/>
  <c r="V46" i="7"/>
  <c r="N47" i="7"/>
  <c r="O47" i="7"/>
  <c r="P47" i="7"/>
  <c r="Q47" i="7"/>
  <c r="R47" i="7"/>
  <c r="S47" i="7"/>
  <c r="T47" i="7"/>
  <c r="U47" i="7"/>
  <c r="V47" i="7"/>
  <c r="N48" i="7"/>
  <c r="O48" i="7"/>
  <c r="P48" i="7"/>
  <c r="Q48" i="7"/>
  <c r="R48" i="7"/>
  <c r="S48" i="7"/>
  <c r="T48" i="7"/>
  <c r="U48" i="7"/>
  <c r="V48" i="7"/>
  <c r="N49" i="7"/>
  <c r="O49" i="7"/>
  <c r="P49" i="7"/>
  <c r="Q49" i="7"/>
  <c r="R49" i="7"/>
  <c r="S49" i="7"/>
  <c r="T49" i="7"/>
  <c r="U49" i="7"/>
  <c r="V49" i="7"/>
  <c r="N50" i="7"/>
  <c r="O50" i="7"/>
  <c r="P50" i="7"/>
  <c r="Q50" i="7"/>
  <c r="R50" i="7"/>
  <c r="S50" i="7"/>
  <c r="T50" i="7"/>
  <c r="U50" i="7"/>
  <c r="V50" i="7"/>
  <c r="N51" i="7"/>
  <c r="O51" i="7"/>
  <c r="P51" i="7"/>
  <c r="Q51" i="7"/>
  <c r="R51" i="7"/>
  <c r="S51" i="7"/>
  <c r="T51" i="7"/>
  <c r="U51" i="7"/>
  <c r="V51" i="7"/>
  <c r="N52" i="7"/>
  <c r="O52" i="7"/>
  <c r="P52" i="7"/>
  <c r="Q52" i="7"/>
  <c r="R52" i="7"/>
  <c r="S52" i="7"/>
  <c r="T52" i="7"/>
  <c r="U52" i="7"/>
  <c r="V52" i="7"/>
  <c r="N53" i="7"/>
  <c r="O53" i="7"/>
  <c r="P53" i="7"/>
  <c r="Q53" i="7"/>
  <c r="R53" i="7"/>
  <c r="S53" i="7"/>
  <c r="T53" i="7"/>
  <c r="U53" i="7"/>
  <c r="V53" i="7"/>
  <c r="N54" i="7"/>
  <c r="O54" i="7"/>
  <c r="P54" i="7"/>
  <c r="Q54" i="7"/>
  <c r="R54" i="7"/>
  <c r="S54" i="7"/>
  <c r="T54" i="7"/>
  <c r="U54" i="7"/>
  <c r="V54" i="7"/>
  <c r="N55" i="7"/>
  <c r="O55" i="7"/>
  <c r="P55" i="7"/>
  <c r="Q55" i="7"/>
  <c r="R55" i="7"/>
  <c r="S55" i="7"/>
  <c r="T55" i="7"/>
  <c r="U55" i="7"/>
  <c r="V55" i="7"/>
  <c r="N56" i="7"/>
  <c r="O56" i="7"/>
  <c r="P56" i="7"/>
  <c r="Q56" i="7"/>
  <c r="R56" i="7"/>
  <c r="S56" i="7"/>
  <c r="T56" i="7"/>
  <c r="U56" i="7"/>
  <c r="V56" i="7"/>
  <c r="N57" i="7"/>
  <c r="O57" i="7"/>
  <c r="P57" i="7"/>
  <c r="Q57" i="7"/>
  <c r="R57" i="7"/>
  <c r="S57" i="7"/>
  <c r="T57" i="7"/>
  <c r="U57" i="7"/>
  <c r="V57" i="7"/>
  <c r="N58" i="7"/>
  <c r="O58" i="7"/>
  <c r="P58" i="7"/>
  <c r="Q58" i="7"/>
  <c r="R58" i="7"/>
  <c r="S58" i="7"/>
  <c r="T58" i="7"/>
  <c r="U58" i="7"/>
  <c r="V58" i="7"/>
  <c r="N59" i="7"/>
  <c r="O59" i="7"/>
  <c r="P59" i="7"/>
  <c r="Q59" i="7"/>
  <c r="R59" i="7"/>
  <c r="S59" i="7"/>
  <c r="T59" i="7"/>
  <c r="U59" i="7"/>
  <c r="V59" i="7"/>
  <c r="N60" i="7"/>
  <c r="O60" i="7"/>
  <c r="P60" i="7"/>
  <c r="Q60" i="7"/>
  <c r="R60" i="7"/>
  <c r="S60" i="7"/>
  <c r="T60" i="7"/>
  <c r="U60" i="7"/>
  <c r="V60" i="7"/>
  <c r="N61" i="7"/>
  <c r="O61" i="7"/>
  <c r="P61" i="7"/>
  <c r="Q61" i="7"/>
  <c r="R61" i="7"/>
  <c r="S61" i="7"/>
  <c r="T61" i="7"/>
  <c r="U61" i="7"/>
  <c r="V61" i="7"/>
  <c r="N62" i="7"/>
  <c r="O62" i="7"/>
  <c r="P62" i="7"/>
  <c r="Q62" i="7"/>
  <c r="R62" i="7"/>
  <c r="S62" i="7"/>
  <c r="T62" i="7"/>
  <c r="U62" i="7"/>
  <c r="V62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4" i="7"/>
  <c r="F139" i="13" a="1"/>
  <c r="F139" i="13"/>
  <c r="F140" i="13"/>
  <c r="B139" i="13" a="1"/>
  <c r="B139" i="13"/>
  <c r="B140" i="13"/>
  <c r="D139" i="13" a="1"/>
  <c r="D139" i="13"/>
  <c r="D140" i="13"/>
  <c r="E139" i="13" a="1"/>
  <c r="E139" i="13"/>
  <c r="E140" i="13"/>
  <c r="C58" i="11"/>
  <c r="C59" i="11" a="1"/>
  <c r="C59" i="11"/>
  <c r="C60" i="11" a="1"/>
  <c r="C60" i="11"/>
  <c r="B2" i="10" a="1"/>
  <c r="B2" i="10"/>
  <c r="B30" i="10" a="1"/>
  <c r="B30" i="10"/>
  <c r="J2" i="11" a="1"/>
  <c r="J2" i="11"/>
  <c r="L111" i="13"/>
  <c r="C111" i="13"/>
  <c r="L110" i="13"/>
  <c r="C110" i="13"/>
  <c r="L115" i="13"/>
  <c r="C115" i="13"/>
  <c r="L132" i="13"/>
  <c r="C132" i="13"/>
  <c r="L134" i="13"/>
  <c r="C134" i="13"/>
  <c r="L116" i="13"/>
  <c r="C116" i="13"/>
  <c r="L118" i="13"/>
  <c r="C118" i="13"/>
  <c r="L121" i="13"/>
  <c r="C121" i="13"/>
  <c r="L129" i="13"/>
  <c r="C129" i="13"/>
  <c r="L131" i="13"/>
  <c r="C131" i="13"/>
  <c r="L124" i="13"/>
  <c r="C124" i="13"/>
  <c r="L113" i="13"/>
  <c r="C113" i="13"/>
  <c r="L126" i="13"/>
  <c r="C126" i="13"/>
  <c r="L123" i="13"/>
  <c r="C123" i="13"/>
  <c r="AN29" i="7"/>
  <c r="AJ56" i="7" a="1"/>
  <c r="AJ56" i="7"/>
  <c r="AJ55" i="7" a="1"/>
  <c r="AJ55" i="7"/>
  <c r="AJ54" i="7"/>
  <c r="M63" i="7"/>
  <c r="X4" i="7"/>
  <c r="M64" i="7"/>
  <c r="M65" i="7"/>
  <c r="X62" i="7"/>
  <c r="X61" i="7"/>
  <c r="X60" i="7"/>
  <c r="X59" i="7"/>
  <c r="X58" i="7"/>
  <c r="X57" i="7"/>
  <c r="X56" i="7"/>
  <c r="X55" i="7"/>
  <c r="X54" i="7"/>
  <c r="X53" i="7"/>
  <c r="X52" i="7"/>
  <c r="X51" i="7"/>
  <c r="X50" i="7"/>
  <c r="X49" i="7"/>
  <c r="X48" i="7"/>
  <c r="X47" i="7"/>
  <c r="X46" i="7"/>
  <c r="X45" i="7"/>
  <c r="X44" i="7"/>
  <c r="X43" i="7"/>
  <c r="X42" i="7"/>
  <c r="X41" i="7"/>
  <c r="X40" i="7"/>
  <c r="X39" i="7"/>
  <c r="X38" i="7"/>
  <c r="X37" i="7"/>
  <c r="X36" i="7"/>
  <c r="X35" i="7"/>
  <c r="X34" i="7"/>
  <c r="X33" i="7"/>
  <c r="X32" i="7"/>
  <c r="X31" i="7"/>
  <c r="X30" i="7"/>
  <c r="X29" i="7"/>
  <c r="X28" i="7"/>
  <c r="X27" i="7"/>
  <c r="X26" i="7"/>
  <c r="X25" i="7"/>
  <c r="X24" i="7"/>
  <c r="X23" i="7"/>
  <c r="X22" i="7"/>
  <c r="X21" i="7"/>
  <c r="X20" i="7"/>
  <c r="X19" i="7"/>
  <c r="X18" i="7"/>
  <c r="X17" i="7"/>
  <c r="X16" i="7"/>
  <c r="X15" i="7"/>
  <c r="X14" i="7"/>
  <c r="X13" i="7"/>
  <c r="X12" i="7"/>
  <c r="X11" i="7"/>
  <c r="X10" i="7"/>
  <c r="X9" i="7"/>
  <c r="X8" i="7"/>
  <c r="X7" i="7"/>
  <c r="X6" i="7"/>
  <c r="X5" i="7"/>
  <c r="V64" i="7"/>
  <c r="V65" i="7"/>
  <c r="V63" i="7"/>
  <c r="U64" i="7"/>
  <c r="U65" i="7"/>
  <c r="U63" i="7"/>
  <c r="T64" i="7"/>
  <c r="T65" i="7"/>
  <c r="T63" i="7"/>
  <c r="S64" i="7"/>
  <c r="S65" i="7"/>
  <c r="S63" i="7"/>
  <c r="R64" i="7"/>
  <c r="R65" i="7"/>
  <c r="R63" i="7"/>
  <c r="Q64" i="7"/>
  <c r="Q65" i="7"/>
  <c r="Q63" i="7"/>
  <c r="P64" i="7"/>
  <c r="P65" i="7"/>
  <c r="P63" i="7"/>
  <c r="O64" i="7"/>
  <c r="O65" i="7"/>
  <c r="O63" i="7"/>
  <c r="N64" i="7"/>
  <c r="N65" i="7"/>
  <c r="N63" i="7"/>
  <c r="C137" i="13" a="1"/>
  <c r="C137" i="13"/>
  <c r="C136" i="13"/>
  <c r="C138" i="13" a="1"/>
  <c r="C138" i="13"/>
  <c r="C139" i="13" a="1"/>
  <c r="C139" i="13"/>
  <c r="AL2" i="11" a="1"/>
  <c r="AL2" i="11"/>
  <c r="D61" i="11" a="1"/>
  <c r="D61" i="11"/>
  <c r="D62" i="11"/>
  <c r="D63" i="11"/>
  <c r="B61" i="11" a="1"/>
  <c r="B61" i="11"/>
  <c r="B62" i="11"/>
  <c r="B63" i="11"/>
  <c r="C61" i="11" a="1"/>
  <c r="C61" i="11"/>
  <c r="C62" i="11"/>
  <c r="C63" i="11"/>
  <c r="Y62" i="7"/>
  <c r="Y61" i="7"/>
  <c r="Y60" i="7"/>
  <c r="Y59" i="7"/>
  <c r="Y58" i="7"/>
  <c r="Y57" i="7"/>
  <c r="Y56" i="7"/>
  <c r="Y55" i="7"/>
  <c r="Y54" i="7"/>
  <c r="Y53" i="7"/>
  <c r="Y52" i="7"/>
  <c r="Y51" i="7"/>
  <c r="Y50" i="7"/>
  <c r="Y49" i="7"/>
  <c r="Y48" i="7"/>
  <c r="Y47" i="7"/>
  <c r="Y46" i="7"/>
  <c r="Y45" i="7"/>
  <c r="Y44" i="7"/>
  <c r="Y43" i="7"/>
  <c r="Y42" i="7"/>
  <c r="Y41" i="7"/>
  <c r="Y40" i="7"/>
  <c r="Y39" i="7"/>
  <c r="Y38" i="7"/>
  <c r="Y37" i="7"/>
  <c r="Y36" i="7"/>
  <c r="Y35" i="7"/>
  <c r="Y34" i="7"/>
  <c r="Y33" i="7"/>
  <c r="Y32" i="7"/>
  <c r="Y31" i="7"/>
  <c r="Y30" i="7"/>
  <c r="Y29" i="7"/>
  <c r="Y28" i="7"/>
  <c r="Y27" i="7"/>
  <c r="Y26" i="7"/>
  <c r="Y25" i="7"/>
  <c r="Y24" i="7"/>
  <c r="Y23" i="7"/>
  <c r="Y22" i="7"/>
  <c r="Y21" i="7"/>
  <c r="Y20" i="7"/>
  <c r="Y19" i="7"/>
  <c r="Y18" i="7"/>
  <c r="Y17" i="7"/>
  <c r="Y16" i="7"/>
  <c r="Y15" i="7"/>
  <c r="Y14" i="7"/>
  <c r="Y13" i="7"/>
  <c r="Y12" i="7"/>
  <c r="Y11" i="7"/>
  <c r="Y10" i="7"/>
  <c r="Y9" i="7"/>
  <c r="Y8" i="7"/>
  <c r="Y7" i="7"/>
  <c r="Y6" i="7"/>
  <c r="Y5" i="7"/>
  <c r="Y4" i="7"/>
  <c r="Z62" i="7"/>
  <c r="Z61" i="7"/>
  <c r="Z60" i="7"/>
  <c r="Z59" i="7"/>
  <c r="Z58" i="7"/>
  <c r="Z57" i="7"/>
  <c r="Z56" i="7"/>
  <c r="Z55" i="7"/>
  <c r="Z54" i="7"/>
  <c r="Z53" i="7"/>
  <c r="Z52" i="7"/>
  <c r="Z51" i="7"/>
  <c r="Z50" i="7"/>
  <c r="Z49" i="7"/>
  <c r="Z48" i="7"/>
  <c r="Z47" i="7"/>
  <c r="Z46" i="7"/>
  <c r="Z45" i="7"/>
  <c r="Z44" i="7"/>
  <c r="Z43" i="7"/>
  <c r="Z42" i="7"/>
  <c r="Z41" i="7"/>
  <c r="Z40" i="7"/>
  <c r="Z39" i="7"/>
  <c r="Z38" i="7"/>
  <c r="Z37" i="7"/>
  <c r="Z36" i="7"/>
  <c r="Z35" i="7"/>
  <c r="Z34" i="7"/>
  <c r="Z33" i="7"/>
  <c r="Z32" i="7"/>
  <c r="Z31" i="7"/>
  <c r="Z30" i="7"/>
  <c r="Z29" i="7"/>
  <c r="Z28" i="7"/>
  <c r="Z27" i="7"/>
  <c r="Z26" i="7"/>
  <c r="Z25" i="7"/>
  <c r="Z24" i="7"/>
  <c r="Z23" i="7"/>
  <c r="Z22" i="7"/>
  <c r="Z21" i="7"/>
  <c r="Z20" i="7"/>
  <c r="Z19" i="7"/>
  <c r="Z18" i="7"/>
  <c r="Z17" i="7"/>
  <c r="Z16" i="7"/>
  <c r="Z15" i="7"/>
  <c r="Z14" i="7"/>
  <c r="Z13" i="7"/>
  <c r="Z12" i="7"/>
  <c r="Z11" i="7"/>
  <c r="Z10" i="7"/>
  <c r="Z9" i="7"/>
  <c r="Z8" i="7"/>
  <c r="Z7" i="7"/>
  <c r="Z6" i="7"/>
  <c r="Z5" i="7"/>
  <c r="Z4" i="7"/>
  <c r="AA62" i="7"/>
  <c r="AA61" i="7"/>
  <c r="AA60" i="7"/>
  <c r="AA59" i="7"/>
  <c r="AA58" i="7"/>
  <c r="AA57" i="7"/>
  <c r="AA56" i="7"/>
  <c r="AA55" i="7"/>
  <c r="AA54" i="7"/>
  <c r="AA53" i="7"/>
  <c r="AA52" i="7"/>
  <c r="AA51" i="7"/>
  <c r="AA50" i="7"/>
  <c r="AA49" i="7"/>
  <c r="AA48" i="7"/>
  <c r="AA47" i="7"/>
  <c r="AA46" i="7"/>
  <c r="AA45" i="7"/>
  <c r="AA44" i="7"/>
  <c r="AA43" i="7"/>
  <c r="AA42" i="7"/>
  <c r="AA41" i="7"/>
  <c r="AA40" i="7"/>
  <c r="AA39" i="7"/>
  <c r="AA38" i="7"/>
  <c r="AA37" i="7"/>
  <c r="AA36" i="7"/>
  <c r="AA35" i="7"/>
  <c r="AA34" i="7"/>
  <c r="AA33" i="7"/>
  <c r="AA32" i="7"/>
  <c r="AA31" i="7"/>
  <c r="AA30" i="7"/>
  <c r="AA29" i="7"/>
  <c r="AA28" i="7"/>
  <c r="AA27" i="7"/>
  <c r="AA26" i="7"/>
  <c r="AA25" i="7"/>
  <c r="AA24" i="7"/>
  <c r="AA23" i="7"/>
  <c r="AA22" i="7"/>
  <c r="AA21" i="7"/>
  <c r="AA20" i="7"/>
  <c r="AA19" i="7"/>
  <c r="AA18" i="7"/>
  <c r="AA17" i="7"/>
  <c r="AA16" i="7"/>
  <c r="AA15" i="7"/>
  <c r="AA14" i="7"/>
  <c r="AA13" i="7"/>
  <c r="AA12" i="7"/>
  <c r="AA11" i="7"/>
  <c r="AA10" i="7"/>
  <c r="AA9" i="7"/>
  <c r="AA8" i="7"/>
  <c r="AA7" i="7"/>
  <c r="AA6" i="7"/>
  <c r="AA5" i="7"/>
  <c r="AA4" i="7"/>
  <c r="AB62" i="7"/>
  <c r="AB61" i="7"/>
  <c r="AB60" i="7"/>
  <c r="AB59" i="7"/>
  <c r="AB58" i="7"/>
  <c r="AB57" i="7"/>
  <c r="AB56" i="7"/>
  <c r="AB55" i="7"/>
  <c r="AB54" i="7"/>
  <c r="AB53" i="7"/>
  <c r="AB52" i="7"/>
  <c r="AB51" i="7"/>
  <c r="AB50" i="7"/>
  <c r="AB49" i="7"/>
  <c r="AB48" i="7"/>
  <c r="AB47" i="7"/>
  <c r="AB46" i="7"/>
  <c r="AB45" i="7"/>
  <c r="AB44" i="7"/>
  <c r="AB43" i="7"/>
  <c r="AB42" i="7"/>
  <c r="AB41" i="7"/>
  <c r="AB40" i="7"/>
  <c r="AB39" i="7"/>
  <c r="AB38" i="7"/>
  <c r="AB37" i="7"/>
  <c r="AB36" i="7"/>
  <c r="AB35" i="7"/>
  <c r="AB34" i="7"/>
  <c r="AB33" i="7"/>
  <c r="AB32" i="7"/>
  <c r="AB31" i="7"/>
  <c r="AB30" i="7"/>
  <c r="AB29" i="7"/>
  <c r="AB28" i="7"/>
  <c r="AB27" i="7"/>
  <c r="AB26" i="7"/>
  <c r="AB25" i="7"/>
  <c r="AB24" i="7"/>
  <c r="AB23" i="7"/>
  <c r="AB22" i="7"/>
  <c r="AB21" i="7"/>
  <c r="AB20" i="7"/>
  <c r="AB19" i="7"/>
  <c r="AB18" i="7"/>
  <c r="AB17" i="7"/>
  <c r="AB16" i="7"/>
  <c r="AB15" i="7"/>
  <c r="AB14" i="7"/>
  <c r="AB13" i="7"/>
  <c r="AB12" i="7"/>
  <c r="AB11" i="7"/>
  <c r="AB10" i="7"/>
  <c r="AB9" i="7"/>
  <c r="AB8" i="7"/>
  <c r="AB7" i="7"/>
  <c r="AB6" i="7"/>
  <c r="AB5" i="7"/>
  <c r="AB4" i="7"/>
  <c r="AC62" i="7"/>
  <c r="AC61" i="7"/>
  <c r="AC60" i="7"/>
  <c r="AC59" i="7"/>
  <c r="AC58" i="7"/>
  <c r="AC57" i="7"/>
  <c r="AC56" i="7"/>
  <c r="AC55" i="7"/>
  <c r="AC54" i="7"/>
  <c r="AC53" i="7"/>
  <c r="AC52" i="7"/>
  <c r="AC51" i="7"/>
  <c r="AC50" i="7"/>
  <c r="AC49" i="7"/>
  <c r="AC48" i="7"/>
  <c r="AC47" i="7"/>
  <c r="AC46" i="7"/>
  <c r="AC45" i="7"/>
  <c r="AC44" i="7"/>
  <c r="AC43" i="7"/>
  <c r="AC42" i="7"/>
  <c r="AC41" i="7"/>
  <c r="AC40" i="7"/>
  <c r="AC39" i="7"/>
  <c r="AC38" i="7"/>
  <c r="AC37" i="7"/>
  <c r="AC36" i="7"/>
  <c r="AC35" i="7"/>
  <c r="AC34" i="7"/>
  <c r="AC33" i="7"/>
  <c r="AC32" i="7"/>
  <c r="AC31" i="7"/>
  <c r="AC30" i="7"/>
  <c r="AC29" i="7"/>
  <c r="AC28" i="7"/>
  <c r="AC27" i="7"/>
  <c r="AC26" i="7"/>
  <c r="AC25" i="7"/>
  <c r="AC24" i="7"/>
  <c r="AC23" i="7"/>
  <c r="AC22" i="7"/>
  <c r="AC21" i="7"/>
  <c r="AC20" i="7"/>
  <c r="AC19" i="7"/>
  <c r="AC18" i="7"/>
  <c r="AC17" i="7"/>
  <c r="AC16" i="7"/>
  <c r="AC15" i="7"/>
  <c r="AC14" i="7"/>
  <c r="AC13" i="7"/>
  <c r="AC12" i="7"/>
  <c r="AC11" i="7"/>
  <c r="AC10" i="7"/>
  <c r="AC9" i="7"/>
  <c r="AC8" i="7"/>
  <c r="AC7" i="7"/>
  <c r="AC6" i="7"/>
  <c r="AC5" i="7"/>
  <c r="AC4" i="7"/>
  <c r="AD62" i="7"/>
  <c r="AD61" i="7"/>
  <c r="AD60" i="7"/>
  <c r="AD59" i="7"/>
  <c r="AD58" i="7"/>
  <c r="AD57" i="7"/>
  <c r="AD56" i="7"/>
  <c r="AD55" i="7"/>
  <c r="AD54" i="7"/>
  <c r="AD53" i="7"/>
  <c r="AD52" i="7"/>
  <c r="AD51" i="7"/>
  <c r="AD50" i="7"/>
  <c r="AD49" i="7"/>
  <c r="AD48" i="7"/>
  <c r="AD47" i="7"/>
  <c r="AD46" i="7"/>
  <c r="AD45" i="7"/>
  <c r="AD44" i="7"/>
  <c r="AD43" i="7"/>
  <c r="AD42" i="7"/>
  <c r="AD41" i="7"/>
  <c r="AD40" i="7"/>
  <c r="AD39" i="7"/>
  <c r="AD38" i="7"/>
  <c r="AD37" i="7"/>
  <c r="AD36" i="7"/>
  <c r="AD35" i="7"/>
  <c r="AD34" i="7"/>
  <c r="AD33" i="7"/>
  <c r="AD32" i="7"/>
  <c r="AD31" i="7"/>
  <c r="AD30" i="7"/>
  <c r="AD29" i="7"/>
  <c r="AD28" i="7"/>
  <c r="AD27" i="7"/>
  <c r="AD26" i="7"/>
  <c r="AD25" i="7"/>
  <c r="AD24" i="7"/>
  <c r="AD23" i="7"/>
  <c r="AD22" i="7"/>
  <c r="AD21" i="7"/>
  <c r="AD20" i="7"/>
  <c r="AD19" i="7"/>
  <c r="AD18" i="7"/>
  <c r="AD17" i="7"/>
  <c r="AD16" i="7"/>
  <c r="AD15" i="7"/>
  <c r="AD14" i="7"/>
  <c r="AD13" i="7"/>
  <c r="AD12" i="7"/>
  <c r="AD11" i="7"/>
  <c r="AD10" i="7"/>
  <c r="AD9" i="7"/>
  <c r="AD8" i="7"/>
  <c r="AD7" i="7"/>
  <c r="AD6" i="7"/>
  <c r="AD5" i="7"/>
  <c r="AD4" i="7"/>
  <c r="AE62" i="7"/>
  <c r="AE61" i="7"/>
  <c r="AE60" i="7"/>
  <c r="AE59" i="7"/>
  <c r="AE58" i="7"/>
  <c r="AE57" i="7"/>
  <c r="AE56" i="7"/>
  <c r="AE55" i="7"/>
  <c r="AE54" i="7"/>
  <c r="AE53" i="7"/>
  <c r="AE52" i="7"/>
  <c r="AE51" i="7"/>
  <c r="AE50" i="7"/>
  <c r="AE49" i="7"/>
  <c r="AE48" i="7"/>
  <c r="AE47" i="7"/>
  <c r="AE46" i="7"/>
  <c r="AE45" i="7"/>
  <c r="AE44" i="7"/>
  <c r="AE43" i="7"/>
  <c r="AE42" i="7"/>
  <c r="AE41" i="7"/>
  <c r="AE40" i="7"/>
  <c r="AE39" i="7"/>
  <c r="AE38" i="7"/>
  <c r="AE37" i="7"/>
  <c r="AE36" i="7"/>
  <c r="AE35" i="7"/>
  <c r="AE34" i="7"/>
  <c r="AE33" i="7"/>
  <c r="AE32" i="7"/>
  <c r="AE31" i="7"/>
  <c r="AE30" i="7"/>
  <c r="AE29" i="7"/>
  <c r="AE28" i="7"/>
  <c r="AE27" i="7"/>
  <c r="AE26" i="7"/>
  <c r="AE25" i="7"/>
  <c r="AE24" i="7"/>
  <c r="AE23" i="7"/>
  <c r="AE22" i="7"/>
  <c r="AE21" i="7"/>
  <c r="AE20" i="7"/>
  <c r="AE19" i="7"/>
  <c r="AE18" i="7"/>
  <c r="AE17" i="7"/>
  <c r="AE16" i="7"/>
  <c r="AE15" i="7"/>
  <c r="AE14" i="7"/>
  <c r="AE13" i="7"/>
  <c r="AE12" i="7"/>
  <c r="AE11" i="7"/>
  <c r="AE10" i="7"/>
  <c r="AE9" i="7"/>
  <c r="AE8" i="7"/>
  <c r="AE7" i="7"/>
  <c r="AE6" i="7"/>
  <c r="AE5" i="7"/>
  <c r="AE4" i="7"/>
  <c r="AF62" i="7"/>
  <c r="AF61" i="7"/>
  <c r="AF60" i="7"/>
  <c r="AF59" i="7"/>
  <c r="AF58" i="7"/>
  <c r="AF57" i="7"/>
  <c r="AF56" i="7"/>
  <c r="AF55" i="7"/>
  <c r="AF54" i="7"/>
  <c r="AF53" i="7"/>
  <c r="AF52" i="7"/>
  <c r="AF51" i="7"/>
  <c r="AF50" i="7"/>
  <c r="AF49" i="7"/>
  <c r="AF48" i="7"/>
  <c r="AF47" i="7"/>
  <c r="AF46" i="7"/>
  <c r="AF45" i="7"/>
  <c r="AF44" i="7"/>
  <c r="AF43" i="7"/>
  <c r="AF42" i="7"/>
  <c r="AF41" i="7"/>
  <c r="AF40" i="7"/>
  <c r="AF39" i="7"/>
  <c r="AF38" i="7"/>
  <c r="AF37" i="7"/>
  <c r="AF36" i="7"/>
  <c r="AF35" i="7"/>
  <c r="AF34" i="7"/>
  <c r="AF33" i="7"/>
  <c r="AF32" i="7"/>
  <c r="AF31" i="7"/>
  <c r="AF30" i="7"/>
  <c r="AF29" i="7"/>
  <c r="AF28" i="7"/>
  <c r="AF27" i="7"/>
  <c r="AF26" i="7"/>
  <c r="AF25" i="7"/>
  <c r="AF24" i="7"/>
  <c r="AF23" i="7"/>
  <c r="AF22" i="7"/>
  <c r="AF21" i="7"/>
  <c r="AF20" i="7"/>
  <c r="AF19" i="7"/>
  <c r="AF18" i="7"/>
  <c r="AF17" i="7"/>
  <c r="AF16" i="7"/>
  <c r="AF15" i="7"/>
  <c r="AF14" i="7"/>
  <c r="AF13" i="7"/>
  <c r="AF12" i="7"/>
  <c r="AF11" i="7"/>
  <c r="AF10" i="7"/>
  <c r="AF9" i="7"/>
  <c r="AF8" i="7"/>
  <c r="AF7" i="7"/>
  <c r="AF6" i="7"/>
  <c r="AF5" i="7"/>
  <c r="AF4" i="7"/>
  <c r="AG62" i="7"/>
  <c r="AG61" i="7"/>
  <c r="AG60" i="7"/>
  <c r="AG59" i="7"/>
  <c r="AG58" i="7"/>
  <c r="AG57" i="7"/>
  <c r="AG56" i="7"/>
  <c r="AG55" i="7"/>
  <c r="AG54" i="7"/>
  <c r="AG53" i="7"/>
  <c r="AG52" i="7"/>
  <c r="AG51" i="7"/>
  <c r="AG50" i="7"/>
  <c r="AG49" i="7"/>
  <c r="AG48" i="7"/>
  <c r="AG47" i="7"/>
  <c r="AG46" i="7"/>
  <c r="AG45" i="7"/>
  <c r="AG44" i="7"/>
  <c r="AG43" i="7"/>
  <c r="AG42" i="7"/>
  <c r="AG41" i="7"/>
  <c r="AG40" i="7"/>
  <c r="AG39" i="7"/>
  <c r="AG38" i="7"/>
  <c r="AG37" i="7"/>
  <c r="AG36" i="7"/>
  <c r="AG35" i="7"/>
  <c r="AG34" i="7"/>
  <c r="AG33" i="7"/>
  <c r="AG32" i="7"/>
  <c r="AG31" i="7"/>
  <c r="AG30" i="7"/>
  <c r="AG29" i="7"/>
  <c r="AG28" i="7"/>
  <c r="AG27" i="7"/>
  <c r="AG26" i="7"/>
  <c r="AG25" i="7"/>
  <c r="AG24" i="7"/>
  <c r="AG23" i="7"/>
  <c r="AG22" i="7"/>
  <c r="AG21" i="7"/>
  <c r="AG20" i="7"/>
  <c r="AG19" i="7"/>
  <c r="AG18" i="7"/>
  <c r="AG17" i="7"/>
  <c r="AG16" i="7"/>
  <c r="AG15" i="7"/>
  <c r="AG14" i="7"/>
  <c r="AG13" i="7"/>
  <c r="AG12" i="7"/>
  <c r="AG11" i="7"/>
  <c r="AG10" i="7"/>
  <c r="AG9" i="7"/>
  <c r="AG8" i="7"/>
  <c r="AG7" i="7"/>
  <c r="AG6" i="7"/>
  <c r="AG5" i="7"/>
  <c r="AG4" i="7"/>
  <c r="AI4" i="7" a="1"/>
  <c r="AI4" i="7"/>
  <c r="AI17" i="7" a="1"/>
  <c r="AI17" i="7"/>
  <c r="AJ57" i="7" a="1"/>
  <c r="AJ57" i="7"/>
  <c r="AJ58" i="7"/>
  <c r="O32" i="11" a="1"/>
  <c r="O32" i="11"/>
  <c r="Q35" i="11" a="1"/>
  <c r="Q35" i="11"/>
  <c r="S32" i="11" a="1"/>
  <c r="S32" i="11"/>
  <c r="U35" i="11" a="1"/>
  <c r="U35" i="11"/>
  <c r="F61" i="11" a="1"/>
  <c r="F61" i="11"/>
  <c r="F62" i="11"/>
  <c r="F63" i="11"/>
  <c r="E61" i="11" a="1"/>
  <c r="E61" i="11"/>
  <c r="E62" i="11"/>
  <c r="E63" i="11"/>
  <c r="C140" i="13"/>
  <c r="AJ59" i="7"/>
  <c r="N92" i="7"/>
  <c r="O92" i="7"/>
  <c r="E44" i="5"/>
  <c r="E37" i="5"/>
  <c r="E38" i="5"/>
  <c r="E39" i="5"/>
  <c r="E40" i="5"/>
  <c r="E41" i="5"/>
  <c r="E42" i="5"/>
  <c r="E36" i="5"/>
  <c r="L389" i="1"/>
  <c r="D37" i="5"/>
  <c r="D38" i="5"/>
  <c r="D39" i="5"/>
  <c r="D40" i="5"/>
  <c r="D41" i="5"/>
  <c r="D42" i="5"/>
  <c r="D36" i="5"/>
  <c r="M389" i="1"/>
  <c r="K389" i="1"/>
  <c r="J389" i="1"/>
  <c r="AG6" i="3"/>
  <c r="I389" i="1"/>
  <c r="U151" i="4"/>
  <c r="W151" i="4"/>
  <c r="X150" i="4"/>
  <c r="B44" i="5"/>
  <c r="B37" i="5"/>
  <c r="B38" i="5"/>
  <c r="B39" i="5"/>
  <c r="B40" i="5"/>
  <c r="B41" i="5"/>
  <c r="B42" i="5"/>
  <c r="B36" i="5"/>
  <c r="G32" i="5"/>
  <c r="F31" i="5"/>
  <c r="B20" i="3"/>
  <c r="AO66" i="3"/>
  <c r="AO7" i="3"/>
  <c r="AO8" i="3"/>
  <c r="AO9" i="3"/>
  <c r="AO10" i="3"/>
  <c r="AO11" i="3"/>
  <c r="AO12" i="3"/>
  <c r="AO13" i="3"/>
  <c r="AO14" i="3"/>
  <c r="AO15" i="3"/>
  <c r="AO16" i="3"/>
  <c r="AO17" i="3"/>
  <c r="AO18" i="3"/>
  <c r="AO19" i="3"/>
  <c r="AO20" i="3"/>
  <c r="AO21" i="3"/>
  <c r="AO22" i="3"/>
  <c r="AO23" i="3"/>
  <c r="AO24" i="3"/>
  <c r="AO25" i="3"/>
  <c r="AO26" i="3"/>
  <c r="AO27" i="3"/>
  <c r="AO28" i="3"/>
  <c r="AO29" i="3"/>
  <c r="AO30" i="3"/>
  <c r="AO31" i="3"/>
  <c r="AO32" i="3"/>
  <c r="AO33" i="3"/>
  <c r="AO34" i="3"/>
  <c r="AO35" i="3"/>
  <c r="AO36" i="3"/>
  <c r="AO37" i="3"/>
  <c r="AO38" i="3"/>
  <c r="AO39" i="3"/>
  <c r="AO40" i="3"/>
  <c r="AO41" i="3"/>
  <c r="AO42" i="3"/>
  <c r="AO43" i="3"/>
  <c r="AO44" i="3"/>
  <c r="AO45" i="3"/>
  <c r="AO46" i="3"/>
  <c r="AO47" i="3"/>
  <c r="AO48" i="3"/>
  <c r="AO49" i="3"/>
  <c r="AO50" i="3"/>
  <c r="AO51" i="3"/>
  <c r="AO52" i="3"/>
  <c r="AO53" i="3"/>
  <c r="AO54" i="3"/>
  <c r="AO55" i="3"/>
  <c r="AO56" i="3"/>
  <c r="AO57" i="3"/>
  <c r="AO58" i="3"/>
  <c r="AO59" i="3"/>
  <c r="AO60" i="3"/>
  <c r="AO61" i="3"/>
  <c r="AO62" i="3"/>
  <c r="AO63" i="3"/>
  <c r="AO64" i="3"/>
  <c r="AO65" i="3"/>
  <c r="AO6" i="3"/>
  <c r="AN7" i="3"/>
  <c r="AN8" i="3"/>
  <c r="AN9" i="3"/>
  <c r="AN10" i="3"/>
  <c r="AN11" i="3"/>
  <c r="AN12" i="3"/>
  <c r="AN13" i="3"/>
  <c r="AN14" i="3"/>
  <c r="AN15" i="3"/>
  <c r="AN16" i="3"/>
  <c r="AN17" i="3"/>
  <c r="AN18" i="3"/>
  <c r="AN19" i="3"/>
  <c r="AN20" i="3"/>
  <c r="AN21" i="3"/>
  <c r="AN22" i="3"/>
  <c r="AN23" i="3"/>
  <c r="AN24" i="3"/>
  <c r="AN25" i="3"/>
  <c r="AN26" i="3"/>
  <c r="AN27" i="3"/>
  <c r="AN28" i="3"/>
  <c r="AN29" i="3"/>
  <c r="AN30" i="3"/>
  <c r="AN31" i="3"/>
  <c r="AN32" i="3"/>
  <c r="AN33" i="3"/>
  <c r="AN34" i="3"/>
  <c r="AN35" i="3"/>
  <c r="AN36" i="3"/>
  <c r="AN37" i="3"/>
  <c r="AN38" i="3"/>
  <c r="AN39" i="3"/>
  <c r="AN40" i="3"/>
  <c r="AN41" i="3"/>
  <c r="AN42" i="3"/>
  <c r="AN43" i="3"/>
  <c r="AN44" i="3"/>
  <c r="AN45" i="3"/>
  <c r="AN46" i="3"/>
  <c r="AN47" i="3"/>
  <c r="AN48" i="3"/>
  <c r="AN49" i="3"/>
  <c r="AN50" i="3"/>
  <c r="AN51" i="3"/>
  <c r="AN52" i="3"/>
  <c r="AN53" i="3"/>
  <c r="AN54" i="3"/>
  <c r="AN55" i="3"/>
  <c r="AN56" i="3"/>
  <c r="AN57" i="3"/>
  <c r="AN58" i="3"/>
  <c r="AN59" i="3"/>
  <c r="AN60" i="3"/>
  <c r="AN61" i="3"/>
  <c r="AN62" i="3"/>
  <c r="AN63" i="3"/>
  <c r="AN64" i="3"/>
  <c r="AN65" i="3"/>
  <c r="AN66" i="3"/>
  <c r="AN6" i="3"/>
  <c r="AM66" i="3"/>
  <c r="AM65" i="3"/>
  <c r="AM7" i="3"/>
  <c r="AM8" i="3"/>
  <c r="AM9" i="3"/>
  <c r="AM10" i="3"/>
  <c r="AM11" i="3"/>
  <c r="AM12" i="3"/>
  <c r="AM13" i="3"/>
  <c r="AM14" i="3"/>
  <c r="AM15" i="3"/>
  <c r="AM16" i="3"/>
  <c r="AM17" i="3"/>
  <c r="AM18" i="3"/>
  <c r="AM19" i="3"/>
  <c r="AM20" i="3"/>
  <c r="AM21" i="3"/>
  <c r="AM22" i="3"/>
  <c r="AM23" i="3"/>
  <c r="AM24" i="3"/>
  <c r="AM25" i="3"/>
  <c r="AM26" i="3"/>
  <c r="AM27" i="3"/>
  <c r="AM28" i="3"/>
  <c r="AM29" i="3"/>
  <c r="AM30" i="3"/>
  <c r="AM31" i="3"/>
  <c r="AM32" i="3"/>
  <c r="AM33" i="3"/>
  <c r="AM34" i="3"/>
  <c r="AM35" i="3"/>
  <c r="AM36" i="3"/>
  <c r="AM37" i="3"/>
  <c r="AM38" i="3"/>
  <c r="AM39" i="3"/>
  <c r="AM40" i="3"/>
  <c r="AM41" i="3"/>
  <c r="AM42" i="3"/>
  <c r="AM43" i="3"/>
  <c r="AM44" i="3"/>
  <c r="AM45" i="3"/>
  <c r="AM46" i="3"/>
  <c r="AM47" i="3"/>
  <c r="AM48" i="3"/>
  <c r="AM49" i="3"/>
  <c r="AM50" i="3"/>
  <c r="AM51" i="3"/>
  <c r="AM52" i="3"/>
  <c r="AM53" i="3"/>
  <c r="AM54" i="3"/>
  <c r="AM55" i="3"/>
  <c r="AM56" i="3"/>
  <c r="AM57" i="3"/>
  <c r="AM58" i="3"/>
  <c r="AM59" i="3"/>
  <c r="AM60" i="3"/>
  <c r="AM61" i="3"/>
  <c r="AM62" i="3"/>
  <c r="AM63" i="3"/>
  <c r="AM64" i="3"/>
  <c r="AM6" i="3"/>
  <c r="AM4" i="3"/>
  <c r="L4" i="3"/>
  <c r="B21" i="5"/>
  <c r="B20" i="5"/>
  <c r="B17" i="5"/>
  <c r="W154" i="4"/>
  <c r="W157" i="4"/>
  <c r="W149" i="4"/>
  <c r="U152" i="4"/>
  <c r="U155" i="4"/>
  <c r="U160" i="4"/>
  <c r="E149" i="4"/>
  <c r="U149" i="4"/>
  <c r="S200" i="4"/>
  <c r="T200" i="4"/>
  <c r="S201" i="4"/>
  <c r="S202" i="4"/>
  <c r="T202" i="4"/>
  <c r="S203" i="4"/>
  <c r="S204" i="4"/>
  <c r="S205" i="4"/>
  <c r="S206" i="4"/>
  <c r="S207" i="4"/>
  <c r="S208" i="4"/>
  <c r="S209" i="4"/>
  <c r="S210" i="4"/>
  <c r="S211" i="4"/>
  <c r="S212" i="4"/>
  <c r="S213" i="4"/>
  <c r="S199" i="4"/>
  <c r="Q200" i="4"/>
  <c r="Q201" i="4"/>
  <c r="Q202" i="4"/>
  <c r="Q203" i="4"/>
  <c r="Q204" i="4"/>
  <c r="Q205" i="4"/>
  <c r="T205" i="4"/>
  <c r="Q206" i="4"/>
  <c r="Q207" i="4"/>
  <c r="Q208" i="4"/>
  <c r="Q209" i="4"/>
  <c r="Q210" i="4"/>
  <c r="Q211" i="4"/>
  <c r="Q212" i="4"/>
  <c r="Q213" i="4"/>
  <c r="T213" i="4"/>
  <c r="Q199" i="4"/>
  <c r="T210" i="4"/>
  <c r="T209" i="4"/>
  <c r="T208" i="4"/>
  <c r="T201" i="4"/>
  <c r="W150" i="4"/>
  <c r="W152" i="4"/>
  <c r="W153" i="4"/>
  <c r="W155" i="4"/>
  <c r="W156" i="4"/>
  <c r="W158" i="4"/>
  <c r="W159" i="4"/>
  <c r="W160" i="4"/>
  <c r="W161" i="4"/>
  <c r="W162" i="4"/>
  <c r="W163" i="4"/>
  <c r="U150" i="4"/>
  <c r="U153" i="4"/>
  <c r="U154" i="4"/>
  <c r="U156" i="4"/>
  <c r="U157" i="4"/>
  <c r="U158" i="4"/>
  <c r="U159" i="4"/>
  <c r="U161" i="4"/>
  <c r="U162" i="4"/>
  <c r="U163" i="4"/>
  <c r="U102" i="4"/>
  <c r="V102" i="4"/>
  <c r="AS116" i="4"/>
  <c r="AT116" i="4"/>
  <c r="AU116" i="4"/>
  <c r="AV116" i="4"/>
  <c r="AW116" i="4"/>
  <c r="AX116" i="4"/>
  <c r="AY116" i="4"/>
  <c r="AZ116" i="4"/>
  <c r="BA116" i="4"/>
  <c r="BB116" i="4"/>
  <c r="BC116" i="4"/>
  <c r="BD116" i="4"/>
  <c r="BE116" i="4"/>
  <c r="BF116" i="4"/>
  <c r="BG116" i="4"/>
  <c r="AD116" i="4"/>
  <c r="AE116" i="4"/>
  <c r="AF116" i="4"/>
  <c r="AG116" i="4"/>
  <c r="AH116" i="4"/>
  <c r="AI116" i="4"/>
  <c r="AJ116" i="4"/>
  <c r="AK116" i="4"/>
  <c r="AL116" i="4"/>
  <c r="AM116" i="4"/>
  <c r="AN116" i="4"/>
  <c r="AO116" i="4"/>
  <c r="AP116" i="4"/>
  <c r="AQ116" i="4"/>
  <c r="U103" i="4"/>
  <c r="U104" i="4"/>
  <c r="U105" i="4"/>
  <c r="U106" i="4"/>
  <c r="U107" i="4"/>
  <c r="U108" i="4"/>
  <c r="U109" i="4"/>
  <c r="U110" i="4"/>
  <c r="U111" i="4"/>
  <c r="U112" i="4"/>
  <c r="U113" i="4"/>
  <c r="U114" i="4"/>
  <c r="U115" i="4"/>
  <c r="U116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C222" i="4"/>
  <c r="C223" i="4"/>
  <c r="C224" i="4"/>
  <c r="K164" i="4"/>
  <c r="B144" i="4"/>
  <c r="I87" i="3"/>
  <c r="P103" i="4"/>
  <c r="K117" i="4"/>
  <c r="J117" i="4"/>
  <c r="F70" i="3"/>
  <c r="H55" i="3"/>
  <c r="X153" i="4"/>
  <c r="X161" i="4"/>
  <c r="X158" i="4"/>
  <c r="X154" i="4"/>
  <c r="X163" i="4"/>
  <c r="X162" i="4"/>
  <c r="X155" i="4"/>
  <c r="X152" i="4"/>
  <c r="X160" i="4"/>
  <c r="X149" i="4"/>
  <c r="J164" i="4"/>
  <c r="E163" i="4"/>
  <c r="G163" i="4"/>
  <c r="D164" i="4"/>
  <c r="X159" i="4"/>
  <c r="X151" i="4"/>
  <c r="X156" i="4"/>
  <c r="C164" i="4"/>
  <c r="T206" i="4"/>
  <c r="T212" i="4"/>
  <c r="T204" i="4"/>
  <c r="T211" i="4"/>
  <c r="T207" i="4"/>
  <c r="T203" i="4"/>
  <c r="T199" i="4"/>
  <c r="X157" i="4"/>
  <c r="V113" i="4"/>
  <c r="V109" i="4"/>
  <c r="V110" i="4"/>
  <c r="V112" i="4"/>
  <c r="V104" i="4"/>
  <c r="V115" i="4"/>
  <c r="V116" i="4"/>
  <c r="V108" i="4"/>
  <c r="V111" i="4"/>
  <c r="V107" i="4"/>
  <c r="V114" i="4"/>
  <c r="V106" i="4"/>
  <c r="V105" i="4"/>
  <c r="L159" i="4"/>
  <c r="N159" i="4"/>
  <c r="L151" i="4"/>
  <c r="N151" i="4"/>
  <c r="E155" i="4"/>
  <c r="G155" i="4"/>
  <c r="L158" i="4"/>
  <c r="N158" i="4"/>
  <c r="E154" i="4"/>
  <c r="G154" i="4"/>
  <c r="L157" i="4"/>
  <c r="N157" i="4"/>
  <c r="E156" i="4"/>
  <c r="G156" i="4"/>
  <c r="E162" i="4"/>
  <c r="G162" i="4"/>
  <c r="L150" i="4"/>
  <c r="N150" i="4"/>
  <c r="E157" i="4"/>
  <c r="G157" i="4"/>
  <c r="G149" i="4"/>
  <c r="L156" i="4"/>
  <c r="N156" i="4"/>
  <c r="E152" i="4"/>
  <c r="G152" i="4"/>
  <c r="L163" i="4"/>
  <c r="N163" i="4"/>
  <c r="E161" i="4"/>
  <c r="G161" i="4"/>
  <c r="L162" i="4"/>
  <c r="N162" i="4"/>
  <c r="L154" i="4"/>
  <c r="N154" i="4"/>
  <c r="E160" i="4"/>
  <c r="G160" i="4"/>
  <c r="E150" i="4"/>
  <c r="G150" i="4"/>
  <c r="L161" i="4"/>
  <c r="N161" i="4"/>
  <c r="R148" i="4"/>
  <c r="E153" i="4"/>
  <c r="G153" i="4"/>
  <c r="L149" i="4"/>
  <c r="N149" i="4"/>
  <c r="L155" i="4"/>
  <c r="N155" i="4"/>
  <c r="E151" i="4"/>
  <c r="G151" i="4"/>
  <c r="L153" i="4"/>
  <c r="N153" i="4"/>
  <c r="E159" i="4"/>
  <c r="G159" i="4"/>
  <c r="L160" i="4"/>
  <c r="N160" i="4"/>
  <c r="L152" i="4"/>
  <c r="N152" i="4"/>
  <c r="E158" i="4"/>
  <c r="G158" i="4"/>
  <c r="R149" i="4"/>
  <c r="K165" i="4"/>
  <c r="D117" i="4"/>
  <c r="P107" i="4"/>
  <c r="B14" i="3"/>
  <c r="AG4" i="3"/>
  <c r="AA4" i="3"/>
  <c r="L16" i="3"/>
  <c r="DB10" i="4"/>
  <c r="DC10" i="4"/>
  <c r="DD10" i="4"/>
  <c r="DF10" i="4"/>
  <c r="DE10" i="4"/>
  <c r="DB11" i="4"/>
  <c r="DC11" i="4"/>
  <c r="DD11" i="4"/>
  <c r="DF11" i="4"/>
  <c r="DE11" i="4"/>
  <c r="DB12" i="4"/>
  <c r="DC12" i="4"/>
  <c r="DD12" i="4"/>
  <c r="DF12" i="4"/>
  <c r="DE12" i="4"/>
  <c r="DB13" i="4"/>
  <c r="DC13" i="4"/>
  <c r="DD13" i="4"/>
  <c r="DF13" i="4"/>
  <c r="DE13" i="4"/>
  <c r="DB14" i="4"/>
  <c r="DC14" i="4"/>
  <c r="DD14" i="4"/>
  <c r="DF14" i="4"/>
  <c r="DE14" i="4"/>
  <c r="DB15" i="4"/>
  <c r="DC15" i="4"/>
  <c r="DD15" i="4"/>
  <c r="DF15" i="4"/>
  <c r="DE15" i="4"/>
  <c r="DB16" i="4"/>
  <c r="DC16" i="4"/>
  <c r="DD16" i="4"/>
  <c r="DF16" i="4"/>
  <c r="DE16" i="4"/>
  <c r="DB17" i="4"/>
  <c r="DC17" i="4"/>
  <c r="DD17" i="4"/>
  <c r="DF17" i="4"/>
  <c r="DE17" i="4"/>
  <c r="DB18" i="4"/>
  <c r="DC18" i="4"/>
  <c r="DD18" i="4"/>
  <c r="DF18" i="4"/>
  <c r="DE18" i="4"/>
  <c r="DB19" i="4"/>
  <c r="DC19" i="4"/>
  <c r="DD19" i="4"/>
  <c r="DF19" i="4"/>
  <c r="DE19" i="4"/>
  <c r="DB20" i="4"/>
  <c r="DC20" i="4"/>
  <c r="DD20" i="4"/>
  <c r="DF20" i="4"/>
  <c r="DE20" i="4"/>
  <c r="DB21" i="4"/>
  <c r="DC21" i="4"/>
  <c r="DD21" i="4"/>
  <c r="DF21" i="4"/>
  <c r="DE21" i="4"/>
  <c r="DB22" i="4"/>
  <c r="DC22" i="4"/>
  <c r="DD22" i="4"/>
  <c r="DF22" i="4"/>
  <c r="DE22" i="4"/>
  <c r="DB23" i="4"/>
  <c r="DC23" i="4"/>
  <c r="DD23" i="4"/>
  <c r="DF23" i="4"/>
  <c r="DE23" i="4"/>
  <c r="DB24" i="4"/>
  <c r="DC24" i="4"/>
  <c r="DD24" i="4"/>
  <c r="DF24" i="4"/>
  <c r="DE24" i="4"/>
  <c r="DB25" i="4"/>
  <c r="DC25" i="4"/>
  <c r="DD25" i="4"/>
  <c r="DF25" i="4"/>
  <c r="DE25" i="4"/>
  <c r="DB26" i="4"/>
  <c r="DC26" i="4"/>
  <c r="DD26" i="4"/>
  <c r="DF26" i="4"/>
  <c r="DE26" i="4"/>
  <c r="DB27" i="4"/>
  <c r="DC27" i="4"/>
  <c r="DD27" i="4"/>
  <c r="DF27" i="4"/>
  <c r="DE27" i="4"/>
  <c r="DB28" i="4"/>
  <c r="DC28" i="4"/>
  <c r="DD28" i="4"/>
  <c r="DF28" i="4"/>
  <c r="DE28" i="4"/>
  <c r="DB29" i="4"/>
  <c r="DC29" i="4"/>
  <c r="DD29" i="4"/>
  <c r="DF29" i="4"/>
  <c r="DE29" i="4"/>
  <c r="DB30" i="4"/>
  <c r="DC30" i="4"/>
  <c r="DD30" i="4"/>
  <c r="DF30" i="4"/>
  <c r="DE30" i="4"/>
  <c r="DB31" i="4"/>
  <c r="DC31" i="4"/>
  <c r="DD31" i="4"/>
  <c r="DF31" i="4"/>
  <c r="DE31" i="4"/>
  <c r="DB32" i="4"/>
  <c r="DC32" i="4"/>
  <c r="DD32" i="4"/>
  <c r="DF32" i="4"/>
  <c r="DE32" i="4"/>
  <c r="DB33" i="4"/>
  <c r="DC33" i="4"/>
  <c r="DD33" i="4"/>
  <c r="DF33" i="4"/>
  <c r="DE33" i="4"/>
  <c r="DB34" i="4"/>
  <c r="DC34" i="4"/>
  <c r="DD34" i="4"/>
  <c r="DF34" i="4"/>
  <c r="DE34" i="4"/>
  <c r="DB35" i="4"/>
  <c r="DC35" i="4"/>
  <c r="DD35" i="4"/>
  <c r="DF35" i="4"/>
  <c r="DE35" i="4"/>
  <c r="DB36" i="4"/>
  <c r="DC36" i="4"/>
  <c r="DD36" i="4"/>
  <c r="DF36" i="4"/>
  <c r="DE36" i="4"/>
  <c r="DB37" i="4"/>
  <c r="DC37" i="4"/>
  <c r="DD37" i="4"/>
  <c r="DF37" i="4"/>
  <c r="DE37" i="4"/>
  <c r="DB38" i="4"/>
  <c r="DC38" i="4"/>
  <c r="DD38" i="4"/>
  <c r="DF38" i="4"/>
  <c r="DE38" i="4"/>
  <c r="DB39" i="4"/>
  <c r="DC39" i="4"/>
  <c r="DD39" i="4"/>
  <c r="DF39" i="4"/>
  <c r="DE39" i="4"/>
  <c r="DB40" i="4"/>
  <c r="DC40" i="4"/>
  <c r="DD40" i="4"/>
  <c r="DF40" i="4"/>
  <c r="DE40" i="4"/>
  <c r="DB41" i="4"/>
  <c r="DC41" i="4"/>
  <c r="DD41" i="4"/>
  <c r="DF41" i="4"/>
  <c r="DE41" i="4"/>
  <c r="DB42" i="4"/>
  <c r="DC42" i="4"/>
  <c r="DD42" i="4"/>
  <c r="DF42" i="4"/>
  <c r="DE42" i="4"/>
  <c r="DB43" i="4"/>
  <c r="DC43" i="4"/>
  <c r="DD43" i="4"/>
  <c r="DF43" i="4"/>
  <c r="DE43" i="4"/>
  <c r="DB44" i="4"/>
  <c r="DC44" i="4"/>
  <c r="DD44" i="4"/>
  <c r="DF44" i="4"/>
  <c r="DE44" i="4"/>
  <c r="DB45" i="4"/>
  <c r="DC45" i="4"/>
  <c r="DD45" i="4"/>
  <c r="DF45" i="4"/>
  <c r="DE45" i="4"/>
  <c r="DB46" i="4"/>
  <c r="DC46" i="4"/>
  <c r="DD46" i="4"/>
  <c r="DF46" i="4"/>
  <c r="DE46" i="4"/>
  <c r="DB47" i="4"/>
  <c r="DC47" i="4"/>
  <c r="DD47" i="4"/>
  <c r="DF47" i="4"/>
  <c r="DE47" i="4"/>
  <c r="DB48" i="4"/>
  <c r="DC48" i="4"/>
  <c r="DD48" i="4"/>
  <c r="DF48" i="4"/>
  <c r="DE48" i="4"/>
  <c r="DB49" i="4"/>
  <c r="DC49" i="4"/>
  <c r="DD49" i="4"/>
  <c r="DF49" i="4"/>
  <c r="DE49" i="4"/>
  <c r="DB50" i="4"/>
  <c r="DC50" i="4"/>
  <c r="DD50" i="4"/>
  <c r="DF50" i="4"/>
  <c r="DE50" i="4"/>
  <c r="DB51" i="4"/>
  <c r="DC51" i="4"/>
  <c r="DD51" i="4"/>
  <c r="DF51" i="4"/>
  <c r="DE51" i="4"/>
  <c r="DB52" i="4"/>
  <c r="DC52" i="4"/>
  <c r="DD52" i="4"/>
  <c r="DF52" i="4"/>
  <c r="DE52" i="4"/>
  <c r="DB53" i="4"/>
  <c r="DC53" i="4"/>
  <c r="DD53" i="4"/>
  <c r="DF53" i="4"/>
  <c r="DE53" i="4"/>
  <c r="DB54" i="4"/>
  <c r="DC54" i="4"/>
  <c r="DD54" i="4"/>
  <c r="DF54" i="4"/>
  <c r="DE54" i="4"/>
  <c r="DB55" i="4"/>
  <c r="DC55" i="4"/>
  <c r="DD55" i="4"/>
  <c r="DF55" i="4"/>
  <c r="DE55" i="4"/>
  <c r="DB56" i="4"/>
  <c r="DC56" i="4"/>
  <c r="DD56" i="4"/>
  <c r="DF56" i="4"/>
  <c r="DE56" i="4"/>
  <c r="DB57" i="4"/>
  <c r="DC57" i="4"/>
  <c r="DD57" i="4"/>
  <c r="DF57" i="4"/>
  <c r="DE57" i="4"/>
  <c r="DB58" i="4"/>
  <c r="DC58" i="4"/>
  <c r="DD58" i="4"/>
  <c r="DF58" i="4"/>
  <c r="DE58" i="4"/>
  <c r="DB59" i="4"/>
  <c r="DC59" i="4"/>
  <c r="DD59" i="4"/>
  <c r="DF59" i="4"/>
  <c r="DE59" i="4"/>
  <c r="DB60" i="4"/>
  <c r="DC60" i="4"/>
  <c r="DD60" i="4"/>
  <c r="DF60" i="4"/>
  <c r="DE60" i="4"/>
  <c r="DB61" i="4"/>
  <c r="DC61" i="4"/>
  <c r="DD61" i="4"/>
  <c r="DF61" i="4"/>
  <c r="DE61" i="4"/>
  <c r="DB62" i="4"/>
  <c r="DC62" i="4"/>
  <c r="DD62" i="4"/>
  <c r="DF62" i="4"/>
  <c r="DE62" i="4"/>
  <c r="DB63" i="4"/>
  <c r="DC63" i="4"/>
  <c r="DD63" i="4"/>
  <c r="DF63" i="4"/>
  <c r="DE63" i="4"/>
  <c r="DB64" i="4"/>
  <c r="DC64" i="4"/>
  <c r="DD64" i="4"/>
  <c r="DF64" i="4"/>
  <c r="DE64" i="4"/>
  <c r="DB65" i="4"/>
  <c r="DC65" i="4"/>
  <c r="DD65" i="4"/>
  <c r="DF65" i="4"/>
  <c r="DE65" i="4"/>
  <c r="DB66" i="4"/>
  <c r="DC66" i="4"/>
  <c r="DD66" i="4"/>
  <c r="DF66" i="4"/>
  <c r="DE66" i="4"/>
  <c r="DB67" i="4"/>
  <c r="DC67" i="4"/>
  <c r="DD67" i="4"/>
  <c r="DF67" i="4"/>
  <c r="DE67" i="4"/>
  <c r="DC9" i="4"/>
  <c r="DD9" i="4"/>
  <c r="DF9" i="4"/>
  <c r="DE9" i="4"/>
  <c r="DB9" i="4"/>
  <c r="B97" i="4"/>
  <c r="E105" i="4"/>
  <c r="G105" i="4"/>
  <c r="P155" i="4"/>
  <c r="D165" i="4"/>
  <c r="E164" i="4"/>
  <c r="E113" i="4"/>
  <c r="G113" i="4"/>
  <c r="E115" i="4"/>
  <c r="G115" i="4"/>
  <c r="E116" i="4"/>
  <c r="G116" i="4"/>
  <c r="E108" i="4"/>
  <c r="G108" i="4"/>
  <c r="E107" i="4"/>
  <c r="G107" i="4"/>
  <c r="E114" i="4"/>
  <c r="G114" i="4"/>
  <c r="E106" i="4"/>
  <c r="G106" i="4"/>
  <c r="E112" i="4"/>
  <c r="G112" i="4"/>
  <c r="L106" i="4"/>
  <c r="N106" i="4"/>
  <c r="L114" i="4"/>
  <c r="N114" i="4"/>
  <c r="L107" i="4"/>
  <c r="N107" i="4"/>
  <c r="L115" i="4"/>
  <c r="N115" i="4"/>
  <c r="L108" i="4"/>
  <c r="N108" i="4"/>
  <c r="L116" i="4"/>
  <c r="N116" i="4"/>
  <c r="L111" i="4"/>
  <c r="N111" i="4"/>
  <c r="L113" i="4"/>
  <c r="N113" i="4"/>
  <c r="L102" i="4"/>
  <c r="N102" i="4"/>
  <c r="L103" i="4"/>
  <c r="N103" i="4"/>
  <c r="L104" i="4"/>
  <c r="N104" i="4"/>
  <c r="L105" i="4"/>
  <c r="N105" i="4"/>
  <c r="L109" i="4"/>
  <c r="N109" i="4"/>
  <c r="L110" i="4"/>
  <c r="N110" i="4"/>
  <c r="L112" i="4"/>
  <c r="N112" i="4"/>
  <c r="E111" i="4"/>
  <c r="G111" i="4"/>
  <c r="E104" i="4"/>
  <c r="G104" i="4"/>
  <c r="E110" i="4"/>
  <c r="G110" i="4"/>
  <c r="E109" i="4"/>
  <c r="G109" i="4"/>
  <c r="C117" i="4"/>
  <c r="E102" i="4"/>
  <c r="G102" i="4"/>
  <c r="L164" i="4"/>
  <c r="L117" i="4"/>
  <c r="E117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78" i="4"/>
  <c r="V4" i="3"/>
  <c r="Q4" i="3"/>
  <c r="BM67" i="4"/>
  <c r="CT67" i="4"/>
  <c r="AY10" i="4"/>
  <c r="CF10" i="4"/>
  <c r="AZ10" i="4"/>
  <c r="CG10" i="4"/>
  <c r="BA10" i="4"/>
  <c r="CH10" i="4"/>
  <c r="BB10" i="4"/>
  <c r="CI10" i="4"/>
  <c r="BC10" i="4"/>
  <c r="CJ10" i="4"/>
  <c r="BD10" i="4"/>
  <c r="CK10" i="4"/>
  <c r="BE10" i="4"/>
  <c r="CL10" i="4"/>
  <c r="BF10" i="4"/>
  <c r="CM10" i="4"/>
  <c r="BG10" i="4"/>
  <c r="CN10" i="4"/>
  <c r="BH10" i="4"/>
  <c r="CO10" i="4"/>
  <c r="BI10" i="4"/>
  <c r="CP10" i="4"/>
  <c r="BJ10" i="4"/>
  <c r="CQ10" i="4"/>
  <c r="BK10" i="4"/>
  <c r="CR10" i="4"/>
  <c r="BL10" i="4"/>
  <c r="CS10" i="4"/>
  <c r="BM10" i="4"/>
  <c r="CT10" i="4"/>
  <c r="AY11" i="4"/>
  <c r="CF11" i="4"/>
  <c r="AZ11" i="4"/>
  <c r="CG11" i="4"/>
  <c r="BA11" i="4"/>
  <c r="CH11" i="4"/>
  <c r="BB11" i="4"/>
  <c r="CI11" i="4"/>
  <c r="BC11" i="4"/>
  <c r="CJ11" i="4"/>
  <c r="BD11" i="4"/>
  <c r="CK11" i="4"/>
  <c r="BE11" i="4"/>
  <c r="CL11" i="4"/>
  <c r="BF11" i="4"/>
  <c r="CM11" i="4"/>
  <c r="BG11" i="4"/>
  <c r="CN11" i="4"/>
  <c r="BH11" i="4"/>
  <c r="CO11" i="4"/>
  <c r="BI11" i="4"/>
  <c r="CP11" i="4"/>
  <c r="BJ11" i="4"/>
  <c r="CQ11" i="4"/>
  <c r="BK11" i="4"/>
  <c r="CR11" i="4"/>
  <c r="BL11" i="4"/>
  <c r="CS11" i="4"/>
  <c r="BM11" i="4"/>
  <c r="CT11" i="4"/>
  <c r="AY12" i="4"/>
  <c r="CF12" i="4"/>
  <c r="AZ12" i="4"/>
  <c r="CG12" i="4"/>
  <c r="BA12" i="4"/>
  <c r="CH12" i="4"/>
  <c r="BB12" i="4"/>
  <c r="CI12" i="4"/>
  <c r="BC12" i="4"/>
  <c r="CJ12" i="4"/>
  <c r="BD12" i="4"/>
  <c r="CK12" i="4"/>
  <c r="BE12" i="4"/>
  <c r="CL12" i="4"/>
  <c r="BF12" i="4"/>
  <c r="CM12" i="4"/>
  <c r="BG12" i="4"/>
  <c r="CN12" i="4"/>
  <c r="BH12" i="4"/>
  <c r="CO12" i="4"/>
  <c r="BI12" i="4"/>
  <c r="CP12" i="4"/>
  <c r="BJ12" i="4"/>
  <c r="CQ12" i="4"/>
  <c r="BK12" i="4"/>
  <c r="CR12" i="4"/>
  <c r="BL12" i="4"/>
  <c r="CS12" i="4"/>
  <c r="BM12" i="4"/>
  <c r="CT12" i="4"/>
  <c r="AY13" i="4"/>
  <c r="CF13" i="4"/>
  <c r="AZ13" i="4"/>
  <c r="CG13" i="4"/>
  <c r="BA13" i="4"/>
  <c r="CH13" i="4"/>
  <c r="BB13" i="4"/>
  <c r="CI13" i="4"/>
  <c r="BC13" i="4"/>
  <c r="CJ13" i="4"/>
  <c r="BD13" i="4"/>
  <c r="CK13" i="4"/>
  <c r="BE13" i="4"/>
  <c r="CL13" i="4"/>
  <c r="BF13" i="4"/>
  <c r="CM13" i="4"/>
  <c r="BG13" i="4"/>
  <c r="CN13" i="4"/>
  <c r="BH13" i="4"/>
  <c r="CO13" i="4"/>
  <c r="BI13" i="4"/>
  <c r="CP13" i="4"/>
  <c r="BJ13" i="4"/>
  <c r="CQ13" i="4"/>
  <c r="BK13" i="4"/>
  <c r="CR13" i="4"/>
  <c r="BL13" i="4"/>
  <c r="CS13" i="4"/>
  <c r="BM13" i="4"/>
  <c r="CT13" i="4"/>
  <c r="AY14" i="4"/>
  <c r="CF14" i="4"/>
  <c r="AZ14" i="4"/>
  <c r="CG14" i="4"/>
  <c r="BA14" i="4"/>
  <c r="CH14" i="4"/>
  <c r="BB14" i="4"/>
  <c r="CI14" i="4"/>
  <c r="BC14" i="4"/>
  <c r="CJ14" i="4"/>
  <c r="BD14" i="4"/>
  <c r="CK14" i="4"/>
  <c r="BE14" i="4"/>
  <c r="CL14" i="4"/>
  <c r="BF14" i="4"/>
  <c r="CM14" i="4"/>
  <c r="BG14" i="4"/>
  <c r="CN14" i="4"/>
  <c r="BH14" i="4"/>
  <c r="CO14" i="4"/>
  <c r="BI14" i="4"/>
  <c r="CP14" i="4"/>
  <c r="BJ14" i="4"/>
  <c r="CQ14" i="4"/>
  <c r="BK14" i="4"/>
  <c r="CR14" i="4"/>
  <c r="BL14" i="4"/>
  <c r="CS14" i="4"/>
  <c r="BM14" i="4"/>
  <c r="CT14" i="4"/>
  <c r="AY15" i="4"/>
  <c r="CF15" i="4"/>
  <c r="AZ15" i="4"/>
  <c r="CG15" i="4"/>
  <c r="BA15" i="4"/>
  <c r="CH15" i="4"/>
  <c r="BB15" i="4"/>
  <c r="CI15" i="4"/>
  <c r="BC15" i="4"/>
  <c r="CJ15" i="4"/>
  <c r="BD15" i="4"/>
  <c r="CK15" i="4"/>
  <c r="BE15" i="4"/>
  <c r="CL15" i="4"/>
  <c r="BF15" i="4"/>
  <c r="CM15" i="4"/>
  <c r="BG15" i="4"/>
  <c r="CN15" i="4"/>
  <c r="BH15" i="4"/>
  <c r="CO15" i="4"/>
  <c r="BI15" i="4"/>
  <c r="CP15" i="4"/>
  <c r="BJ15" i="4"/>
  <c r="CQ15" i="4"/>
  <c r="BK15" i="4"/>
  <c r="CR15" i="4"/>
  <c r="BL15" i="4"/>
  <c r="CS15" i="4"/>
  <c r="BM15" i="4"/>
  <c r="CT15" i="4"/>
  <c r="AY16" i="4"/>
  <c r="CF16" i="4"/>
  <c r="AZ16" i="4"/>
  <c r="CG16" i="4"/>
  <c r="BA16" i="4"/>
  <c r="CH16" i="4"/>
  <c r="BB16" i="4"/>
  <c r="CI16" i="4"/>
  <c r="BC16" i="4"/>
  <c r="CJ16" i="4"/>
  <c r="BD16" i="4"/>
  <c r="CK16" i="4"/>
  <c r="BE16" i="4"/>
  <c r="CL16" i="4"/>
  <c r="BF16" i="4"/>
  <c r="CM16" i="4"/>
  <c r="BG16" i="4"/>
  <c r="CN16" i="4"/>
  <c r="BH16" i="4"/>
  <c r="CO16" i="4"/>
  <c r="BI16" i="4"/>
  <c r="CP16" i="4"/>
  <c r="BJ16" i="4"/>
  <c r="CQ16" i="4"/>
  <c r="BK16" i="4"/>
  <c r="CR16" i="4"/>
  <c r="BL16" i="4"/>
  <c r="CS16" i="4"/>
  <c r="BM16" i="4"/>
  <c r="CT16" i="4"/>
  <c r="AY17" i="4"/>
  <c r="CF17" i="4"/>
  <c r="AZ17" i="4"/>
  <c r="CG17" i="4"/>
  <c r="BA17" i="4"/>
  <c r="CH17" i="4"/>
  <c r="BB17" i="4"/>
  <c r="CI17" i="4"/>
  <c r="BC17" i="4"/>
  <c r="CJ17" i="4"/>
  <c r="BD17" i="4"/>
  <c r="CK17" i="4"/>
  <c r="BE17" i="4"/>
  <c r="CL17" i="4"/>
  <c r="BF17" i="4"/>
  <c r="CM17" i="4"/>
  <c r="BG17" i="4"/>
  <c r="CN17" i="4"/>
  <c r="BH17" i="4"/>
  <c r="CO17" i="4"/>
  <c r="BI17" i="4"/>
  <c r="CP17" i="4"/>
  <c r="BJ17" i="4"/>
  <c r="CQ17" i="4"/>
  <c r="BK17" i="4"/>
  <c r="CR17" i="4"/>
  <c r="BL17" i="4"/>
  <c r="CS17" i="4"/>
  <c r="BM17" i="4"/>
  <c r="CT17" i="4"/>
  <c r="AY18" i="4"/>
  <c r="CF18" i="4"/>
  <c r="AZ18" i="4"/>
  <c r="CG18" i="4"/>
  <c r="BA18" i="4"/>
  <c r="CH18" i="4"/>
  <c r="BB18" i="4"/>
  <c r="CI18" i="4"/>
  <c r="BC18" i="4"/>
  <c r="CJ18" i="4"/>
  <c r="BD18" i="4"/>
  <c r="CK18" i="4"/>
  <c r="BE18" i="4"/>
  <c r="CL18" i="4"/>
  <c r="BF18" i="4"/>
  <c r="CM18" i="4"/>
  <c r="BG18" i="4"/>
  <c r="CN18" i="4"/>
  <c r="BH18" i="4"/>
  <c r="CO18" i="4"/>
  <c r="BI18" i="4"/>
  <c r="CP18" i="4"/>
  <c r="BJ18" i="4"/>
  <c r="CQ18" i="4"/>
  <c r="BK18" i="4"/>
  <c r="CR18" i="4"/>
  <c r="BL18" i="4"/>
  <c r="CS18" i="4"/>
  <c r="BM18" i="4"/>
  <c r="CT18" i="4"/>
  <c r="AY19" i="4"/>
  <c r="CF19" i="4"/>
  <c r="AZ19" i="4"/>
  <c r="CG19" i="4"/>
  <c r="BA19" i="4"/>
  <c r="CH19" i="4"/>
  <c r="BB19" i="4"/>
  <c r="CI19" i="4"/>
  <c r="BC19" i="4"/>
  <c r="CJ19" i="4"/>
  <c r="BD19" i="4"/>
  <c r="CK19" i="4"/>
  <c r="BE19" i="4"/>
  <c r="CL19" i="4"/>
  <c r="BF19" i="4"/>
  <c r="CM19" i="4"/>
  <c r="BG19" i="4"/>
  <c r="CN19" i="4"/>
  <c r="BH19" i="4"/>
  <c r="CO19" i="4"/>
  <c r="BI19" i="4"/>
  <c r="CP19" i="4"/>
  <c r="BJ19" i="4"/>
  <c r="CQ19" i="4"/>
  <c r="BK19" i="4"/>
  <c r="CR19" i="4"/>
  <c r="BL19" i="4"/>
  <c r="CS19" i="4"/>
  <c r="BM19" i="4"/>
  <c r="CT19" i="4"/>
  <c r="AY20" i="4"/>
  <c r="CF20" i="4"/>
  <c r="AZ20" i="4"/>
  <c r="CG20" i="4"/>
  <c r="BA20" i="4"/>
  <c r="CH20" i="4"/>
  <c r="BB20" i="4"/>
  <c r="CI20" i="4"/>
  <c r="BC20" i="4"/>
  <c r="CJ20" i="4"/>
  <c r="BD20" i="4"/>
  <c r="CK20" i="4"/>
  <c r="BE20" i="4"/>
  <c r="CL20" i="4"/>
  <c r="BF20" i="4"/>
  <c r="CM20" i="4"/>
  <c r="BG20" i="4"/>
  <c r="CN20" i="4"/>
  <c r="BH20" i="4"/>
  <c r="CO20" i="4"/>
  <c r="BI20" i="4"/>
  <c r="CP20" i="4"/>
  <c r="BJ20" i="4"/>
  <c r="CQ20" i="4"/>
  <c r="BK20" i="4"/>
  <c r="CR20" i="4"/>
  <c r="BL20" i="4"/>
  <c r="CS20" i="4"/>
  <c r="BM20" i="4"/>
  <c r="CT20" i="4"/>
  <c r="AY21" i="4"/>
  <c r="CF21" i="4"/>
  <c r="AZ21" i="4"/>
  <c r="CG21" i="4"/>
  <c r="BA21" i="4"/>
  <c r="CH21" i="4"/>
  <c r="BB21" i="4"/>
  <c r="CI21" i="4"/>
  <c r="BC21" i="4"/>
  <c r="CJ21" i="4"/>
  <c r="BD21" i="4"/>
  <c r="CK21" i="4"/>
  <c r="BE21" i="4"/>
  <c r="CL21" i="4"/>
  <c r="BF21" i="4"/>
  <c r="CM21" i="4"/>
  <c r="BG21" i="4"/>
  <c r="CN21" i="4"/>
  <c r="BH21" i="4"/>
  <c r="CO21" i="4"/>
  <c r="BI21" i="4"/>
  <c r="CP21" i="4"/>
  <c r="BJ21" i="4"/>
  <c r="CQ21" i="4"/>
  <c r="BK21" i="4"/>
  <c r="CR21" i="4"/>
  <c r="BL21" i="4"/>
  <c r="CS21" i="4"/>
  <c r="BM21" i="4"/>
  <c r="CT21" i="4"/>
  <c r="AY22" i="4"/>
  <c r="CF22" i="4"/>
  <c r="AZ22" i="4"/>
  <c r="CG22" i="4"/>
  <c r="BA22" i="4"/>
  <c r="CH22" i="4"/>
  <c r="BB22" i="4"/>
  <c r="CI22" i="4"/>
  <c r="BC22" i="4"/>
  <c r="CJ22" i="4"/>
  <c r="BD22" i="4"/>
  <c r="CK22" i="4"/>
  <c r="BE22" i="4"/>
  <c r="CL22" i="4"/>
  <c r="BF22" i="4"/>
  <c r="CM22" i="4"/>
  <c r="BG22" i="4"/>
  <c r="CN22" i="4"/>
  <c r="BH22" i="4"/>
  <c r="CO22" i="4"/>
  <c r="BI22" i="4"/>
  <c r="CP22" i="4"/>
  <c r="BJ22" i="4"/>
  <c r="CQ22" i="4"/>
  <c r="BK22" i="4"/>
  <c r="CR22" i="4"/>
  <c r="BL22" i="4"/>
  <c r="CS22" i="4"/>
  <c r="BM22" i="4"/>
  <c r="CT22" i="4"/>
  <c r="AY23" i="4"/>
  <c r="CF23" i="4"/>
  <c r="AZ23" i="4"/>
  <c r="CG23" i="4"/>
  <c r="BA23" i="4"/>
  <c r="CH23" i="4"/>
  <c r="BB23" i="4"/>
  <c r="CI23" i="4"/>
  <c r="BC23" i="4"/>
  <c r="CJ23" i="4"/>
  <c r="BD23" i="4"/>
  <c r="CK23" i="4"/>
  <c r="BE23" i="4"/>
  <c r="CL23" i="4"/>
  <c r="BF23" i="4"/>
  <c r="CM23" i="4"/>
  <c r="BG23" i="4"/>
  <c r="CN23" i="4"/>
  <c r="BH23" i="4"/>
  <c r="CO23" i="4"/>
  <c r="BI23" i="4"/>
  <c r="CP23" i="4"/>
  <c r="BJ23" i="4"/>
  <c r="CQ23" i="4"/>
  <c r="BK23" i="4"/>
  <c r="CR23" i="4"/>
  <c r="BL23" i="4"/>
  <c r="CS23" i="4"/>
  <c r="BM23" i="4"/>
  <c r="CT23" i="4"/>
  <c r="AY24" i="4"/>
  <c r="CF24" i="4"/>
  <c r="AZ24" i="4"/>
  <c r="CG24" i="4"/>
  <c r="BA24" i="4"/>
  <c r="CH24" i="4"/>
  <c r="BB24" i="4"/>
  <c r="CI24" i="4"/>
  <c r="BC24" i="4"/>
  <c r="CJ24" i="4"/>
  <c r="BD24" i="4"/>
  <c r="CK24" i="4"/>
  <c r="BE24" i="4"/>
  <c r="CL24" i="4"/>
  <c r="BF24" i="4"/>
  <c r="CM24" i="4"/>
  <c r="BG24" i="4"/>
  <c r="CN24" i="4"/>
  <c r="BH24" i="4"/>
  <c r="CO24" i="4"/>
  <c r="BI24" i="4"/>
  <c r="CP24" i="4"/>
  <c r="BJ24" i="4"/>
  <c r="CQ24" i="4"/>
  <c r="BK24" i="4"/>
  <c r="CR24" i="4"/>
  <c r="BL24" i="4"/>
  <c r="CS24" i="4"/>
  <c r="BM24" i="4"/>
  <c r="CT24" i="4"/>
  <c r="AY25" i="4"/>
  <c r="CF25" i="4"/>
  <c r="AZ25" i="4"/>
  <c r="CG25" i="4"/>
  <c r="BA25" i="4"/>
  <c r="CH25" i="4"/>
  <c r="BB25" i="4"/>
  <c r="CI25" i="4"/>
  <c r="BC25" i="4"/>
  <c r="CJ25" i="4"/>
  <c r="BD25" i="4"/>
  <c r="CK25" i="4"/>
  <c r="BE25" i="4"/>
  <c r="CL25" i="4"/>
  <c r="BF25" i="4"/>
  <c r="CM25" i="4"/>
  <c r="BG25" i="4"/>
  <c r="CN25" i="4"/>
  <c r="BH25" i="4"/>
  <c r="CO25" i="4"/>
  <c r="BI25" i="4"/>
  <c r="CP25" i="4"/>
  <c r="BJ25" i="4"/>
  <c r="CQ25" i="4"/>
  <c r="BK25" i="4"/>
  <c r="CR25" i="4"/>
  <c r="BL25" i="4"/>
  <c r="CS25" i="4"/>
  <c r="BM25" i="4"/>
  <c r="CT25" i="4"/>
  <c r="AY26" i="4"/>
  <c r="CF26" i="4"/>
  <c r="AZ26" i="4"/>
  <c r="CG26" i="4"/>
  <c r="BA26" i="4"/>
  <c r="CH26" i="4"/>
  <c r="BB26" i="4"/>
  <c r="CI26" i="4"/>
  <c r="BC26" i="4"/>
  <c r="CJ26" i="4"/>
  <c r="BD26" i="4"/>
  <c r="CK26" i="4"/>
  <c r="BE26" i="4"/>
  <c r="CL26" i="4"/>
  <c r="BF26" i="4"/>
  <c r="CM26" i="4"/>
  <c r="BG26" i="4"/>
  <c r="CN26" i="4"/>
  <c r="BH26" i="4"/>
  <c r="CO26" i="4"/>
  <c r="BI26" i="4"/>
  <c r="CP26" i="4"/>
  <c r="BJ26" i="4"/>
  <c r="CQ26" i="4"/>
  <c r="BK26" i="4"/>
  <c r="CR26" i="4"/>
  <c r="BL26" i="4"/>
  <c r="CS26" i="4"/>
  <c r="BM26" i="4"/>
  <c r="CT26" i="4"/>
  <c r="AY27" i="4"/>
  <c r="CF27" i="4"/>
  <c r="AZ27" i="4"/>
  <c r="CG27" i="4"/>
  <c r="BA27" i="4"/>
  <c r="CH27" i="4"/>
  <c r="BB27" i="4"/>
  <c r="CI27" i="4"/>
  <c r="BC27" i="4"/>
  <c r="CJ27" i="4"/>
  <c r="BD27" i="4"/>
  <c r="CK27" i="4"/>
  <c r="BE27" i="4"/>
  <c r="CL27" i="4"/>
  <c r="BF27" i="4"/>
  <c r="CM27" i="4"/>
  <c r="BG27" i="4"/>
  <c r="CN27" i="4"/>
  <c r="BH27" i="4"/>
  <c r="CO27" i="4"/>
  <c r="BI27" i="4"/>
  <c r="CP27" i="4"/>
  <c r="BJ27" i="4"/>
  <c r="CQ27" i="4"/>
  <c r="BK27" i="4"/>
  <c r="CR27" i="4"/>
  <c r="BL27" i="4"/>
  <c r="CS27" i="4"/>
  <c r="BM27" i="4"/>
  <c r="CT27" i="4"/>
  <c r="AY28" i="4"/>
  <c r="CF28" i="4"/>
  <c r="AZ28" i="4"/>
  <c r="CG28" i="4"/>
  <c r="BA28" i="4"/>
  <c r="CH28" i="4"/>
  <c r="BB28" i="4"/>
  <c r="CI28" i="4"/>
  <c r="BC28" i="4"/>
  <c r="CJ28" i="4"/>
  <c r="BD28" i="4"/>
  <c r="CK28" i="4"/>
  <c r="BE28" i="4"/>
  <c r="CL28" i="4"/>
  <c r="BF28" i="4"/>
  <c r="CM28" i="4"/>
  <c r="BG28" i="4"/>
  <c r="CN28" i="4"/>
  <c r="BH28" i="4"/>
  <c r="CO28" i="4"/>
  <c r="BI28" i="4"/>
  <c r="CP28" i="4"/>
  <c r="BJ28" i="4"/>
  <c r="CQ28" i="4"/>
  <c r="BK28" i="4"/>
  <c r="CR28" i="4"/>
  <c r="BL28" i="4"/>
  <c r="CS28" i="4"/>
  <c r="BM28" i="4"/>
  <c r="CT28" i="4"/>
  <c r="AY29" i="4"/>
  <c r="CF29" i="4"/>
  <c r="AZ29" i="4"/>
  <c r="CG29" i="4"/>
  <c r="BA29" i="4"/>
  <c r="CH29" i="4"/>
  <c r="BB29" i="4"/>
  <c r="CI29" i="4"/>
  <c r="BC29" i="4"/>
  <c r="CJ29" i="4"/>
  <c r="BD29" i="4"/>
  <c r="CK29" i="4"/>
  <c r="BE29" i="4"/>
  <c r="CL29" i="4"/>
  <c r="BF29" i="4"/>
  <c r="CM29" i="4"/>
  <c r="BG29" i="4"/>
  <c r="CN29" i="4"/>
  <c r="BH29" i="4"/>
  <c r="CO29" i="4"/>
  <c r="BI29" i="4"/>
  <c r="CP29" i="4"/>
  <c r="BJ29" i="4"/>
  <c r="CQ29" i="4"/>
  <c r="BK29" i="4"/>
  <c r="CR29" i="4"/>
  <c r="BL29" i="4"/>
  <c r="CS29" i="4"/>
  <c r="BM29" i="4"/>
  <c r="CT29" i="4"/>
  <c r="AY30" i="4"/>
  <c r="CF30" i="4"/>
  <c r="AZ30" i="4"/>
  <c r="CG30" i="4"/>
  <c r="BA30" i="4"/>
  <c r="CH30" i="4"/>
  <c r="BB30" i="4"/>
  <c r="CI30" i="4"/>
  <c r="BC30" i="4"/>
  <c r="CJ30" i="4"/>
  <c r="BD30" i="4"/>
  <c r="CK30" i="4"/>
  <c r="BE30" i="4"/>
  <c r="CL30" i="4"/>
  <c r="BF30" i="4"/>
  <c r="CM30" i="4"/>
  <c r="BG30" i="4"/>
  <c r="CN30" i="4"/>
  <c r="BH30" i="4"/>
  <c r="CO30" i="4"/>
  <c r="BI30" i="4"/>
  <c r="CP30" i="4"/>
  <c r="BJ30" i="4"/>
  <c r="CQ30" i="4"/>
  <c r="BK30" i="4"/>
  <c r="CR30" i="4"/>
  <c r="BL30" i="4"/>
  <c r="CS30" i="4"/>
  <c r="BM30" i="4"/>
  <c r="CT30" i="4"/>
  <c r="AY31" i="4"/>
  <c r="CF31" i="4"/>
  <c r="AZ31" i="4"/>
  <c r="CG31" i="4"/>
  <c r="BA31" i="4"/>
  <c r="CH31" i="4"/>
  <c r="BB31" i="4"/>
  <c r="CI31" i="4"/>
  <c r="BC31" i="4"/>
  <c r="CJ31" i="4"/>
  <c r="BD31" i="4"/>
  <c r="CK31" i="4"/>
  <c r="BE31" i="4"/>
  <c r="CL31" i="4"/>
  <c r="BF31" i="4"/>
  <c r="CM31" i="4"/>
  <c r="BG31" i="4"/>
  <c r="CN31" i="4"/>
  <c r="BH31" i="4"/>
  <c r="CO31" i="4"/>
  <c r="BI31" i="4"/>
  <c r="CP31" i="4"/>
  <c r="BJ31" i="4"/>
  <c r="CQ31" i="4"/>
  <c r="BK31" i="4"/>
  <c r="CR31" i="4"/>
  <c r="BL31" i="4"/>
  <c r="CS31" i="4"/>
  <c r="BM31" i="4"/>
  <c r="CT31" i="4"/>
  <c r="AY32" i="4"/>
  <c r="CF32" i="4"/>
  <c r="AZ32" i="4"/>
  <c r="CG32" i="4"/>
  <c r="BA32" i="4"/>
  <c r="CH32" i="4"/>
  <c r="BB32" i="4"/>
  <c r="CI32" i="4"/>
  <c r="BC32" i="4"/>
  <c r="CJ32" i="4"/>
  <c r="BD32" i="4"/>
  <c r="CK32" i="4"/>
  <c r="BE32" i="4"/>
  <c r="CL32" i="4"/>
  <c r="BF32" i="4"/>
  <c r="CM32" i="4"/>
  <c r="BG32" i="4"/>
  <c r="CN32" i="4"/>
  <c r="BH32" i="4"/>
  <c r="CO32" i="4"/>
  <c r="BI32" i="4"/>
  <c r="CP32" i="4"/>
  <c r="BJ32" i="4"/>
  <c r="CQ32" i="4"/>
  <c r="BK32" i="4"/>
  <c r="CR32" i="4"/>
  <c r="BL32" i="4"/>
  <c r="CS32" i="4"/>
  <c r="BM32" i="4"/>
  <c r="CT32" i="4"/>
  <c r="AY33" i="4"/>
  <c r="CF33" i="4"/>
  <c r="AZ33" i="4"/>
  <c r="CG33" i="4"/>
  <c r="BA33" i="4"/>
  <c r="CH33" i="4"/>
  <c r="BB33" i="4"/>
  <c r="CI33" i="4"/>
  <c r="BC33" i="4"/>
  <c r="CJ33" i="4"/>
  <c r="BD33" i="4"/>
  <c r="CK33" i="4"/>
  <c r="BE33" i="4"/>
  <c r="CL33" i="4"/>
  <c r="BF33" i="4"/>
  <c r="CM33" i="4"/>
  <c r="BG33" i="4"/>
  <c r="CN33" i="4"/>
  <c r="BH33" i="4"/>
  <c r="CO33" i="4"/>
  <c r="BI33" i="4"/>
  <c r="CP33" i="4"/>
  <c r="BJ33" i="4"/>
  <c r="CQ33" i="4"/>
  <c r="BK33" i="4"/>
  <c r="CR33" i="4"/>
  <c r="BL33" i="4"/>
  <c r="CS33" i="4"/>
  <c r="BM33" i="4"/>
  <c r="CT33" i="4"/>
  <c r="AY34" i="4"/>
  <c r="CF34" i="4"/>
  <c r="AZ34" i="4"/>
  <c r="CG34" i="4"/>
  <c r="BA34" i="4"/>
  <c r="CH34" i="4"/>
  <c r="BB34" i="4"/>
  <c r="CI34" i="4"/>
  <c r="BC34" i="4"/>
  <c r="CJ34" i="4"/>
  <c r="BD34" i="4"/>
  <c r="CK34" i="4"/>
  <c r="BE34" i="4"/>
  <c r="CL34" i="4"/>
  <c r="BF34" i="4"/>
  <c r="CM34" i="4"/>
  <c r="BG34" i="4"/>
  <c r="CN34" i="4"/>
  <c r="BH34" i="4"/>
  <c r="CO34" i="4"/>
  <c r="BI34" i="4"/>
  <c r="CP34" i="4"/>
  <c r="BJ34" i="4"/>
  <c r="CQ34" i="4"/>
  <c r="BK34" i="4"/>
  <c r="CR34" i="4"/>
  <c r="BL34" i="4"/>
  <c r="CS34" i="4"/>
  <c r="BM34" i="4"/>
  <c r="CT34" i="4"/>
  <c r="AY35" i="4"/>
  <c r="CF35" i="4"/>
  <c r="AZ35" i="4"/>
  <c r="CG35" i="4"/>
  <c r="BA35" i="4"/>
  <c r="CH35" i="4"/>
  <c r="BB35" i="4"/>
  <c r="CI35" i="4"/>
  <c r="BC35" i="4"/>
  <c r="CJ35" i="4"/>
  <c r="BD35" i="4"/>
  <c r="CK35" i="4"/>
  <c r="BE35" i="4"/>
  <c r="CL35" i="4"/>
  <c r="BF35" i="4"/>
  <c r="CM35" i="4"/>
  <c r="BG35" i="4"/>
  <c r="CN35" i="4"/>
  <c r="BH35" i="4"/>
  <c r="CO35" i="4"/>
  <c r="BI35" i="4"/>
  <c r="CP35" i="4"/>
  <c r="BJ35" i="4"/>
  <c r="CQ35" i="4"/>
  <c r="BK35" i="4"/>
  <c r="CR35" i="4"/>
  <c r="BL35" i="4"/>
  <c r="CS35" i="4"/>
  <c r="BM35" i="4"/>
  <c r="CT35" i="4"/>
  <c r="AY36" i="4"/>
  <c r="CF36" i="4"/>
  <c r="AZ36" i="4"/>
  <c r="CG36" i="4"/>
  <c r="BA36" i="4"/>
  <c r="CH36" i="4"/>
  <c r="BB36" i="4"/>
  <c r="CI36" i="4"/>
  <c r="BC36" i="4"/>
  <c r="CJ36" i="4"/>
  <c r="BD36" i="4"/>
  <c r="CK36" i="4"/>
  <c r="BE36" i="4"/>
  <c r="CL36" i="4"/>
  <c r="BF36" i="4"/>
  <c r="CM36" i="4"/>
  <c r="BG36" i="4"/>
  <c r="CN36" i="4"/>
  <c r="BH36" i="4"/>
  <c r="CO36" i="4"/>
  <c r="BI36" i="4"/>
  <c r="CP36" i="4"/>
  <c r="BJ36" i="4"/>
  <c r="CQ36" i="4"/>
  <c r="BK36" i="4"/>
  <c r="CR36" i="4"/>
  <c r="BL36" i="4"/>
  <c r="CS36" i="4"/>
  <c r="BM36" i="4"/>
  <c r="CT36" i="4"/>
  <c r="AY37" i="4"/>
  <c r="CF37" i="4"/>
  <c r="AZ37" i="4"/>
  <c r="CG37" i="4"/>
  <c r="BA37" i="4"/>
  <c r="CH37" i="4"/>
  <c r="BB37" i="4"/>
  <c r="CI37" i="4"/>
  <c r="BC37" i="4"/>
  <c r="CJ37" i="4"/>
  <c r="BD37" i="4"/>
  <c r="CK37" i="4"/>
  <c r="BE37" i="4"/>
  <c r="CL37" i="4"/>
  <c r="BF37" i="4"/>
  <c r="CM37" i="4"/>
  <c r="BG37" i="4"/>
  <c r="CN37" i="4"/>
  <c r="BH37" i="4"/>
  <c r="CO37" i="4"/>
  <c r="BI37" i="4"/>
  <c r="CP37" i="4"/>
  <c r="BJ37" i="4"/>
  <c r="CQ37" i="4"/>
  <c r="BK37" i="4"/>
  <c r="CR37" i="4"/>
  <c r="BL37" i="4"/>
  <c r="CS37" i="4"/>
  <c r="BM37" i="4"/>
  <c r="CT37" i="4"/>
  <c r="AY38" i="4"/>
  <c r="CF38" i="4"/>
  <c r="AZ38" i="4"/>
  <c r="CG38" i="4"/>
  <c r="BA38" i="4"/>
  <c r="CH38" i="4"/>
  <c r="BB38" i="4"/>
  <c r="CI38" i="4"/>
  <c r="BC38" i="4"/>
  <c r="CJ38" i="4"/>
  <c r="BD38" i="4"/>
  <c r="CK38" i="4"/>
  <c r="BE38" i="4"/>
  <c r="CL38" i="4"/>
  <c r="BF38" i="4"/>
  <c r="CM38" i="4"/>
  <c r="BG38" i="4"/>
  <c r="CN38" i="4"/>
  <c r="BH38" i="4"/>
  <c r="CO38" i="4"/>
  <c r="BI38" i="4"/>
  <c r="CP38" i="4"/>
  <c r="BJ38" i="4"/>
  <c r="CQ38" i="4"/>
  <c r="BK38" i="4"/>
  <c r="CR38" i="4"/>
  <c r="BL38" i="4"/>
  <c r="CS38" i="4"/>
  <c r="BM38" i="4"/>
  <c r="CT38" i="4"/>
  <c r="AY39" i="4"/>
  <c r="CF39" i="4"/>
  <c r="AZ39" i="4"/>
  <c r="CG39" i="4"/>
  <c r="BA39" i="4"/>
  <c r="CH39" i="4"/>
  <c r="BB39" i="4"/>
  <c r="CI39" i="4"/>
  <c r="BC39" i="4"/>
  <c r="CJ39" i="4"/>
  <c r="BD39" i="4"/>
  <c r="CK39" i="4"/>
  <c r="BE39" i="4"/>
  <c r="CL39" i="4"/>
  <c r="BF39" i="4"/>
  <c r="CM39" i="4"/>
  <c r="BG39" i="4"/>
  <c r="CN39" i="4"/>
  <c r="BH39" i="4"/>
  <c r="CO39" i="4"/>
  <c r="BI39" i="4"/>
  <c r="CP39" i="4"/>
  <c r="BJ39" i="4"/>
  <c r="CQ39" i="4"/>
  <c r="BK39" i="4"/>
  <c r="CR39" i="4"/>
  <c r="BL39" i="4"/>
  <c r="CS39" i="4"/>
  <c r="BM39" i="4"/>
  <c r="CT39" i="4"/>
  <c r="AY40" i="4"/>
  <c r="CF40" i="4"/>
  <c r="AZ40" i="4"/>
  <c r="CG40" i="4"/>
  <c r="BA40" i="4"/>
  <c r="CH40" i="4"/>
  <c r="BB40" i="4"/>
  <c r="CI40" i="4"/>
  <c r="BC40" i="4"/>
  <c r="CJ40" i="4"/>
  <c r="BD40" i="4"/>
  <c r="CK40" i="4"/>
  <c r="BE40" i="4"/>
  <c r="CL40" i="4"/>
  <c r="BF40" i="4"/>
  <c r="CM40" i="4"/>
  <c r="BG40" i="4"/>
  <c r="CN40" i="4"/>
  <c r="BH40" i="4"/>
  <c r="CO40" i="4"/>
  <c r="BI40" i="4"/>
  <c r="CP40" i="4"/>
  <c r="BJ40" i="4"/>
  <c r="CQ40" i="4"/>
  <c r="BK40" i="4"/>
  <c r="CR40" i="4"/>
  <c r="BL40" i="4"/>
  <c r="CS40" i="4"/>
  <c r="BM40" i="4"/>
  <c r="CT40" i="4"/>
  <c r="AY41" i="4"/>
  <c r="CF41" i="4"/>
  <c r="AZ41" i="4"/>
  <c r="CG41" i="4"/>
  <c r="BA41" i="4"/>
  <c r="CH41" i="4"/>
  <c r="BB41" i="4"/>
  <c r="CI41" i="4"/>
  <c r="BC41" i="4"/>
  <c r="CJ41" i="4"/>
  <c r="BD41" i="4"/>
  <c r="CK41" i="4"/>
  <c r="BE41" i="4"/>
  <c r="CL41" i="4"/>
  <c r="BF41" i="4"/>
  <c r="CM41" i="4"/>
  <c r="BG41" i="4"/>
  <c r="CN41" i="4"/>
  <c r="BH41" i="4"/>
  <c r="CO41" i="4"/>
  <c r="BI41" i="4"/>
  <c r="CP41" i="4"/>
  <c r="BJ41" i="4"/>
  <c r="CQ41" i="4"/>
  <c r="BK41" i="4"/>
  <c r="CR41" i="4"/>
  <c r="BL41" i="4"/>
  <c r="CS41" i="4"/>
  <c r="BM41" i="4"/>
  <c r="CT41" i="4"/>
  <c r="AY42" i="4"/>
  <c r="CF42" i="4"/>
  <c r="AZ42" i="4"/>
  <c r="CG42" i="4"/>
  <c r="BA42" i="4"/>
  <c r="CH42" i="4"/>
  <c r="BB42" i="4"/>
  <c r="CI42" i="4"/>
  <c r="BC42" i="4"/>
  <c r="CJ42" i="4"/>
  <c r="BD42" i="4"/>
  <c r="CK42" i="4"/>
  <c r="BE42" i="4"/>
  <c r="CL42" i="4"/>
  <c r="BF42" i="4"/>
  <c r="CM42" i="4"/>
  <c r="BG42" i="4"/>
  <c r="CN42" i="4"/>
  <c r="BH42" i="4"/>
  <c r="CO42" i="4"/>
  <c r="BI42" i="4"/>
  <c r="CP42" i="4"/>
  <c r="BJ42" i="4"/>
  <c r="CQ42" i="4"/>
  <c r="BK42" i="4"/>
  <c r="CR42" i="4"/>
  <c r="BL42" i="4"/>
  <c r="CS42" i="4"/>
  <c r="BM42" i="4"/>
  <c r="CT42" i="4"/>
  <c r="AY43" i="4"/>
  <c r="CF43" i="4"/>
  <c r="AZ43" i="4"/>
  <c r="CG43" i="4"/>
  <c r="BA43" i="4"/>
  <c r="CH43" i="4"/>
  <c r="BB43" i="4"/>
  <c r="CI43" i="4"/>
  <c r="BC43" i="4"/>
  <c r="CJ43" i="4"/>
  <c r="BD43" i="4"/>
  <c r="CK43" i="4"/>
  <c r="BE43" i="4"/>
  <c r="CL43" i="4"/>
  <c r="BF43" i="4"/>
  <c r="CM43" i="4"/>
  <c r="BG43" i="4"/>
  <c r="CN43" i="4"/>
  <c r="BH43" i="4"/>
  <c r="CO43" i="4"/>
  <c r="BI43" i="4"/>
  <c r="CP43" i="4"/>
  <c r="BJ43" i="4"/>
  <c r="CQ43" i="4"/>
  <c r="BK43" i="4"/>
  <c r="CR43" i="4"/>
  <c r="BL43" i="4"/>
  <c r="CS43" i="4"/>
  <c r="BM43" i="4"/>
  <c r="CT43" i="4"/>
  <c r="AY44" i="4"/>
  <c r="CF44" i="4"/>
  <c r="AZ44" i="4"/>
  <c r="CG44" i="4"/>
  <c r="BA44" i="4"/>
  <c r="CH44" i="4"/>
  <c r="BB44" i="4"/>
  <c r="CI44" i="4"/>
  <c r="BC44" i="4"/>
  <c r="CJ44" i="4"/>
  <c r="BD44" i="4"/>
  <c r="CK44" i="4"/>
  <c r="BE44" i="4"/>
  <c r="CL44" i="4"/>
  <c r="BF44" i="4"/>
  <c r="CM44" i="4"/>
  <c r="BG44" i="4"/>
  <c r="CN44" i="4"/>
  <c r="BH44" i="4"/>
  <c r="CO44" i="4"/>
  <c r="BI44" i="4"/>
  <c r="CP44" i="4"/>
  <c r="BJ44" i="4"/>
  <c r="CQ44" i="4"/>
  <c r="BK44" i="4"/>
  <c r="CR44" i="4"/>
  <c r="BL44" i="4"/>
  <c r="CS44" i="4"/>
  <c r="BM44" i="4"/>
  <c r="CT44" i="4"/>
  <c r="AY45" i="4"/>
  <c r="CF45" i="4"/>
  <c r="AZ45" i="4"/>
  <c r="CG45" i="4"/>
  <c r="BA45" i="4"/>
  <c r="CH45" i="4"/>
  <c r="BB45" i="4"/>
  <c r="CI45" i="4"/>
  <c r="BC45" i="4"/>
  <c r="CJ45" i="4"/>
  <c r="BD45" i="4"/>
  <c r="CK45" i="4"/>
  <c r="BE45" i="4"/>
  <c r="CL45" i="4"/>
  <c r="BF45" i="4"/>
  <c r="CM45" i="4"/>
  <c r="BG45" i="4"/>
  <c r="CN45" i="4"/>
  <c r="BH45" i="4"/>
  <c r="CO45" i="4"/>
  <c r="BI45" i="4"/>
  <c r="CP45" i="4"/>
  <c r="BJ45" i="4"/>
  <c r="CQ45" i="4"/>
  <c r="BK45" i="4"/>
  <c r="CR45" i="4"/>
  <c r="BL45" i="4"/>
  <c r="CS45" i="4"/>
  <c r="BM45" i="4"/>
  <c r="CT45" i="4"/>
  <c r="AY46" i="4"/>
  <c r="CF46" i="4"/>
  <c r="AZ46" i="4"/>
  <c r="CG46" i="4"/>
  <c r="BA46" i="4"/>
  <c r="CH46" i="4"/>
  <c r="BB46" i="4"/>
  <c r="CI46" i="4"/>
  <c r="BC46" i="4"/>
  <c r="CJ46" i="4"/>
  <c r="BD46" i="4"/>
  <c r="CK46" i="4"/>
  <c r="BE46" i="4"/>
  <c r="CL46" i="4"/>
  <c r="BF46" i="4"/>
  <c r="CM46" i="4"/>
  <c r="BG46" i="4"/>
  <c r="CN46" i="4"/>
  <c r="BH46" i="4"/>
  <c r="CO46" i="4"/>
  <c r="BI46" i="4"/>
  <c r="CP46" i="4"/>
  <c r="BJ46" i="4"/>
  <c r="CQ46" i="4"/>
  <c r="BK46" i="4"/>
  <c r="CR46" i="4"/>
  <c r="BL46" i="4"/>
  <c r="CS46" i="4"/>
  <c r="BM46" i="4"/>
  <c r="CT46" i="4"/>
  <c r="AY47" i="4"/>
  <c r="CF47" i="4"/>
  <c r="AZ47" i="4"/>
  <c r="CG47" i="4"/>
  <c r="BA47" i="4"/>
  <c r="CH47" i="4"/>
  <c r="BB47" i="4"/>
  <c r="CI47" i="4"/>
  <c r="BC47" i="4"/>
  <c r="CJ47" i="4"/>
  <c r="BD47" i="4"/>
  <c r="CK47" i="4"/>
  <c r="BE47" i="4"/>
  <c r="CL47" i="4"/>
  <c r="BF47" i="4"/>
  <c r="CM47" i="4"/>
  <c r="BG47" i="4"/>
  <c r="CN47" i="4"/>
  <c r="BH47" i="4"/>
  <c r="CO47" i="4"/>
  <c r="BI47" i="4"/>
  <c r="CP47" i="4"/>
  <c r="BJ47" i="4"/>
  <c r="CQ47" i="4"/>
  <c r="BK47" i="4"/>
  <c r="CR47" i="4"/>
  <c r="BL47" i="4"/>
  <c r="CS47" i="4"/>
  <c r="BM47" i="4"/>
  <c r="CT47" i="4"/>
  <c r="AY48" i="4"/>
  <c r="CF48" i="4"/>
  <c r="AZ48" i="4"/>
  <c r="CG48" i="4"/>
  <c r="BA48" i="4"/>
  <c r="CH48" i="4"/>
  <c r="BB48" i="4"/>
  <c r="CI48" i="4"/>
  <c r="BC48" i="4"/>
  <c r="CJ48" i="4"/>
  <c r="BD48" i="4"/>
  <c r="CK48" i="4"/>
  <c r="BE48" i="4"/>
  <c r="CL48" i="4"/>
  <c r="BF48" i="4"/>
  <c r="CM48" i="4"/>
  <c r="BG48" i="4"/>
  <c r="CN48" i="4"/>
  <c r="BH48" i="4"/>
  <c r="CO48" i="4"/>
  <c r="BI48" i="4"/>
  <c r="CP48" i="4"/>
  <c r="BJ48" i="4"/>
  <c r="CQ48" i="4"/>
  <c r="BK48" i="4"/>
  <c r="CR48" i="4"/>
  <c r="BL48" i="4"/>
  <c r="CS48" i="4"/>
  <c r="BM48" i="4"/>
  <c r="CT48" i="4"/>
  <c r="AY49" i="4"/>
  <c r="CF49" i="4"/>
  <c r="AZ49" i="4"/>
  <c r="CG49" i="4"/>
  <c r="BA49" i="4"/>
  <c r="CH49" i="4"/>
  <c r="BB49" i="4"/>
  <c r="CI49" i="4"/>
  <c r="BC49" i="4"/>
  <c r="CJ49" i="4"/>
  <c r="BD49" i="4"/>
  <c r="CK49" i="4"/>
  <c r="BE49" i="4"/>
  <c r="CL49" i="4"/>
  <c r="BF49" i="4"/>
  <c r="CM49" i="4"/>
  <c r="BG49" i="4"/>
  <c r="CN49" i="4"/>
  <c r="BH49" i="4"/>
  <c r="CO49" i="4"/>
  <c r="BI49" i="4"/>
  <c r="CP49" i="4"/>
  <c r="BJ49" i="4"/>
  <c r="CQ49" i="4"/>
  <c r="BK49" i="4"/>
  <c r="CR49" i="4"/>
  <c r="BL49" i="4"/>
  <c r="CS49" i="4"/>
  <c r="BM49" i="4"/>
  <c r="CT49" i="4"/>
  <c r="AY50" i="4"/>
  <c r="CF50" i="4"/>
  <c r="AZ50" i="4"/>
  <c r="CG50" i="4"/>
  <c r="BA50" i="4"/>
  <c r="CH50" i="4"/>
  <c r="BB50" i="4"/>
  <c r="CI50" i="4"/>
  <c r="BC50" i="4"/>
  <c r="CJ50" i="4"/>
  <c r="BD50" i="4"/>
  <c r="CK50" i="4"/>
  <c r="BE50" i="4"/>
  <c r="CL50" i="4"/>
  <c r="BF50" i="4"/>
  <c r="CM50" i="4"/>
  <c r="BG50" i="4"/>
  <c r="CN50" i="4"/>
  <c r="BH50" i="4"/>
  <c r="CO50" i="4"/>
  <c r="BI50" i="4"/>
  <c r="CP50" i="4"/>
  <c r="BJ50" i="4"/>
  <c r="CQ50" i="4"/>
  <c r="BK50" i="4"/>
  <c r="CR50" i="4"/>
  <c r="BL50" i="4"/>
  <c r="CS50" i="4"/>
  <c r="BM50" i="4"/>
  <c r="CT50" i="4"/>
  <c r="AY51" i="4"/>
  <c r="CF51" i="4"/>
  <c r="AZ51" i="4"/>
  <c r="CG51" i="4"/>
  <c r="BA51" i="4"/>
  <c r="CH51" i="4"/>
  <c r="BB51" i="4"/>
  <c r="CI51" i="4"/>
  <c r="BC51" i="4"/>
  <c r="CJ51" i="4"/>
  <c r="BD51" i="4"/>
  <c r="CK51" i="4"/>
  <c r="BE51" i="4"/>
  <c r="CL51" i="4"/>
  <c r="BF51" i="4"/>
  <c r="CM51" i="4"/>
  <c r="BG51" i="4"/>
  <c r="CN51" i="4"/>
  <c r="BH51" i="4"/>
  <c r="CO51" i="4"/>
  <c r="BI51" i="4"/>
  <c r="CP51" i="4"/>
  <c r="BJ51" i="4"/>
  <c r="CQ51" i="4"/>
  <c r="BK51" i="4"/>
  <c r="CR51" i="4"/>
  <c r="BL51" i="4"/>
  <c r="CS51" i="4"/>
  <c r="BM51" i="4"/>
  <c r="CT51" i="4"/>
  <c r="AY52" i="4"/>
  <c r="CF52" i="4"/>
  <c r="AZ52" i="4"/>
  <c r="CG52" i="4"/>
  <c r="BA52" i="4"/>
  <c r="CH52" i="4"/>
  <c r="BB52" i="4"/>
  <c r="CI52" i="4"/>
  <c r="BC52" i="4"/>
  <c r="CJ52" i="4"/>
  <c r="BD52" i="4"/>
  <c r="CK52" i="4"/>
  <c r="BE52" i="4"/>
  <c r="CL52" i="4"/>
  <c r="BF52" i="4"/>
  <c r="CM52" i="4"/>
  <c r="BG52" i="4"/>
  <c r="CN52" i="4"/>
  <c r="BH52" i="4"/>
  <c r="CO52" i="4"/>
  <c r="BI52" i="4"/>
  <c r="CP52" i="4"/>
  <c r="BJ52" i="4"/>
  <c r="CQ52" i="4"/>
  <c r="BK52" i="4"/>
  <c r="CR52" i="4"/>
  <c r="BL52" i="4"/>
  <c r="CS52" i="4"/>
  <c r="BM52" i="4"/>
  <c r="CT52" i="4"/>
  <c r="AY53" i="4"/>
  <c r="CF53" i="4"/>
  <c r="AZ53" i="4"/>
  <c r="CG53" i="4"/>
  <c r="BA53" i="4"/>
  <c r="CH53" i="4"/>
  <c r="BB53" i="4"/>
  <c r="CI53" i="4"/>
  <c r="BC53" i="4"/>
  <c r="CJ53" i="4"/>
  <c r="BD53" i="4"/>
  <c r="CK53" i="4"/>
  <c r="BE53" i="4"/>
  <c r="CL53" i="4"/>
  <c r="BF53" i="4"/>
  <c r="CM53" i="4"/>
  <c r="BG53" i="4"/>
  <c r="CN53" i="4"/>
  <c r="BH53" i="4"/>
  <c r="CO53" i="4"/>
  <c r="BI53" i="4"/>
  <c r="CP53" i="4"/>
  <c r="BJ53" i="4"/>
  <c r="CQ53" i="4"/>
  <c r="BK53" i="4"/>
  <c r="CR53" i="4"/>
  <c r="BL53" i="4"/>
  <c r="CS53" i="4"/>
  <c r="BM53" i="4"/>
  <c r="CT53" i="4"/>
  <c r="AY54" i="4"/>
  <c r="CF54" i="4"/>
  <c r="AZ54" i="4"/>
  <c r="CG54" i="4"/>
  <c r="BA54" i="4"/>
  <c r="CH54" i="4"/>
  <c r="BB54" i="4"/>
  <c r="CI54" i="4"/>
  <c r="BC54" i="4"/>
  <c r="CJ54" i="4"/>
  <c r="BD54" i="4"/>
  <c r="CK54" i="4"/>
  <c r="BE54" i="4"/>
  <c r="CL54" i="4"/>
  <c r="BF54" i="4"/>
  <c r="CM54" i="4"/>
  <c r="BG54" i="4"/>
  <c r="CN54" i="4"/>
  <c r="BH54" i="4"/>
  <c r="CO54" i="4"/>
  <c r="BI54" i="4"/>
  <c r="CP54" i="4"/>
  <c r="BJ54" i="4"/>
  <c r="CQ54" i="4"/>
  <c r="BK54" i="4"/>
  <c r="CR54" i="4"/>
  <c r="BL54" i="4"/>
  <c r="CS54" i="4"/>
  <c r="BM54" i="4"/>
  <c r="CT54" i="4"/>
  <c r="AY55" i="4"/>
  <c r="CF55" i="4"/>
  <c r="AZ55" i="4"/>
  <c r="CG55" i="4"/>
  <c r="BA55" i="4"/>
  <c r="CH55" i="4"/>
  <c r="BB55" i="4"/>
  <c r="CI55" i="4"/>
  <c r="BC55" i="4"/>
  <c r="CJ55" i="4"/>
  <c r="BD55" i="4"/>
  <c r="CK55" i="4"/>
  <c r="BE55" i="4"/>
  <c r="CL55" i="4"/>
  <c r="BF55" i="4"/>
  <c r="CM55" i="4"/>
  <c r="BG55" i="4"/>
  <c r="CN55" i="4"/>
  <c r="BH55" i="4"/>
  <c r="CO55" i="4"/>
  <c r="BI55" i="4"/>
  <c r="CP55" i="4"/>
  <c r="BJ55" i="4"/>
  <c r="CQ55" i="4"/>
  <c r="BK55" i="4"/>
  <c r="CR55" i="4"/>
  <c r="BL55" i="4"/>
  <c r="CS55" i="4"/>
  <c r="BM55" i="4"/>
  <c r="CT55" i="4"/>
  <c r="AY56" i="4"/>
  <c r="CF56" i="4"/>
  <c r="AZ56" i="4"/>
  <c r="CG56" i="4"/>
  <c r="BA56" i="4"/>
  <c r="CH56" i="4"/>
  <c r="BB56" i="4"/>
  <c r="CI56" i="4"/>
  <c r="BC56" i="4"/>
  <c r="CJ56" i="4"/>
  <c r="BD56" i="4"/>
  <c r="CK56" i="4"/>
  <c r="BE56" i="4"/>
  <c r="CL56" i="4"/>
  <c r="BF56" i="4"/>
  <c r="CM56" i="4"/>
  <c r="BG56" i="4"/>
  <c r="CN56" i="4"/>
  <c r="BH56" i="4"/>
  <c r="CO56" i="4"/>
  <c r="BI56" i="4"/>
  <c r="CP56" i="4"/>
  <c r="BJ56" i="4"/>
  <c r="CQ56" i="4"/>
  <c r="BK56" i="4"/>
  <c r="CR56" i="4"/>
  <c r="BL56" i="4"/>
  <c r="CS56" i="4"/>
  <c r="BM56" i="4"/>
  <c r="CT56" i="4"/>
  <c r="AY57" i="4"/>
  <c r="CF57" i="4"/>
  <c r="AZ57" i="4"/>
  <c r="CG57" i="4"/>
  <c r="BA57" i="4"/>
  <c r="CH57" i="4"/>
  <c r="BB57" i="4"/>
  <c r="CI57" i="4"/>
  <c r="BC57" i="4"/>
  <c r="CJ57" i="4"/>
  <c r="BD57" i="4"/>
  <c r="CK57" i="4"/>
  <c r="BE57" i="4"/>
  <c r="CL57" i="4"/>
  <c r="BF57" i="4"/>
  <c r="CM57" i="4"/>
  <c r="BG57" i="4"/>
  <c r="CN57" i="4"/>
  <c r="BH57" i="4"/>
  <c r="CO57" i="4"/>
  <c r="BI57" i="4"/>
  <c r="CP57" i="4"/>
  <c r="BJ57" i="4"/>
  <c r="CQ57" i="4"/>
  <c r="BK57" i="4"/>
  <c r="CR57" i="4"/>
  <c r="BL57" i="4"/>
  <c r="CS57" i="4"/>
  <c r="BM57" i="4"/>
  <c r="CT57" i="4"/>
  <c r="AY58" i="4"/>
  <c r="CF58" i="4"/>
  <c r="AZ58" i="4"/>
  <c r="CG58" i="4"/>
  <c r="BA58" i="4"/>
  <c r="CH58" i="4"/>
  <c r="BB58" i="4"/>
  <c r="CI58" i="4"/>
  <c r="BC58" i="4"/>
  <c r="CJ58" i="4"/>
  <c r="BD58" i="4"/>
  <c r="CK58" i="4"/>
  <c r="BE58" i="4"/>
  <c r="CL58" i="4"/>
  <c r="BF58" i="4"/>
  <c r="CM58" i="4"/>
  <c r="BG58" i="4"/>
  <c r="CN58" i="4"/>
  <c r="BH58" i="4"/>
  <c r="CO58" i="4"/>
  <c r="BI58" i="4"/>
  <c r="CP58" i="4"/>
  <c r="BJ58" i="4"/>
  <c r="CQ58" i="4"/>
  <c r="BK58" i="4"/>
  <c r="CR58" i="4"/>
  <c r="BL58" i="4"/>
  <c r="CS58" i="4"/>
  <c r="BM58" i="4"/>
  <c r="CT58" i="4"/>
  <c r="AY59" i="4"/>
  <c r="CF59" i="4"/>
  <c r="AZ59" i="4"/>
  <c r="CG59" i="4"/>
  <c r="BA59" i="4"/>
  <c r="CH59" i="4"/>
  <c r="BB59" i="4"/>
  <c r="CI59" i="4"/>
  <c r="BC59" i="4"/>
  <c r="CJ59" i="4"/>
  <c r="BD59" i="4"/>
  <c r="CK59" i="4"/>
  <c r="BE59" i="4"/>
  <c r="CL59" i="4"/>
  <c r="BF59" i="4"/>
  <c r="CM59" i="4"/>
  <c r="BG59" i="4"/>
  <c r="CN59" i="4"/>
  <c r="BH59" i="4"/>
  <c r="CO59" i="4"/>
  <c r="BI59" i="4"/>
  <c r="CP59" i="4"/>
  <c r="BJ59" i="4"/>
  <c r="CQ59" i="4"/>
  <c r="BK59" i="4"/>
  <c r="CR59" i="4"/>
  <c r="BL59" i="4"/>
  <c r="CS59" i="4"/>
  <c r="BM59" i="4"/>
  <c r="CT59" i="4"/>
  <c r="AY60" i="4"/>
  <c r="CF60" i="4"/>
  <c r="AZ60" i="4"/>
  <c r="CG60" i="4"/>
  <c r="BA60" i="4"/>
  <c r="CH60" i="4"/>
  <c r="BB60" i="4"/>
  <c r="CI60" i="4"/>
  <c r="BC60" i="4"/>
  <c r="CJ60" i="4"/>
  <c r="BD60" i="4"/>
  <c r="CK60" i="4"/>
  <c r="BE60" i="4"/>
  <c r="CL60" i="4"/>
  <c r="BF60" i="4"/>
  <c r="CM60" i="4"/>
  <c r="BG60" i="4"/>
  <c r="CN60" i="4"/>
  <c r="BH60" i="4"/>
  <c r="CO60" i="4"/>
  <c r="BI60" i="4"/>
  <c r="CP60" i="4"/>
  <c r="BJ60" i="4"/>
  <c r="CQ60" i="4"/>
  <c r="BK60" i="4"/>
  <c r="CR60" i="4"/>
  <c r="BL60" i="4"/>
  <c r="CS60" i="4"/>
  <c r="BM60" i="4"/>
  <c r="CT60" i="4"/>
  <c r="AY61" i="4"/>
  <c r="CF61" i="4"/>
  <c r="AZ61" i="4"/>
  <c r="CG61" i="4"/>
  <c r="BA61" i="4"/>
  <c r="CH61" i="4"/>
  <c r="BB61" i="4"/>
  <c r="CI61" i="4"/>
  <c r="BC61" i="4"/>
  <c r="CJ61" i="4"/>
  <c r="BD61" i="4"/>
  <c r="CK61" i="4"/>
  <c r="BE61" i="4"/>
  <c r="CL61" i="4"/>
  <c r="BF61" i="4"/>
  <c r="CM61" i="4"/>
  <c r="BG61" i="4"/>
  <c r="CN61" i="4"/>
  <c r="BH61" i="4"/>
  <c r="CO61" i="4"/>
  <c r="BI61" i="4"/>
  <c r="CP61" i="4"/>
  <c r="BJ61" i="4"/>
  <c r="CQ61" i="4"/>
  <c r="BK61" i="4"/>
  <c r="CR61" i="4"/>
  <c r="BL61" i="4"/>
  <c r="CS61" i="4"/>
  <c r="BM61" i="4"/>
  <c r="CT61" i="4"/>
  <c r="AY62" i="4"/>
  <c r="CF62" i="4"/>
  <c r="AZ62" i="4"/>
  <c r="CG62" i="4"/>
  <c r="BA62" i="4"/>
  <c r="CH62" i="4"/>
  <c r="BB62" i="4"/>
  <c r="CI62" i="4"/>
  <c r="BC62" i="4"/>
  <c r="CJ62" i="4"/>
  <c r="BD62" i="4"/>
  <c r="CK62" i="4"/>
  <c r="BE62" i="4"/>
  <c r="CL62" i="4"/>
  <c r="BF62" i="4"/>
  <c r="CM62" i="4"/>
  <c r="BG62" i="4"/>
  <c r="CN62" i="4"/>
  <c r="BH62" i="4"/>
  <c r="CO62" i="4"/>
  <c r="BI62" i="4"/>
  <c r="CP62" i="4"/>
  <c r="BJ62" i="4"/>
  <c r="CQ62" i="4"/>
  <c r="BK62" i="4"/>
  <c r="CR62" i="4"/>
  <c r="BL62" i="4"/>
  <c r="CS62" i="4"/>
  <c r="BM62" i="4"/>
  <c r="CT62" i="4"/>
  <c r="AY63" i="4"/>
  <c r="CF63" i="4"/>
  <c r="AZ63" i="4"/>
  <c r="CG63" i="4"/>
  <c r="BA63" i="4"/>
  <c r="CH63" i="4"/>
  <c r="BB63" i="4"/>
  <c r="CI63" i="4"/>
  <c r="BC63" i="4"/>
  <c r="CJ63" i="4"/>
  <c r="BD63" i="4"/>
  <c r="CK63" i="4"/>
  <c r="BE63" i="4"/>
  <c r="CL63" i="4"/>
  <c r="BF63" i="4"/>
  <c r="CM63" i="4"/>
  <c r="BG63" i="4"/>
  <c r="CN63" i="4"/>
  <c r="BH63" i="4"/>
  <c r="CO63" i="4"/>
  <c r="BI63" i="4"/>
  <c r="CP63" i="4"/>
  <c r="BJ63" i="4"/>
  <c r="CQ63" i="4"/>
  <c r="BK63" i="4"/>
  <c r="CR63" i="4"/>
  <c r="BL63" i="4"/>
  <c r="CS63" i="4"/>
  <c r="BM63" i="4"/>
  <c r="CT63" i="4"/>
  <c r="AY64" i="4"/>
  <c r="CF64" i="4"/>
  <c r="AZ64" i="4"/>
  <c r="CG64" i="4"/>
  <c r="BA64" i="4"/>
  <c r="CH64" i="4"/>
  <c r="BB64" i="4"/>
  <c r="CI64" i="4"/>
  <c r="BC64" i="4"/>
  <c r="CJ64" i="4"/>
  <c r="BD64" i="4"/>
  <c r="CK64" i="4"/>
  <c r="BE64" i="4"/>
  <c r="CL64" i="4"/>
  <c r="BF64" i="4"/>
  <c r="CM64" i="4"/>
  <c r="BG64" i="4"/>
  <c r="CN64" i="4"/>
  <c r="BH64" i="4"/>
  <c r="CO64" i="4"/>
  <c r="BI64" i="4"/>
  <c r="CP64" i="4"/>
  <c r="BJ64" i="4"/>
  <c r="CQ64" i="4"/>
  <c r="BK64" i="4"/>
  <c r="CR64" i="4"/>
  <c r="BL64" i="4"/>
  <c r="CS64" i="4"/>
  <c r="BM64" i="4"/>
  <c r="CT64" i="4"/>
  <c r="AY65" i="4"/>
  <c r="CF65" i="4"/>
  <c r="AZ65" i="4"/>
  <c r="CG65" i="4"/>
  <c r="BA65" i="4"/>
  <c r="CH65" i="4"/>
  <c r="BB65" i="4"/>
  <c r="CI65" i="4"/>
  <c r="BC65" i="4"/>
  <c r="CJ65" i="4"/>
  <c r="BD65" i="4"/>
  <c r="CK65" i="4"/>
  <c r="BE65" i="4"/>
  <c r="CL65" i="4"/>
  <c r="BF65" i="4"/>
  <c r="CM65" i="4"/>
  <c r="BG65" i="4"/>
  <c r="CN65" i="4"/>
  <c r="BH65" i="4"/>
  <c r="CO65" i="4"/>
  <c r="BI65" i="4"/>
  <c r="CP65" i="4"/>
  <c r="BJ65" i="4"/>
  <c r="CQ65" i="4"/>
  <c r="BK65" i="4"/>
  <c r="CR65" i="4"/>
  <c r="BL65" i="4"/>
  <c r="CS65" i="4"/>
  <c r="BM65" i="4"/>
  <c r="CT65" i="4"/>
  <c r="AY66" i="4"/>
  <c r="CF66" i="4"/>
  <c r="AZ66" i="4"/>
  <c r="CG66" i="4"/>
  <c r="BA66" i="4"/>
  <c r="CH66" i="4"/>
  <c r="BB66" i="4"/>
  <c r="CI66" i="4"/>
  <c r="BC66" i="4"/>
  <c r="CJ66" i="4"/>
  <c r="BD66" i="4"/>
  <c r="CK66" i="4"/>
  <c r="BE66" i="4"/>
  <c r="CL66" i="4"/>
  <c r="BF66" i="4"/>
  <c r="CM66" i="4"/>
  <c r="BG66" i="4"/>
  <c r="CN66" i="4"/>
  <c r="BH66" i="4"/>
  <c r="CO66" i="4"/>
  <c r="BI66" i="4"/>
  <c r="CP66" i="4"/>
  <c r="BJ66" i="4"/>
  <c r="CQ66" i="4"/>
  <c r="BK66" i="4"/>
  <c r="CR66" i="4"/>
  <c r="BL66" i="4"/>
  <c r="CS66" i="4"/>
  <c r="BM66" i="4"/>
  <c r="CT66" i="4"/>
  <c r="AY67" i="4"/>
  <c r="CF67" i="4"/>
  <c r="AZ67" i="4"/>
  <c r="CG67" i="4"/>
  <c r="BA67" i="4"/>
  <c r="CH67" i="4"/>
  <c r="BB67" i="4"/>
  <c r="CI67" i="4"/>
  <c r="BC67" i="4"/>
  <c r="CJ67" i="4"/>
  <c r="BD67" i="4"/>
  <c r="CK67" i="4"/>
  <c r="BE67" i="4"/>
  <c r="CL67" i="4"/>
  <c r="BF67" i="4"/>
  <c r="CM67" i="4"/>
  <c r="BG67" i="4"/>
  <c r="CN67" i="4"/>
  <c r="BH67" i="4"/>
  <c r="CO67" i="4"/>
  <c r="BI67" i="4"/>
  <c r="CP67" i="4"/>
  <c r="BJ67" i="4"/>
  <c r="CQ67" i="4"/>
  <c r="BK67" i="4"/>
  <c r="CR67" i="4"/>
  <c r="BL67" i="4"/>
  <c r="CS67" i="4"/>
  <c r="AZ9" i="4"/>
  <c r="CG9" i="4"/>
  <c r="BA9" i="4"/>
  <c r="CH9" i="4"/>
  <c r="BB9" i="4"/>
  <c r="CI9" i="4"/>
  <c r="BC9" i="4"/>
  <c r="CJ9" i="4"/>
  <c r="BD9" i="4"/>
  <c r="CK9" i="4"/>
  <c r="BE9" i="4"/>
  <c r="CL9" i="4"/>
  <c r="BF9" i="4"/>
  <c r="CM9" i="4"/>
  <c r="BG9" i="4"/>
  <c r="CN9" i="4"/>
  <c r="BH9" i="4"/>
  <c r="CO9" i="4"/>
  <c r="BI9" i="4"/>
  <c r="CP9" i="4"/>
  <c r="BJ9" i="4"/>
  <c r="CQ9" i="4"/>
  <c r="BK9" i="4"/>
  <c r="CR9" i="4"/>
  <c r="BL9" i="4"/>
  <c r="CS9" i="4"/>
  <c r="BM9" i="4"/>
  <c r="CT9" i="4"/>
  <c r="AY9" i="4"/>
  <c r="CF9" i="4"/>
  <c r="AI10" i="4"/>
  <c r="BP10" i="4"/>
  <c r="AJ10" i="4"/>
  <c r="BQ10" i="4"/>
  <c r="AK10" i="4"/>
  <c r="BR10" i="4"/>
  <c r="AL10" i="4"/>
  <c r="BS10" i="4"/>
  <c r="AM10" i="4"/>
  <c r="BT10" i="4"/>
  <c r="AN10" i="4"/>
  <c r="BU10" i="4"/>
  <c r="AO10" i="4"/>
  <c r="BV10" i="4"/>
  <c r="AP10" i="4"/>
  <c r="BW10" i="4"/>
  <c r="AQ10" i="4"/>
  <c r="BX10" i="4"/>
  <c r="AR10" i="4"/>
  <c r="BY10" i="4"/>
  <c r="AS10" i="4"/>
  <c r="BZ10" i="4"/>
  <c r="AT10" i="4"/>
  <c r="CA10" i="4"/>
  <c r="AU10" i="4"/>
  <c r="CB10" i="4"/>
  <c r="AV10" i="4"/>
  <c r="CC10" i="4"/>
  <c r="AW10" i="4"/>
  <c r="CD10" i="4"/>
  <c r="AI11" i="4"/>
  <c r="BP11" i="4"/>
  <c r="AJ11" i="4"/>
  <c r="BQ11" i="4"/>
  <c r="AK11" i="4"/>
  <c r="BR11" i="4"/>
  <c r="AL11" i="4"/>
  <c r="BS11" i="4"/>
  <c r="AM11" i="4"/>
  <c r="BT11" i="4"/>
  <c r="AN11" i="4"/>
  <c r="BU11" i="4"/>
  <c r="AO11" i="4"/>
  <c r="BV11" i="4"/>
  <c r="AP11" i="4"/>
  <c r="BW11" i="4"/>
  <c r="AQ11" i="4"/>
  <c r="BX11" i="4"/>
  <c r="AR11" i="4"/>
  <c r="BY11" i="4"/>
  <c r="AS11" i="4"/>
  <c r="BZ11" i="4"/>
  <c r="AT11" i="4"/>
  <c r="CA11" i="4"/>
  <c r="AU11" i="4"/>
  <c r="CB11" i="4"/>
  <c r="AV11" i="4"/>
  <c r="CC11" i="4"/>
  <c r="AW11" i="4"/>
  <c r="CD11" i="4"/>
  <c r="AI12" i="4"/>
  <c r="BP12" i="4"/>
  <c r="AJ12" i="4"/>
  <c r="BQ12" i="4"/>
  <c r="AK12" i="4"/>
  <c r="BR12" i="4"/>
  <c r="AL12" i="4"/>
  <c r="BS12" i="4"/>
  <c r="AM12" i="4"/>
  <c r="BT12" i="4"/>
  <c r="AN12" i="4"/>
  <c r="BU12" i="4"/>
  <c r="AO12" i="4"/>
  <c r="BV12" i="4"/>
  <c r="AP12" i="4"/>
  <c r="BW12" i="4"/>
  <c r="AQ12" i="4"/>
  <c r="BX12" i="4"/>
  <c r="AR12" i="4"/>
  <c r="BY12" i="4"/>
  <c r="AS12" i="4"/>
  <c r="BZ12" i="4"/>
  <c r="AT12" i="4"/>
  <c r="CA12" i="4"/>
  <c r="AU12" i="4"/>
  <c r="CB12" i="4"/>
  <c r="AV12" i="4"/>
  <c r="CC12" i="4"/>
  <c r="AW12" i="4"/>
  <c r="CD12" i="4"/>
  <c r="AI13" i="4"/>
  <c r="BP13" i="4"/>
  <c r="AJ13" i="4"/>
  <c r="BQ13" i="4"/>
  <c r="AK13" i="4"/>
  <c r="BR13" i="4"/>
  <c r="AL13" i="4"/>
  <c r="BS13" i="4"/>
  <c r="AM13" i="4"/>
  <c r="BT13" i="4"/>
  <c r="AN13" i="4"/>
  <c r="BU13" i="4"/>
  <c r="AO13" i="4"/>
  <c r="BV13" i="4"/>
  <c r="AP13" i="4"/>
  <c r="BW13" i="4"/>
  <c r="AQ13" i="4"/>
  <c r="BX13" i="4"/>
  <c r="AR13" i="4"/>
  <c r="BY13" i="4"/>
  <c r="AS13" i="4"/>
  <c r="BZ13" i="4"/>
  <c r="AT13" i="4"/>
  <c r="CA13" i="4"/>
  <c r="AU13" i="4"/>
  <c r="CB13" i="4"/>
  <c r="AV13" i="4"/>
  <c r="CC13" i="4"/>
  <c r="AW13" i="4"/>
  <c r="CD13" i="4"/>
  <c r="AI14" i="4"/>
  <c r="BP14" i="4"/>
  <c r="AJ14" i="4"/>
  <c r="BQ14" i="4"/>
  <c r="AK14" i="4"/>
  <c r="BR14" i="4"/>
  <c r="AL14" i="4"/>
  <c r="BS14" i="4"/>
  <c r="AM14" i="4"/>
  <c r="BT14" i="4"/>
  <c r="AN14" i="4"/>
  <c r="BU14" i="4"/>
  <c r="AO14" i="4"/>
  <c r="BV14" i="4"/>
  <c r="AP14" i="4"/>
  <c r="BW14" i="4"/>
  <c r="AQ14" i="4"/>
  <c r="BX14" i="4"/>
  <c r="AR14" i="4"/>
  <c r="BY14" i="4"/>
  <c r="AS14" i="4"/>
  <c r="BZ14" i="4"/>
  <c r="AT14" i="4"/>
  <c r="CA14" i="4"/>
  <c r="AU14" i="4"/>
  <c r="CB14" i="4"/>
  <c r="AV14" i="4"/>
  <c r="CC14" i="4"/>
  <c r="AW14" i="4"/>
  <c r="CD14" i="4"/>
  <c r="AI15" i="4"/>
  <c r="BP15" i="4"/>
  <c r="AJ15" i="4"/>
  <c r="BQ15" i="4"/>
  <c r="AK15" i="4"/>
  <c r="BR15" i="4"/>
  <c r="AL15" i="4"/>
  <c r="BS15" i="4"/>
  <c r="AM15" i="4"/>
  <c r="BT15" i="4"/>
  <c r="AN15" i="4"/>
  <c r="BU15" i="4"/>
  <c r="AO15" i="4"/>
  <c r="BV15" i="4"/>
  <c r="AP15" i="4"/>
  <c r="BW15" i="4"/>
  <c r="AQ15" i="4"/>
  <c r="BX15" i="4"/>
  <c r="AR15" i="4"/>
  <c r="BY15" i="4"/>
  <c r="AS15" i="4"/>
  <c r="BZ15" i="4"/>
  <c r="AT15" i="4"/>
  <c r="CA15" i="4"/>
  <c r="AU15" i="4"/>
  <c r="CB15" i="4"/>
  <c r="AV15" i="4"/>
  <c r="CC15" i="4"/>
  <c r="AW15" i="4"/>
  <c r="CD15" i="4"/>
  <c r="AI16" i="4"/>
  <c r="BP16" i="4"/>
  <c r="AJ16" i="4"/>
  <c r="BQ16" i="4"/>
  <c r="AK16" i="4"/>
  <c r="BR16" i="4"/>
  <c r="AL16" i="4"/>
  <c r="BS16" i="4"/>
  <c r="AM16" i="4"/>
  <c r="BT16" i="4"/>
  <c r="AN16" i="4"/>
  <c r="BU16" i="4"/>
  <c r="AO16" i="4"/>
  <c r="BV16" i="4"/>
  <c r="AP16" i="4"/>
  <c r="BW16" i="4"/>
  <c r="AQ16" i="4"/>
  <c r="BX16" i="4"/>
  <c r="AR16" i="4"/>
  <c r="BY16" i="4"/>
  <c r="AS16" i="4"/>
  <c r="BZ16" i="4"/>
  <c r="AT16" i="4"/>
  <c r="CA16" i="4"/>
  <c r="AU16" i="4"/>
  <c r="CB16" i="4"/>
  <c r="AV16" i="4"/>
  <c r="CC16" i="4"/>
  <c r="AW16" i="4"/>
  <c r="CD16" i="4"/>
  <c r="AI17" i="4"/>
  <c r="BP17" i="4"/>
  <c r="AJ17" i="4"/>
  <c r="BQ17" i="4"/>
  <c r="AK17" i="4"/>
  <c r="BR17" i="4"/>
  <c r="AL17" i="4"/>
  <c r="BS17" i="4"/>
  <c r="AM17" i="4"/>
  <c r="BT17" i="4"/>
  <c r="AN17" i="4"/>
  <c r="BU17" i="4"/>
  <c r="AO17" i="4"/>
  <c r="BV17" i="4"/>
  <c r="AP17" i="4"/>
  <c r="BW17" i="4"/>
  <c r="AQ17" i="4"/>
  <c r="BX17" i="4"/>
  <c r="AR17" i="4"/>
  <c r="BY17" i="4"/>
  <c r="AS17" i="4"/>
  <c r="BZ17" i="4"/>
  <c r="AT17" i="4"/>
  <c r="CA17" i="4"/>
  <c r="AU17" i="4"/>
  <c r="CB17" i="4"/>
  <c r="AV17" i="4"/>
  <c r="CC17" i="4"/>
  <c r="AW17" i="4"/>
  <c r="CD17" i="4"/>
  <c r="AI18" i="4"/>
  <c r="BP18" i="4"/>
  <c r="AJ18" i="4"/>
  <c r="BQ18" i="4"/>
  <c r="AK18" i="4"/>
  <c r="BR18" i="4"/>
  <c r="AL18" i="4"/>
  <c r="BS18" i="4"/>
  <c r="AM18" i="4"/>
  <c r="BT18" i="4"/>
  <c r="AN18" i="4"/>
  <c r="BU18" i="4"/>
  <c r="AO18" i="4"/>
  <c r="BV18" i="4"/>
  <c r="AP18" i="4"/>
  <c r="BW18" i="4"/>
  <c r="AQ18" i="4"/>
  <c r="BX18" i="4"/>
  <c r="AR18" i="4"/>
  <c r="BY18" i="4"/>
  <c r="AS18" i="4"/>
  <c r="BZ18" i="4"/>
  <c r="AT18" i="4"/>
  <c r="CA18" i="4"/>
  <c r="AU18" i="4"/>
  <c r="CB18" i="4"/>
  <c r="AV18" i="4"/>
  <c r="CC18" i="4"/>
  <c r="AW18" i="4"/>
  <c r="CD18" i="4"/>
  <c r="AI19" i="4"/>
  <c r="BP19" i="4"/>
  <c r="AJ19" i="4"/>
  <c r="BQ19" i="4"/>
  <c r="AK19" i="4"/>
  <c r="BR19" i="4"/>
  <c r="AL19" i="4"/>
  <c r="BS19" i="4"/>
  <c r="AM19" i="4"/>
  <c r="BT19" i="4"/>
  <c r="AN19" i="4"/>
  <c r="BU19" i="4"/>
  <c r="AO19" i="4"/>
  <c r="BV19" i="4"/>
  <c r="AP19" i="4"/>
  <c r="BW19" i="4"/>
  <c r="AQ19" i="4"/>
  <c r="BX19" i="4"/>
  <c r="AR19" i="4"/>
  <c r="BY19" i="4"/>
  <c r="AS19" i="4"/>
  <c r="BZ19" i="4"/>
  <c r="AT19" i="4"/>
  <c r="CA19" i="4"/>
  <c r="AU19" i="4"/>
  <c r="CB19" i="4"/>
  <c r="AV19" i="4"/>
  <c r="CC19" i="4"/>
  <c r="AW19" i="4"/>
  <c r="CD19" i="4"/>
  <c r="AI20" i="4"/>
  <c r="BP20" i="4"/>
  <c r="AJ20" i="4"/>
  <c r="BQ20" i="4"/>
  <c r="AK20" i="4"/>
  <c r="BR20" i="4"/>
  <c r="AL20" i="4"/>
  <c r="BS20" i="4"/>
  <c r="AM20" i="4"/>
  <c r="BT20" i="4"/>
  <c r="AN20" i="4"/>
  <c r="BU20" i="4"/>
  <c r="AO20" i="4"/>
  <c r="BV20" i="4"/>
  <c r="AP20" i="4"/>
  <c r="BW20" i="4"/>
  <c r="AQ20" i="4"/>
  <c r="BX20" i="4"/>
  <c r="AR20" i="4"/>
  <c r="BY20" i="4"/>
  <c r="AS20" i="4"/>
  <c r="BZ20" i="4"/>
  <c r="AT20" i="4"/>
  <c r="CA20" i="4"/>
  <c r="AU20" i="4"/>
  <c r="CB20" i="4"/>
  <c r="AV20" i="4"/>
  <c r="CC20" i="4"/>
  <c r="AW20" i="4"/>
  <c r="CD20" i="4"/>
  <c r="AI21" i="4"/>
  <c r="BP21" i="4"/>
  <c r="AJ21" i="4"/>
  <c r="BQ21" i="4"/>
  <c r="AK21" i="4"/>
  <c r="BR21" i="4"/>
  <c r="AL21" i="4"/>
  <c r="BS21" i="4"/>
  <c r="AM21" i="4"/>
  <c r="BT21" i="4"/>
  <c r="AN21" i="4"/>
  <c r="BU21" i="4"/>
  <c r="AO21" i="4"/>
  <c r="BV21" i="4"/>
  <c r="AP21" i="4"/>
  <c r="BW21" i="4"/>
  <c r="AQ21" i="4"/>
  <c r="BX21" i="4"/>
  <c r="AR21" i="4"/>
  <c r="BY21" i="4"/>
  <c r="AS21" i="4"/>
  <c r="BZ21" i="4"/>
  <c r="AT21" i="4"/>
  <c r="CA21" i="4"/>
  <c r="AU21" i="4"/>
  <c r="CB21" i="4"/>
  <c r="AV21" i="4"/>
  <c r="CC21" i="4"/>
  <c r="AW21" i="4"/>
  <c r="CD21" i="4"/>
  <c r="AI22" i="4"/>
  <c r="BP22" i="4"/>
  <c r="AJ22" i="4"/>
  <c r="BQ22" i="4"/>
  <c r="AK22" i="4"/>
  <c r="BR22" i="4"/>
  <c r="AL22" i="4"/>
  <c r="BS22" i="4"/>
  <c r="AM22" i="4"/>
  <c r="BT22" i="4"/>
  <c r="AN22" i="4"/>
  <c r="BU22" i="4"/>
  <c r="AO22" i="4"/>
  <c r="BV22" i="4"/>
  <c r="AP22" i="4"/>
  <c r="BW22" i="4"/>
  <c r="AQ22" i="4"/>
  <c r="BX22" i="4"/>
  <c r="AR22" i="4"/>
  <c r="BY22" i="4"/>
  <c r="AS22" i="4"/>
  <c r="BZ22" i="4"/>
  <c r="AT22" i="4"/>
  <c r="CA22" i="4"/>
  <c r="AU22" i="4"/>
  <c r="CB22" i="4"/>
  <c r="AV22" i="4"/>
  <c r="CC22" i="4"/>
  <c r="AW22" i="4"/>
  <c r="CD22" i="4"/>
  <c r="AI23" i="4"/>
  <c r="BP23" i="4"/>
  <c r="AJ23" i="4"/>
  <c r="BQ23" i="4"/>
  <c r="AK23" i="4"/>
  <c r="BR23" i="4"/>
  <c r="AL23" i="4"/>
  <c r="BS23" i="4"/>
  <c r="AM23" i="4"/>
  <c r="BT23" i="4"/>
  <c r="AN23" i="4"/>
  <c r="BU23" i="4"/>
  <c r="AO23" i="4"/>
  <c r="BV23" i="4"/>
  <c r="AP23" i="4"/>
  <c r="BW23" i="4"/>
  <c r="AQ23" i="4"/>
  <c r="BX23" i="4"/>
  <c r="AR23" i="4"/>
  <c r="BY23" i="4"/>
  <c r="AS23" i="4"/>
  <c r="BZ23" i="4"/>
  <c r="AT23" i="4"/>
  <c r="CA23" i="4"/>
  <c r="AU23" i="4"/>
  <c r="CB23" i="4"/>
  <c r="AV23" i="4"/>
  <c r="CC23" i="4"/>
  <c r="AW23" i="4"/>
  <c r="CD23" i="4"/>
  <c r="AI24" i="4"/>
  <c r="BP24" i="4"/>
  <c r="AJ24" i="4"/>
  <c r="BQ24" i="4"/>
  <c r="AK24" i="4"/>
  <c r="BR24" i="4"/>
  <c r="AL24" i="4"/>
  <c r="BS24" i="4"/>
  <c r="AM24" i="4"/>
  <c r="BT24" i="4"/>
  <c r="AN24" i="4"/>
  <c r="BU24" i="4"/>
  <c r="AO24" i="4"/>
  <c r="BV24" i="4"/>
  <c r="AP24" i="4"/>
  <c r="BW24" i="4"/>
  <c r="AQ24" i="4"/>
  <c r="BX24" i="4"/>
  <c r="AR24" i="4"/>
  <c r="BY24" i="4"/>
  <c r="AS24" i="4"/>
  <c r="BZ24" i="4"/>
  <c r="AT24" i="4"/>
  <c r="CA24" i="4"/>
  <c r="AU24" i="4"/>
  <c r="CB24" i="4"/>
  <c r="AV24" i="4"/>
  <c r="CC24" i="4"/>
  <c r="AW24" i="4"/>
  <c r="CD24" i="4"/>
  <c r="AI25" i="4"/>
  <c r="BP25" i="4"/>
  <c r="AJ25" i="4"/>
  <c r="BQ25" i="4"/>
  <c r="AK25" i="4"/>
  <c r="BR25" i="4"/>
  <c r="AL25" i="4"/>
  <c r="BS25" i="4"/>
  <c r="AM25" i="4"/>
  <c r="BT25" i="4"/>
  <c r="AN25" i="4"/>
  <c r="BU25" i="4"/>
  <c r="AO25" i="4"/>
  <c r="BV25" i="4"/>
  <c r="AP25" i="4"/>
  <c r="BW25" i="4"/>
  <c r="AQ25" i="4"/>
  <c r="BX25" i="4"/>
  <c r="AR25" i="4"/>
  <c r="BY25" i="4"/>
  <c r="AS25" i="4"/>
  <c r="BZ25" i="4"/>
  <c r="AT25" i="4"/>
  <c r="CA25" i="4"/>
  <c r="AU25" i="4"/>
  <c r="CB25" i="4"/>
  <c r="AV25" i="4"/>
  <c r="CC25" i="4"/>
  <c r="AW25" i="4"/>
  <c r="CD25" i="4"/>
  <c r="AI26" i="4"/>
  <c r="BP26" i="4"/>
  <c r="AJ26" i="4"/>
  <c r="BQ26" i="4"/>
  <c r="AK26" i="4"/>
  <c r="BR26" i="4"/>
  <c r="AL26" i="4"/>
  <c r="BS26" i="4"/>
  <c r="AM26" i="4"/>
  <c r="BT26" i="4"/>
  <c r="AN26" i="4"/>
  <c r="BU26" i="4"/>
  <c r="AO26" i="4"/>
  <c r="BV26" i="4"/>
  <c r="AP26" i="4"/>
  <c r="BW26" i="4"/>
  <c r="AQ26" i="4"/>
  <c r="BX26" i="4"/>
  <c r="AR26" i="4"/>
  <c r="BY26" i="4"/>
  <c r="AS26" i="4"/>
  <c r="BZ26" i="4"/>
  <c r="AT26" i="4"/>
  <c r="CA26" i="4"/>
  <c r="AU26" i="4"/>
  <c r="CB26" i="4"/>
  <c r="AV26" i="4"/>
  <c r="CC26" i="4"/>
  <c r="AW26" i="4"/>
  <c r="CD26" i="4"/>
  <c r="AI27" i="4"/>
  <c r="BP27" i="4"/>
  <c r="AJ27" i="4"/>
  <c r="BQ27" i="4"/>
  <c r="AK27" i="4"/>
  <c r="BR27" i="4"/>
  <c r="AL27" i="4"/>
  <c r="BS27" i="4"/>
  <c r="AM27" i="4"/>
  <c r="BT27" i="4"/>
  <c r="AN27" i="4"/>
  <c r="BU27" i="4"/>
  <c r="AO27" i="4"/>
  <c r="BV27" i="4"/>
  <c r="AP27" i="4"/>
  <c r="BW27" i="4"/>
  <c r="AQ27" i="4"/>
  <c r="BX27" i="4"/>
  <c r="AR27" i="4"/>
  <c r="BY27" i="4"/>
  <c r="AS27" i="4"/>
  <c r="BZ27" i="4"/>
  <c r="AT27" i="4"/>
  <c r="CA27" i="4"/>
  <c r="AU27" i="4"/>
  <c r="CB27" i="4"/>
  <c r="AV27" i="4"/>
  <c r="CC27" i="4"/>
  <c r="AW27" i="4"/>
  <c r="CD27" i="4"/>
  <c r="AI28" i="4"/>
  <c r="BP28" i="4"/>
  <c r="AJ28" i="4"/>
  <c r="BQ28" i="4"/>
  <c r="AK28" i="4"/>
  <c r="BR28" i="4"/>
  <c r="AL28" i="4"/>
  <c r="BS28" i="4"/>
  <c r="AM28" i="4"/>
  <c r="BT28" i="4"/>
  <c r="AN28" i="4"/>
  <c r="BU28" i="4"/>
  <c r="AO28" i="4"/>
  <c r="BV28" i="4"/>
  <c r="AP28" i="4"/>
  <c r="BW28" i="4"/>
  <c r="AQ28" i="4"/>
  <c r="BX28" i="4"/>
  <c r="AR28" i="4"/>
  <c r="BY28" i="4"/>
  <c r="AS28" i="4"/>
  <c r="BZ28" i="4"/>
  <c r="AT28" i="4"/>
  <c r="CA28" i="4"/>
  <c r="AU28" i="4"/>
  <c r="CB28" i="4"/>
  <c r="AV28" i="4"/>
  <c r="CC28" i="4"/>
  <c r="AW28" i="4"/>
  <c r="CD28" i="4"/>
  <c r="AI29" i="4"/>
  <c r="BP29" i="4"/>
  <c r="AJ29" i="4"/>
  <c r="BQ29" i="4"/>
  <c r="AK29" i="4"/>
  <c r="BR29" i="4"/>
  <c r="AL29" i="4"/>
  <c r="BS29" i="4"/>
  <c r="AM29" i="4"/>
  <c r="BT29" i="4"/>
  <c r="AN29" i="4"/>
  <c r="BU29" i="4"/>
  <c r="AO29" i="4"/>
  <c r="BV29" i="4"/>
  <c r="AP29" i="4"/>
  <c r="BW29" i="4"/>
  <c r="AQ29" i="4"/>
  <c r="BX29" i="4"/>
  <c r="AR29" i="4"/>
  <c r="BY29" i="4"/>
  <c r="AS29" i="4"/>
  <c r="BZ29" i="4"/>
  <c r="AT29" i="4"/>
  <c r="CA29" i="4"/>
  <c r="AU29" i="4"/>
  <c r="CB29" i="4"/>
  <c r="AV29" i="4"/>
  <c r="CC29" i="4"/>
  <c r="AW29" i="4"/>
  <c r="CD29" i="4"/>
  <c r="AI30" i="4"/>
  <c r="BP30" i="4"/>
  <c r="AJ30" i="4"/>
  <c r="BQ30" i="4"/>
  <c r="AK30" i="4"/>
  <c r="BR30" i="4"/>
  <c r="AL30" i="4"/>
  <c r="BS30" i="4"/>
  <c r="AM30" i="4"/>
  <c r="BT30" i="4"/>
  <c r="AN30" i="4"/>
  <c r="BU30" i="4"/>
  <c r="AO30" i="4"/>
  <c r="BV30" i="4"/>
  <c r="AP30" i="4"/>
  <c r="BW30" i="4"/>
  <c r="AQ30" i="4"/>
  <c r="BX30" i="4"/>
  <c r="AR30" i="4"/>
  <c r="BY30" i="4"/>
  <c r="AS30" i="4"/>
  <c r="BZ30" i="4"/>
  <c r="AT30" i="4"/>
  <c r="CA30" i="4"/>
  <c r="AU30" i="4"/>
  <c r="CB30" i="4"/>
  <c r="AV30" i="4"/>
  <c r="CC30" i="4"/>
  <c r="AW30" i="4"/>
  <c r="CD30" i="4"/>
  <c r="AI31" i="4"/>
  <c r="BP31" i="4"/>
  <c r="AJ31" i="4"/>
  <c r="BQ31" i="4"/>
  <c r="AK31" i="4"/>
  <c r="BR31" i="4"/>
  <c r="AL31" i="4"/>
  <c r="BS31" i="4"/>
  <c r="AM31" i="4"/>
  <c r="BT31" i="4"/>
  <c r="AN31" i="4"/>
  <c r="BU31" i="4"/>
  <c r="AO31" i="4"/>
  <c r="BV31" i="4"/>
  <c r="AP31" i="4"/>
  <c r="BW31" i="4"/>
  <c r="AQ31" i="4"/>
  <c r="BX31" i="4"/>
  <c r="AR31" i="4"/>
  <c r="BY31" i="4"/>
  <c r="AS31" i="4"/>
  <c r="BZ31" i="4"/>
  <c r="AT31" i="4"/>
  <c r="CA31" i="4"/>
  <c r="AU31" i="4"/>
  <c r="CB31" i="4"/>
  <c r="AV31" i="4"/>
  <c r="CC31" i="4"/>
  <c r="AW31" i="4"/>
  <c r="CD31" i="4"/>
  <c r="AI32" i="4"/>
  <c r="BP32" i="4"/>
  <c r="AJ32" i="4"/>
  <c r="BQ32" i="4"/>
  <c r="AK32" i="4"/>
  <c r="BR32" i="4"/>
  <c r="AL32" i="4"/>
  <c r="BS32" i="4"/>
  <c r="AM32" i="4"/>
  <c r="BT32" i="4"/>
  <c r="AN32" i="4"/>
  <c r="BU32" i="4"/>
  <c r="AO32" i="4"/>
  <c r="BV32" i="4"/>
  <c r="AP32" i="4"/>
  <c r="BW32" i="4"/>
  <c r="AQ32" i="4"/>
  <c r="BX32" i="4"/>
  <c r="AR32" i="4"/>
  <c r="BY32" i="4"/>
  <c r="AS32" i="4"/>
  <c r="BZ32" i="4"/>
  <c r="AT32" i="4"/>
  <c r="CA32" i="4"/>
  <c r="AU32" i="4"/>
  <c r="CB32" i="4"/>
  <c r="AV32" i="4"/>
  <c r="CC32" i="4"/>
  <c r="AW32" i="4"/>
  <c r="CD32" i="4"/>
  <c r="AI33" i="4"/>
  <c r="BP33" i="4"/>
  <c r="AJ33" i="4"/>
  <c r="BQ33" i="4"/>
  <c r="AK33" i="4"/>
  <c r="BR33" i="4"/>
  <c r="AL33" i="4"/>
  <c r="BS33" i="4"/>
  <c r="AM33" i="4"/>
  <c r="BT33" i="4"/>
  <c r="AN33" i="4"/>
  <c r="BU33" i="4"/>
  <c r="AO33" i="4"/>
  <c r="BV33" i="4"/>
  <c r="AP33" i="4"/>
  <c r="BW33" i="4"/>
  <c r="AQ33" i="4"/>
  <c r="BX33" i="4"/>
  <c r="AR33" i="4"/>
  <c r="BY33" i="4"/>
  <c r="AS33" i="4"/>
  <c r="BZ33" i="4"/>
  <c r="AT33" i="4"/>
  <c r="CA33" i="4"/>
  <c r="AU33" i="4"/>
  <c r="CB33" i="4"/>
  <c r="AV33" i="4"/>
  <c r="CC33" i="4"/>
  <c r="AW33" i="4"/>
  <c r="CD33" i="4"/>
  <c r="AI34" i="4"/>
  <c r="BP34" i="4"/>
  <c r="AJ34" i="4"/>
  <c r="BQ34" i="4"/>
  <c r="AK34" i="4"/>
  <c r="BR34" i="4"/>
  <c r="AL34" i="4"/>
  <c r="BS34" i="4"/>
  <c r="AM34" i="4"/>
  <c r="BT34" i="4"/>
  <c r="AN34" i="4"/>
  <c r="BU34" i="4"/>
  <c r="AO34" i="4"/>
  <c r="BV34" i="4"/>
  <c r="AP34" i="4"/>
  <c r="BW34" i="4"/>
  <c r="AQ34" i="4"/>
  <c r="BX34" i="4"/>
  <c r="AR34" i="4"/>
  <c r="BY34" i="4"/>
  <c r="AS34" i="4"/>
  <c r="BZ34" i="4"/>
  <c r="AT34" i="4"/>
  <c r="CA34" i="4"/>
  <c r="AU34" i="4"/>
  <c r="CB34" i="4"/>
  <c r="AV34" i="4"/>
  <c r="CC34" i="4"/>
  <c r="AW34" i="4"/>
  <c r="CD34" i="4"/>
  <c r="AI35" i="4"/>
  <c r="BP35" i="4"/>
  <c r="AJ35" i="4"/>
  <c r="BQ35" i="4"/>
  <c r="AK35" i="4"/>
  <c r="BR35" i="4"/>
  <c r="AL35" i="4"/>
  <c r="BS35" i="4"/>
  <c r="AM35" i="4"/>
  <c r="BT35" i="4"/>
  <c r="AN35" i="4"/>
  <c r="BU35" i="4"/>
  <c r="AO35" i="4"/>
  <c r="BV35" i="4"/>
  <c r="AP35" i="4"/>
  <c r="BW35" i="4"/>
  <c r="AQ35" i="4"/>
  <c r="BX35" i="4"/>
  <c r="AR35" i="4"/>
  <c r="BY35" i="4"/>
  <c r="AS35" i="4"/>
  <c r="BZ35" i="4"/>
  <c r="AT35" i="4"/>
  <c r="CA35" i="4"/>
  <c r="AU35" i="4"/>
  <c r="CB35" i="4"/>
  <c r="AV35" i="4"/>
  <c r="CC35" i="4"/>
  <c r="AW35" i="4"/>
  <c r="CD35" i="4"/>
  <c r="AI36" i="4"/>
  <c r="BP36" i="4"/>
  <c r="AJ36" i="4"/>
  <c r="BQ36" i="4"/>
  <c r="AK36" i="4"/>
  <c r="BR36" i="4"/>
  <c r="AL36" i="4"/>
  <c r="BS36" i="4"/>
  <c r="AM36" i="4"/>
  <c r="BT36" i="4"/>
  <c r="AN36" i="4"/>
  <c r="BU36" i="4"/>
  <c r="AO36" i="4"/>
  <c r="BV36" i="4"/>
  <c r="AP36" i="4"/>
  <c r="BW36" i="4"/>
  <c r="AQ36" i="4"/>
  <c r="BX36" i="4"/>
  <c r="AR36" i="4"/>
  <c r="BY36" i="4"/>
  <c r="AS36" i="4"/>
  <c r="BZ36" i="4"/>
  <c r="AT36" i="4"/>
  <c r="CA36" i="4"/>
  <c r="AU36" i="4"/>
  <c r="CB36" i="4"/>
  <c r="AV36" i="4"/>
  <c r="CC36" i="4"/>
  <c r="AW36" i="4"/>
  <c r="CD36" i="4"/>
  <c r="AI37" i="4"/>
  <c r="BP37" i="4"/>
  <c r="AJ37" i="4"/>
  <c r="BQ37" i="4"/>
  <c r="AK37" i="4"/>
  <c r="BR37" i="4"/>
  <c r="AL37" i="4"/>
  <c r="BS37" i="4"/>
  <c r="AM37" i="4"/>
  <c r="BT37" i="4"/>
  <c r="AN37" i="4"/>
  <c r="BU37" i="4"/>
  <c r="AO37" i="4"/>
  <c r="BV37" i="4"/>
  <c r="AP37" i="4"/>
  <c r="BW37" i="4"/>
  <c r="AQ37" i="4"/>
  <c r="BX37" i="4"/>
  <c r="AR37" i="4"/>
  <c r="BY37" i="4"/>
  <c r="AS37" i="4"/>
  <c r="BZ37" i="4"/>
  <c r="AT37" i="4"/>
  <c r="CA37" i="4"/>
  <c r="AU37" i="4"/>
  <c r="CB37" i="4"/>
  <c r="AV37" i="4"/>
  <c r="CC37" i="4"/>
  <c r="AW37" i="4"/>
  <c r="CD37" i="4"/>
  <c r="AI38" i="4"/>
  <c r="BP38" i="4"/>
  <c r="AJ38" i="4"/>
  <c r="BQ38" i="4"/>
  <c r="AK38" i="4"/>
  <c r="BR38" i="4"/>
  <c r="AL38" i="4"/>
  <c r="BS38" i="4"/>
  <c r="AM38" i="4"/>
  <c r="BT38" i="4"/>
  <c r="AN38" i="4"/>
  <c r="BU38" i="4"/>
  <c r="AO38" i="4"/>
  <c r="BV38" i="4"/>
  <c r="AP38" i="4"/>
  <c r="BW38" i="4"/>
  <c r="AQ38" i="4"/>
  <c r="BX38" i="4"/>
  <c r="AR38" i="4"/>
  <c r="BY38" i="4"/>
  <c r="AS38" i="4"/>
  <c r="BZ38" i="4"/>
  <c r="AT38" i="4"/>
  <c r="CA38" i="4"/>
  <c r="AU38" i="4"/>
  <c r="CB38" i="4"/>
  <c r="AV38" i="4"/>
  <c r="CC38" i="4"/>
  <c r="AW38" i="4"/>
  <c r="CD38" i="4"/>
  <c r="AI39" i="4"/>
  <c r="BP39" i="4"/>
  <c r="AJ39" i="4"/>
  <c r="BQ39" i="4"/>
  <c r="AK39" i="4"/>
  <c r="BR39" i="4"/>
  <c r="AL39" i="4"/>
  <c r="BS39" i="4"/>
  <c r="AM39" i="4"/>
  <c r="BT39" i="4"/>
  <c r="AN39" i="4"/>
  <c r="BU39" i="4"/>
  <c r="AO39" i="4"/>
  <c r="BV39" i="4"/>
  <c r="AP39" i="4"/>
  <c r="BW39" i="4"/>
  <c r="AQ39" i="4"/>
  <c r="BX39" i="4"/>
  <c r="AR39" i="4"/>
  <c r="BY39" i="4"/>
  <c r="AS39" i="4"/>
  <c r="BZ39" i="4"/>
  <c r="AT39" i="4"/>
  <c r="CA39" i="4"/>
  <c r="AU39" i="4"/>
  <c r="CB39" i="4"/>
  <c r="AV39" i="4"/>
  <c r="CC39" i="4"/>
  <c r="AW39" i="4"/>
  <c r="CD39" i="4"/>
  <c r="AI40" i="4"/>
  <c r="BP40" i="4"/>
  <c r="AJ40" i="4"/>
  <c r="BQ40" i="4"/>
  <c r="AK40" i="4"/>
  <c r="BR40" i="4"/>
  <c r="AL40" i="4"/>
  <c r="BS40" i="4"/>
  <c r="AM40" i="4"/>
  <c r="BT40" i="4"/>
  <c r="AN40" i="4"/>
  <c r="BU40" i="4"/>
  <c r="AO40" i="4"/>
  <c r="BV40" i="4"/>
  <c r="AP40" i="4"/>
  <c r="BW40" i="4"/>
  <c r="AQ40" i="4"/>
  <c r="BX40" i="4"/>
  <c r="AR40" i="4"/>
  <c r="BY40" i="4"/>
  <c r="AS40" i="4"/>
  <c r="BZ40" i="4"/>
  <c r="AT40" i="4"/>
  <c r="CA40" i="4"/>
  <c r="AU40" i="4"/>
  <c r="CB40" i="4"/>
  <c r="AV40" i="4"/>
  <c r="CC40" i="4"/>
  <c r="AW40" i="4"/>
  <c r="CD40" i="4"/>
  <c r="AI41" i="4"/>
  <c r="BP41" i="4"/>
  <c r="AJ41" i="4"/>
  <c r="BQ41" i="4"/>
  <c r="AK41" i="4"/>
  <c r="BR41" i="4"/>
  <c r="AL41" i="4"/>
  <c r="BS41" i="4"/>
  <c r="AM41" i="4"/>
  <c r="BT41" i="4"/>
  <c r="AN41" i="4"/>
  <c r="BU41" i="4"/>
  <c r="AO41" i="4"/>
  <c r="BV41" i="4"/>
  <c r="AP41" i="4"/>
  <c r="BW41" i="4"/>
  <c r="AQ41" i="4"/>
  <c r="BX41" i="4"/>
  <c r="AR41" i="4"/>
  <c r="BY41" i="4"/>
  <c r="AS41" i="4"/>
  <c r="BZ41" i="4"/>
  <c r="AT41" i="4"/>
  <c r="CA41" i="4"/>
  <c r="AU41" i="4"/>
  <c r="CB41" i="4"/>
  <c r="AV41" i="4"/>
  <c r="CC41" i="4"/>
  <c r="AW41" i="4"/>
  <c r="CD41" i="4"/>
  <c r="AI42" i="4"/>
  <c r="BP42" i="4"/>
  <c r="AJ42" i="4"/>
  <c r="BQ42" i="4"/>
  <c r="AK42" i="4"/>
  <c r="BR42" i="4"/>
  <c r="AL42" i="4"/>
  <c r="BS42" i="4"/>
  <c r="AM42" i="4"/>
  <c r="BT42" i="4"/>
  <c r="AN42" i="4"/>
  <c r="BU42" i="4"/>
  <c r="AO42" i="4"/>
  <c r="BV42" i="4"/>
  <c r="AP42" i="4"/>
  <c r="BW42" i="4"/>
  <c r="AQ42" i="4"/>
  <c r="BX42" i="4"/>
  <c r="AR42" i="4"/>
  <c r="BY42" i="4"/>
  <c r="AS42" i="4"/>
  <c r="BZ42" i="4"/>
  <c r="AT42" i="4"/>
  <c r="CA42" i="4"/>
  <c r="AU42" i="4"/>
  <c r="CB42" i="4"/>
  <c r="AV42" i="4"/>
  <c r="CC42" i="4"/>
  <c r="AW42" i="4"/>
  <c r="CD42" i="4"/>
  <c r="AI43" i="4"/>
  <c r="BP43" i="4"/>
  <c r="AJ43" i="4"/>
  <c r="BQ43" i="4"/>
  <c r="AK43" i="4"/>
  <c r="BR43" i="4"/>
  <c r="AL43" i="4"/>
  <c r="BS43" i="4"/>
  <c r="AM43" i="4"/>
  <c r="BT43" i="4"/>
  <c r="AN43" i="4"/>
  <c r="BU43" i="4"/>
  <c r="AO43" i="4"/>
  <c r="BV43" i="4"/>
  <c r="AP43" i="4"/>
  <c r="BW43" i="4"/>
  <c r="AQ43" i="4"/>
  <c r="BX43" i="4"/>
  <c r="AR43" i="4"/>
  <c r="BY43" i="4"/>
  <c r="AS43" i="4"/>
  <c r="BZ43" i="4"/>
  <c r="AT43" i="4"/>
  <c r="CA43" i="4"/>
  <c r="AU43" i="4"/>
  <c r="CB43" i="4"/>
  <c r="AV43" i="4"/>
  <c r="CC43" i="4"/>
  <c r="AW43" i="4"/>
  <c r="CD43" i="4"/>
  <c r="AI44" i="4"/>
  <c r="BP44" i="4"/>
  <c r="AJ44" i="4"/>
  <c r="BQ44" i="4"/>
  <c r="AK44" i="4"/>
  <c r="BR44" i="4"/>
  <c r="AL44" i="4"/>
  <c r="BS44" i="4"/>
  <c r="AM44" i="4"/>
  <c r="BT44" i="4"/>
  <c r="AN44" i="4"/>
  <c r="BU44" i="4"/>
  <c r="AO44" i="4"/>
  <c r="BV44" i="4"/>
  <c r="AP44" i="4"/>
  <c r="BW44" i="4"/>
  <c r="AQ44" i="4"/>
  <c r="BX44" i="4"/>
  <c r="AR44" i="4"/>
  <c r="BY44" i="4"/>
  <c r="AS44" i="4"/>
  <c r="BZ44" i="4"/>
  <c r="AT44" i="4"/>
  <c r="CA44" i="4"/>
  <c r="AU44" i="4"/>
  <c r="CB44" i="4"/>
  <c r="AV44" i="4"/>
  <c r="CC44" i="4"/>
  <c r="AW44" i="4"/>
  <c r="CD44" i="4"/>
  <c r="AI45" i="4"/>
  <c r="BP45" i="4"/>
  <c r="AJ45" i="4"/>
  <c r="BQ45" i="4"/>
  <c r="AK45" i="4"/>
  <c r="BR45" i="4"/>
  <c r="AL45" i="4"/>
  <c r="BS45" i="4"/>
  <c r="AM45" i="4"/>
  <c r="BT45" i="4"/>
  <c r="AN45" i="4"/>
  <c r="BU45" i="4"/>
  <c r="AO45" i="4"/>
  <c r="BV45" i="4"/>
  <c r="AP45" i="4"/>
  <c r="BW45" i="4"/>
  <c r="AQ45" i="4"/>
  <c r="BX45" i="4"/>
  <c r="AR45" i="4"/>
  <c r="BY45" i="4"/>
  <c r="AS45" i="4"/>
  <c r="BZ45" i="4"/>
  <c r="AT45" i="4"/>
  <c r="CA45" i="4"/>
  <c r="AU45" i="4"/>
  <c r="CB45" i="4"/>
  <c r="AV45" i="4"/>
  <c r="CC45" i="4"/>
  <c r="AW45" i="4"/>
  <c r="CD45" i="4"/>
  <c r="AI46" i="4"/>
  <c r="BP46" i="4"/>
  <c r="AJ46" i="4"/>
  <c r="BQ46" i="4"/>
  <c r="AK46" i="4"/>
  <c r="BR46" i="4"/>
  <c r="AL46" i="4"/>
  <c r="BS46" i="4"/>
  <c r="AM46" i="4"/>
  <c r="BT46" i="4"/>
  <c r="AN46" i="4"/>
  <c r="BU46" i="4"/>
  <c r="AO46" i="4"/>
  <c r="BV46" i="4"/>
  <c r="AP46" i="4"/>
  <c r="BW46" i="4"/>
  <c r="AQ46" i="4"/>
  <c r="BX46" i="4"/>
  <c r="AR46" i="4"/>
  <c r="BY46" i="4"/>
  <c r="AS46" i="4"/>
  <c r="BZ46" i="4"/>
  <c r="AT46" i="4"/>
  <c r="CA46" i="4"/>
  <c r="AU46" i="4"/>
  <c r="CB46" i="4"/>
  <c r="AV46" i="4"/>
  <c r="CC46" i="4"/>
  <c r="AW46" i="4"/>
  <c r="CD46" i="4"/>
  <c r="AI47" i="4"/>
  <c r="BP47" i="4"/>
  <c r="AJ47" i="4"/>
  <c r="BQ47" i="4"/>
  <c r="AK47" i="4"/>
  <c r="BR47" i="4"/>
  <c r="AL47" i="4"/>
  <c r="BS47" i="4"/>
  <c r="AM47" i="4"/>
  <c r="BT47" i="4"/>
  <c r="AN47" i="4"/>
  <c r="BU47" i="4"/>
  <c r="AO47" i="4"/>
  <c r="BV47" i="4"/>
  <c r="AP47" i="4"/>
  <c r="BW47" i="4"/>
  <c r="AQ47" i="4"/>
  <c r="BX47" i="4"/>
  <c r="AR47" i="4"/>
  <c r="BY47" i="4"/>
  <c r="AS47" i="4"/>
  <c r="BZ47" i="4"/>
  <c r="AT47" i="4"/>
  <c r="CA47" i="4"/>
  <c r="AU47" i="4"/>
  <c r="CB47" i="4"/>
  <c r="AV47" i="4"/>
  <c r="CC47" i="4"/>
  <c r="AW47" i="4"/>
  <c r="CD47" i="4"/>
  <c r="AI48" i="4"/>
  <c r="BP48" i="4"/>
  <c r="AJ48" i="4"/>
  <c r="BQ48" i="4"/>
  <c r="AK48" i="4"/>
  <c r="BR48" i="4"/>
  <c r="AL48" i="4"/>
  <c r="BS48" i="4"/>
  <c r="AM48" i="4"/>
  <c r="BT48" i="4"/>
  <c r="AN48" i="4"/>
  <c r="BU48" i="4"/>
  <c r="AO48" i="4"/>
  <c r="BV48" i="4"/>
  <c r="AP48" i="4"/>
  <c r="BW48" i="4"/>
  <c r="AQ48" i="4"/>
  <c r="BX48" i="4"/>
  <c r="AR48" i="4"/>
  <c r="BY48" i="4"/>
  <c r="AS48" i="4"/>
  <c r="BZ48" i="4"/>
  <c r="AT48" i="4"/>
  <c r="CA48" i="4"/>
  <c r="AU48" i="4"/>
  <c r="CB48" i="4"/>
  <c r="AV48" i="4"/>
  <c r="CC48" i="4"/>
  <c r="AW48" i="4"/>
  <c r="CD48" i="4"/>
  <c r="AI49" i="4"/>
  <c r="BP49" i="4"/>
  <c r="AJ49" i="4"/>
  <c r="BQ49" i="4"/>
  <c r="AK49" i="4"/>
  <c r="BR49" i="4"/>
  <c r="AL49" i="4"/>
  <c r="BS49" i="4"/>
  <c r="AM49" i="4"/>
  <c r="BT49" i="4"/>
  <c r="AN49" i="4"/>
  <c r="BU49" i="4"/>
  <c r="AO49" i="4"/>
  <c r="BV49" i="4"/>
  <c r="AP49" i="4"/>
  <c r="BW49" i="4"/>
  <c r="AQ49" i="4"/>
  <c r="BX49" i="4"/>
  <c r="AR49" i="4"/>
  <c r="BY49" i="4"/>
  <c r="AS49" i="4"/>
  <c r="BZ49" i="4"/>
  <c r="AT49" i="4"/>
  <c r="CA49" i="4"/>
  <c r="AU49" i="4"/>
  <c r="CB49" i="4"/>
  <c r="AV49" i="4"/>
  <c r="CC49" i="4"/>
  <c r="AW49" i="4"/>
  <c r="CD49" i="4"/>
  <c r="AI50" i="4"/>
  <c r="BP50" i="4"/>
  <c r="AJ50" i="4"/>
  <c r="BQ50" i="4"/>
  <c r="AK50" i="4"/>
  <c r="BR50" i="4"/>
  <c r="AL50" i="4"/>
  <c r="BS50" i="4"/>
  <c r="AM50" i="4"/>
  <c r="BT50" i="4"/>
  <c r="AN50" i="4"/>
  <c r="BU50" i="4"/>
  <c r="AO50" i="4"/>
  <c r="BV50" i="4"/>
  <c r="AP50" i="4"/>
  <c r="BW50" i="4"/>
  <c r="AQ50" i="4"/>
  <c r="BX50" i="4"/>
  <c r="AR50" i="4"/>
  <c r="BY50" i="4"/>
  <c r="AS50" i="4"/>
  <c r="BZ50" i="4"/>
  <c r="AT50" i="4"/>
  <c r="CA50" i="4"/>
  <c r="AU50" i="4"/>
  <c r="CB50" i="4"/>
  <c r="AV50" i="4"/>
  <c r="CC50" i="4"/>
  <c r="AW50" i="4"/>
  <c r="CD50" i="4"/>
  <c r="AI51" i="4"/>
  <c r="BP51" i="4"/>
  <c r="AJ51" i="4"/>
  <c r="BQ51" i="4"/>
  <c r="AK51" i="4"/>
  <c r="BR51" i="4"/>
  <c r="AL51" i="4"/>
  <c r="BS51" i="4"/>
  <c r="AM51" i="4"/>
  <c r="BT51" i="4"/>
  <c r="AN51" i="4"/>
  <c r="BU51" i="4"/>
  <c r="AO51" i="4"/>
  <c r="BV51" i="4"/>
  <c r="AP51" i="4"/>
  <c r="BW51" i="4"/>
  <c r="AQ51" i="4"/>
  <c r="BX51" i="4"/>
  <c r="AR51" i="4"/>
  <c r="BY51" i="4"/>
  <c r="AS51" i="4"/>
  <c r="BZ51" i="4"/>
  <c r="AT51" i="4"/>
  <c r="CA51" i="4"/>
  <c r="AU51" i="4"/>
  <c r="CB51" i="4"/>
  <c r="AV51" i="4"/>
  <c r="CC51" i="4"/>
  <c r="AW51" i="4"/>
  <c r="CD51" i="4"/>
  <c r="AI52" i="4"/>
  <c r="BP52" i="4"/>
  <c r="AJ52" i="4"/>
  <c r="BQ52" i="4"/>
  <c r="AK52" i="4"/>
  <c r="BR52" i="4"/>
  <c r="AL52" i="4"/>
  <c r="BS52" i="4"/>
  <c r="AM52" i="4"/>
  <c r="BT52" i="4"/>
  <c r="AN52" i="4"/>
  <c r="BU52" i="4"/>
  <c r="AO52" i="4"/>
  <c r="BV52" i="4"/>
  <c r="AP52" i="4"/>
  <c r="BW52" i="4"/>
  <c r="AQ52" i="4"/>
  <c r="BX52" i="4"/>
  <c r="AR52" i="4"/>
  <c r="BY52" i="4"/>
  <c r="AS52" i="4"/>
  <c r="BZ52" i="4"/>
  <c r="AT52" i="4"/>
  <c r="CA52" i="4"/>
  <c r="AU52" i="4"/>
  <c r="CB52" i="4"/>
  <c r="AV52" i="4"/>
  <c r="CC52" i="4"/>
  <c r="AW52" i="4"/>
  <c r="CD52" i="4"/>
  <c r="AI53" i="4"/>
  <c r="BP53" i="4"/>
  <c r="AJ53" i="4"/>
  <c r="BQ53" i="4"/>
  <c r="AK53" i="4"/>
  <c r="BR53" i="4"/>
  <c r="AL53" i="4"/>
  <c r="BS53" i="4"/>
  <c r="AM53" i="4"/>
  <c r="BT53" i="4"/>
  <c r="AN53" i="4"/>
  <c r="BU53" i="4"/>
  <c r="AO53" i="4"/>
  <c r="BV53" i="4"/>
  <c r="AP53" i="4"/>
  <c r="BW53" i="4"/>
  <c r="AQ53" i="4"/>
  <c r="BX53" i="4"/>
  <c r="AR53" i="4"/>
  <c r="BY53" i="4"/>
  <c r="AS53" i="4"/>
  <c r="BZ53" i="4"/>
  <c r="AT53" i="4"/>
  <c r="CA53" i="4"/>
  <c r="AU53" i="4"/>
  <c r="CB53" i="4"/>
  <c r="AV53" i="4"/>
  <c r="CC53" i="4"/>
  <c r="AW53" i="4"/>
  <c r="CD53" i="4"/>
  <c r="AI54" i="4"/>
  <c r="BP54" i="4"/>
  <c r="AJ54" i="4"/>
  <c r="BQ54" i="4"/>
  <c r="AK54" i="4"/>
  <c r="BR54" i="4"/>
  <c r="AL54" i="4"/>
  <c r="BS54" i="4"/>
  <c r="AM54" i="4"/>
  <c r="BT54" i="4"/>
  <c r="AN54" i="4"/>
  <c r="BU54" i="4"/>
  <c r="AO54" i="4"/>
  <c r="BV54" i="4"/>
  <c r="AP54" i="4"/>
  <c r="BW54" i="4"/>
  <c r="AQ54" i="4"/>
  <c r="BX54" i="4"/>
  <c r="AR54" i="4"/>
  <c r="BY54" i="4"/>
  <c r="AS54" i="4"/>
  <c r="BZ54" i="4"/>
  <c r="AT54" i="4"/>
  <c r="CA54" i="4"/>
  <c r="AU54" i="4"/>
  <c r="CB54" i="4"/>
  <c r="AV54" i="4"/>
  <c r="CC54" i="4"/>
  <c r="AW54" i="4"/>
  <c r="CD54" i="4"/>
  <c r="AI55" i="4"/>
  <c r="BP55" i="4"/>
  <c r="AJ55" i="4"/>
  <c r="BQ55" i="4"/>
  <c r="AK55" i="4"/>
  <c r="BR55" i="4"/>
  <c r="AL55" i="4"/>
  <c r="BS55" i="4"/>
  <c r="AM55" i="4"/>
  <c r="BT55" i="4"/>
  <c r="AN55" i="4"/>
  <c r="BU55" i="4"/>
  <c r="AO55" i="4"/>
  <c r="BV55" i="4"/>
  <c r="AP55" i="4"/>
  <c r="BW55" i="4"/>
  <c r="AQ55" i="4"/>
  <c r="BX55" i="4"/>
  <c r="AR55" i="4"/>
  <c r="BY55" i="4"/>
  <c r="AS55" i="4"/>
  <c r="BZ55" i="4"/>
  <c r="AT55" i="4"/>
  <c r="CA55" i="4"/>
  <c r="AU55" i="4"/>
  <c r="CB55" i="4"/>
  <c r="AV55" i="4"/>
  <c r="CC55" i="4"/>
  <c r="AW55" i="4"/>
  <c r="CD55" i="4"/>
  <c r="AI56" i="4"/>
  <c r="BP56" i="4"/>
  <c r="AJ56" i="4"/>
  <c r="BQ56" i="4"/>
  <c r="AK56" i="4"/>
  <c r="BR56" i="4"/>
  <c r="AL56" i="4"/>
  <c r="BS56" i="4"/>
  <c r="AM56" i="4"/>
  <c r="BT56" i="4"/>
  <c r="AN56" i="4"/>
  <c r="BU56" i="4"/>
  <c r="AO56" i="4"/>
  <c r="BV56" i="4"/>
  <c r="AP56" i="4"/>
  <c r="BW56" i="4"/>
  <c r="AQ56" i="4"/>
  <c r="BX56" i="4"/>
  <c r="AR56" i="4"/>
  <c r="BY56" i="4"/>
  <c r="AS56" i="4"/>
  <c r="BZ56" i="4"/>
  <c r="AT56" i="4"/>
  <c r="CA56" i="4"/>
  <c r="AU56" i="4"/>
  <c r="CB56" i="4"/>
  <c r="AV56" i="4"/>
  <c r="CC56" i="4"/>
  <c r="AW56" i="4"/>
  <c r="CD56" i="4"/>
  <c r="AI57" i="4"/>
  <c r="BP57" i="4"/>
  <c r="AJ57" i="4"/>
  <c r="BQ57" i="4"/>
  <c r="AK57" i="4"/>
  <c r="BR57" i="4"/>
  <c r="AL57" i="4"/>
  <c r="BS57" i="4"/>
  <c r="AM57" i="4"/>
  <c r="BT57" i="4"/>
  <c r="AN57" i="4"/>
  <c r="BU57" i="4"/>
  <c r="AO57" i="4"/>
  <c r="BV57" i="4"/>
  <c r="AP57" i="4"/>
  <c r="BW57" i="4"/>
  <c r="AQ57" i="4"/>
  <c r="BX57" i="4"/>
  <c r="AR57" i="4"/>
  <c r="BY57" i="4"/>
  <c r="AS57" i="4"/>
  <c r="BZ57" i="4"/>
  <c r="AT57" i="4"/>
  <c r="CA57" i="4"/>
  <c r="AU57" i="4"/>
  <c r="CB57" i="4"/>
  <c r="AV57" i="4"/>
  <c r="CC57" i="4"/>
  <c r="AW57" i="4"/>
  <c r="CD57" i="4"/>
  <c r="AI58" i="4"/>
  <c r="BP58" i="4"/>
  <c r="AJ58" i="4"/>
  <c r="BQ58" i="4"/>
  <c r="AK58" i="4"/>
  <c r="BR58" i="4"/>
  <c r="AL58" i="4"/>
  <c r="BS58" i="4"/>
  <c r="AM58" i="4"/>
  <c r="BT58" i="4"/>
  <c r="AN58" i="4"/>
  <c r="BU58" i="4"/>
  <c r="AO58" i="4"/>
  <c r="BV58" i="4"/>
  <c r="AP58" i="4"/>
  <c r="BW58" i="4"/>
  <c r="AQ58" i="4"/>
  <c r="BX58" i="4"/>
  <c r="AR58" i="4"/>
  <c r="BY58" i="4"/>
  <c r="AS58" i="4"/>
  <c r="BZ58" i="4"/>
  <c r="AT58" i="4"/>
  <c r="CA58" i="4"/>
  <c r="AU58" i="4"/>
  <c r="CB58" i="4"/>
  <c r="AV58" i="4"/>
  <c r="CC58" i="4"/>
  <c r="AW58" i="4"/>
  <c r="CD58" i="4"/>
  <c r="AI59" i="4"/>
  <c r="BP59" i="4"/>
  <c r="AJ59" i="4"/>
  <c r="BQ59" i="4"/>
  <c r="AK59" i="4"/>
  <c r="BR59" i="4"/>
  <c r="AL59" i="4"/>
  <c r="BS59" i="4"/>
  <c r="AM59" i="4"/>
  <c r="BT59" i="4"/>
  <c r="AN59" i="4"/>
  <c r="BU59" i="4"/>
  <c r="AO59" i="4"/>
  <c r="BV59" i="4"/>
  <c r="AP59" i="4"/>
  <c r="BW59" i="4"/>
  <c r="AQ59" i="4"/>
  <c r="BX59" i="4"/>
  <c r="AR59" i="4"/>
  <c r="BY59" i="4"/>
  <c r="AS59" i="4"/>
  <c r="BZ59" i="4"/>
  <c r="AT59" i="4"/>
  <c r="CA59" i="4"/>
  <c r="AU59" i="4"/>
  <c r="CB59" i="4"/>
  <c r="AV59" i="4"/>
  <c r="CC59" i="4"/>
  <c r="AW59" i="4"/>
  <c r="CD59" i="4"/>
  <c r="AI60" i="4"/>
  <c r="BP60" i="4"/>
  <c r="AJ60" i="4"/>
  <c r="BQ60" i="4"/>
  <c r="AK60" i="4"/>
  <c r="BR60" i="4"/>
  <c r="AL60" i="4"/>
  <c r="BS60" i="4"/>
  <c r="AM60" i="4"/>
  <c r="BT60" i="4"/>
  <c r="AN60" i="4"/>
  <c r="BU60" i="4"/>
  <c r="AO60" i="4"/>
  <c r="BV60" i="4"/>
  <c r="AP60" i="4"/>
  <c r="BW60" i="4"/>
  <c r="AQ60" i="4"/>
  <c r="BX60" i="4"/>
  <c r="AR60" i="4"/>
  <c r="BY60" i="4"/>
  <c r="AS60" i="4"/>
  <c r="BZ60" i="4"/>
  <c r="AT60" i="4"/>
  <c r="CA60" i="4"/>
  <c r="AU60" i="4"/>
  <c r="CB60" i="4"/>
  <c r="AV60" i="4"/>
  <c r="CC60" i="4"/>
  <c r="AW60" i="4"/>
  <c r="CD60" i="4"/>
  <c r="AI61" i="4"/>
  <c r="BP61" i="4"/>
  <c r="AJ61" i="4"/>
  <c r="BQ61" i="4"/>
  <c r="AK61" i="4"/>
  <c r="BR61" i="4"/>
  <c r="AL61" i="4"/>
  <c r="BS61" i="4"/>
  <c r="AM61" i="4"/>
  <c r="BT61" i="4"/>
  <c r="AN61" i="4"/>
  <c r="BU61" i="4"/>
  <c r="AO61" i="4"/>
  <c r="BV61" i="4"/>
  <c r="AP61" i="4"/>
  <c r="BW61" i="4"/>
  <c r="AQ61" i="4"/>
  <c r="BX61" i="4"/>
  <c r="AR61" i="4"/>
  <c r="BY61" i="4"/>
  <c r="AS61" i="4"/>
  <c r="BZ61" i="4"/>
  <c r="AT61" i="4"/>
  <c r="CA61" i="4"/>
  <c r="AU61" i="4"/>
  <c r="CB61" i="4"/>
  <c r="AV61" i="4"/>
  <c r="CC61" i="4"/>
  <c r="AW61" i="4"/>
  <c r="CD61" i="4"/>
  <c r="AI62" i="4"/>
  <c r="BP62" i="4"/>
  <c r="AJ62" i="4"/>
  <c r="BQ62" i="4"/>
  <c r="AK62" i="4"/>
  <c r="BR62" i="4"/>
  <c r="AL62" i="4"/>
  <c r="BS62" i="4"/>
  <c r="AM62" i="4"/>
  <c r="BT62" i="4"/>
  <c r="AN62" i="4"/>
  <c r="BU62" i="4"/>
  <c r="AO62" i="4"/>
  <c r="BV62" i="4"/>
  <c r="AP62" i="4"/>
  <c r="BW62" i="4"/>
  <c r="AQ62" i="4"/>
  <c r="BX62" i="4"/>
  <c r="AR62" i="4"/>
  <c r="BY62" i="4"/>
  <c r="AS62" i="4"/>
  <c r="BZ62" i="4"/>
  <c r="AT62" i="4"/>
  <c r="CA62" i="4"/>
  <c r="AU62" i="4"/>
  <c r="CB62" i="4"/>
  <c r="AV62" i="4"/>
  <c r="CC62" i="4"/>
  <c r="AW62" i="4"/>
  <c r="CD62" i="4"/>
  <c r="AI63" i="4"/>
  <c r="BP63" i="4"/>
  <c r="AJ63" i="4"/>
  <c r="BQ63" i="4"/>
  <c r="AK63" i="4"/>
  <c r="BR63" i="4"/>
  <c r="AL63" i="4"/>
  <c r="BS63" i="4"/>
  <c r="AM63" i="4"/>
  <c r="BT63" i="4"/>
  <c r="AN63" i="4"/>
  <c r="BU63" i="4"/>
  <c r="AO63" i="4"/>
  <c r="BV63" i="4"/>
  <c r="AP63" i="4"/>
  <c r="BW63" i="4"/>
  <c r="AQ63" i="4"/>
  <c r="BX63" i="4"/>
  <c r="AR63" i="4"/>
  <c r="BY63" i="4"/>
  <c r="AS63" i="4"/>
  <c r="BZ63" i="4"/>
  <c r="AT63" i="4"/>
  <c r="CA63" i="4"/>
  <c r="AU63" i="4"/>
  <c r="CB63" i="4"/>
  <c r="AV63" i="4"/>
  <c r="CC63" i="4"/>
  <c r="AW63" i="4"/>
  <c r="CD63" i="4"/>
  <c r="AI64" i="4"/>
  <c r="BP64" i="4"/>
  <c r="AJ64" i="4"/>
  <c r="BQ64" i="4"/>
  <c r="AK64" i="4"/>
  <c r="BR64" i="4"/>
  <c r="AL64" i="4"/>
  <c r="BS64" i="4"/>
  <c r="AM64" i="4"/>
  <c r="BT64" i="4"/>
  <c r="AN64" i="4"/>
  <c r="BU64" i="4"/>
  <c r="AO64" i="4"/>
  <c r="BV64" i="4"/>
  <c r="AP64" i="4"/>
  <c r="BW64" i="4"/>
  <c r="AQ64" i="4"/>
  <c r="BX64" i="4"/>
  <c r="AR64" i="4"/>
  <c r="BY64" i="4"/>
  <c r="AS64" i="4"/>
  <c r="BZ64" i="4"/>
  <c r="AT64" i="4"/>
  <c r="CA64" i="4"/>
  <c r="AU64" i="4"/>
  <c r="CB64" i="4"/>
  <c r="AV64" i="4"/>
  <c r="CC64" i="4"/>
  <c r="AW64" i="4"/>
  <c r="CD64" i="4"/>
  <c r="AI65" i="4"/>
  <c r="BP65" i="4"/>
  <c r="AJ65" i="4"/>
  <c r="BQ65" i="4"/>
  <c r="AK65" i="4"/>
  <c r="BR65" i="4"/>
  <c r="AL65" i="4"/>
  <c r="BS65" i="4"/>
  <c r="AM65" i="4"/>
  <c r="BT65" i="4"/>
  <c r="AN65" i="4"/>
  <c r="BU65" i="4"/>
  <c r="AO65" i="4"/>
  <c r="BV65" i="4"/>
  <c r="AP65" i="4"/>
  <c r="BW65" i="4"/>
  <c r="AQ65" i="4"/>
  <c r="BX65" i="4"/>
  <c r="AR65" i="4"/>
  <c r="BY65" i="4"/>
  <c r="AS65" i="4"/>
  <c r="BZ65" i="4"/>
  <c r="AT65" i="4"/>
  <c r="CA65" i="4"/>
  <c r="AU65" i="4"/>
  <c r="CB65" i="4"/>
  <c r="AV65" i="4"/>
  <c r="CC65" i="4"/>
  <c r="AW65" i="4"/>
  <c r="CD65" i="4"/>
  <c r="AI66" i="4"/>
  <c r="BP66" i="4"/>
  <c r="AJ66" i="4"/>
  <c r="BQ66" i="4"/>
  <c r="AK66" i="4"/>
  <c r="BR66" i="4"/>
  <c r="AL66" i="4"/>
  <c r="BS66" i="4"/>
  <c r="AM66" i="4"/>
  <c r="BT66" i="4"/>
  <c r="AN66" i="4"/>
  <c r="BU66" i="4"/>
  <c r="AO66" i="4"/>
  <c r="BV66" i="4"/>
  <c r="AP66" i="4"/>
  <c r="BW66" i="4"/>
  <c r="AQ66" i="4"/>
  <c r="BX66" i="4"/>
  <c r="AR66" i="4"/>
  <c r="BY66" i="4"/>
  <c r="AS66" i="4"/>
  <c r="BZ66" i="4"/>
  <c r="AT66" i="4"/>
  <c r="CA66" i="4"/>
  <c r="AU66" i="4"/>
  <c r="CB66" i="4"/>
  <c r="AV66" i="4"/>
  <c r="CC66" i="4"/>
  <c r="AW66" i="4"/>
  <c r="CD66" i="4"/>
  <c r="AI67" i="4"/>
  <c r="BP67" i="4"/>
  <c r="AJ67" i="4"/>
  <c r="BQ67" i="4"/>
  <c r="AK67" i="4"/>
  <c r="BR67" i="4"/>
  <c r="AL67" i="4"/>
  <c r="BS67" i="4"/>
  <c r="AM67" i="4"/>
  <c r="BT67" i="4"/>
  <c r="AN67" i="4"/>
  <c r="BU67" i="4"/>
  <c r="AO67" i="4"/>
  <c r="BV67" i="4"/>
  <c r="AP67" i="4"/>
  <c r="BW67" i="4"/>
  <c r="AQ67" i="4"/>
  <c r="BX67" i="4"/>
  <c r="AR67" i="4"/>
  <c r="BY67" i="4"/>
  <c r="AS67" i="4"/>
  <c r="BZ67" i="4"/>
  <c r="AT67" i="4"/>
  <c r="CA67" i="4"/>
  <c r="AU67" i="4"/>
  <c r="CB67" i="4"/>
  <c r="AV67" i="4"/>
  <c r="CC67" i="4"/>
  <c r="AW67" i="4"/>
  <c r="CD67" i="4"/>
  <c r="AW9" i="4"/>
  <c r="CD9" i="4"/>
  <c r="AS9" i="4"/>
  <c r="BZ9" i="4"/>
  <c r="AT9" i="4"/>
  <c r="CA9" i="4"/>
  <c r="AU9" i="4"/>
  <c r="CB9" i="4"/>
  <c r="AV9" i="4"/>
  <c r="CC9" i="4"/>
  <c r="AN9" i="4"/>
  <c r="BU9" i="4"/>
  <c r="AO9" i="4"/>
  <c r="BV9" i="4"/>
  <c r="AP9" i="4"/>
  <c r="BW9" i="4"/>
  <c r="AQ9" i="4"/>
  <c r="BX9" i="4"/>
  <c r="AR9" i="4"/>
  <c r="BY9" i="4"/>
  <c r="AJ9" i="4"/>
  <c r="BQ9" i="4"/>
  <c r="AK9" i="4"/>
  <c r="BR9" i="4"/>
  <c r="AL9" i="4"/>
  <c r="BS9" i="4"/>
  <c r="AM9" i="4"/>
  <c r="BT9" i="4"/>
  <c r="AI9" i="4"/>
  <c r="BP9" i="4"/>
  <c r="AM70" i="4"/>
  <c r="AM71" i="4"/>
  <c r="AN70" i="4"/>
  <c r="AN71" i="4"/>
  <c r="BJ72" i="4"/>
  <c r="BJ73" i="4"/>
  <c r="BB72" i="4"/>
  <c r="BB73" i="4"/>
  <c r="AL70" i="4"/>
  <c r="AL71" i="4"/>
  <c r="AV70" i="4"/>
  <c r="AV71" i="4"/>
  <c r="BI72" i="4"/>
  <c r="BI73" i="4"/>
  <c r="BA72" i="4"/>
  <c r="BA73" i="4"/>
  <c r="AU70" i="4"/>
  <c r="AU71" i="4"/>
  <c r="BH72" i="4"/>
  <c r="BH73" i="4"/>
  <c r="AZ72" i="4"/>
  <c r="AZ73" i="4"/>
  <c r="BG70" i="4"/>
  <c r="BG71" i="4"/>
  <c r="AK70" i="4"/>
  <c r="AK71" i="4"/>
  <c r="AS70" i="4"/>
  <c r="AS71" i="4"/>
  <c r="AY70" i="4"/>
  <c r="AY71" i="4"/>
  <c r="BF70" i="4"/>
  <c r="BF71" i="4"/>
  <c r="BI70" i="4"/>
  <c r="BI71" i="4"/>
  <c r="BJ70" i="4"/>
  <c r="BJ71" i="4"/>
  <c r="BB70" i="4"/>
  <c r="BB71" i="4"/>
  <c r="AJ70" i="4"/>
  <c r="AJ71" i="4"/>
  <c r="AQ72" i="4"/>
  <c r="AQ73" i="4"/>
  <c r="AW70" i="4"/>
  <c r="AW71" i="4"/>
  <c r="BM70" i="4"/>
  <c r="BM71" i="4"/>
  <c r="BE70" i="4"/>
  <c r="BE71" i="4"/>
  <c r="AT70" i="4"/>
  <c r="AT71" i="4"/>
  <c r="AR70" i="4"/>
  <c r="AR71" i="4"/>
  <c r="AP70" i="4"/>
  <c r="AP71" i="4"/>
  <c r="BL72" i="4"/>
  <c r="BL73" i="4"/>
  <c r="BD70" i="4"/>
  <c r="BD71" i="4"/>
  <c r="BA70" i="4"/>
  <c r="BA71" i="4"/>
  <c r="AI70" i="4"/>
  <c r="AI71" i="4"/>
  <c r="AO70" i="4"/>
  <c r="AO71" i="4"/>
  <c r="BK72" i="4"/>
  <c r="BK73" i="4"/>
  <c r="BC72" i="4"/>
  <c r="BC73" i="4"/>
  <c r="AZ70" i="4"/>
  <c r="AZ71" i="4"/>
  <c r="AQ70" i="4"/>
  <c r="AQ71" i="4"/>
  <c r="BK70" i="4"/>
  <c r="BK71" i="4"/>
  <c r="BC70" i="4"/>
  <c r="BC71" i="4"/>
  <c r="BG72" i="4"/>
  <c r="BG73" i="4"/>
  <c r="AY72" i="4"/>
  <c r="AY73" i="4"/>
  <c r="AP72" i="4"/>
  <c r="AP73" i="4"/>
  <c r="AI72" i="4"/>
  <c r="AI73" i="4"/>
  <c r="BF72" i="4"/>
  <c r="BF73" i="4"/>
  <c r="AW72" i="4"/>
  <c r="AW73" i="4"/>
  <c r="AO72" i="4"/>
  <c r="AO73" i="4"/>
  <c r="BM72" i="4"/>
  <c r="BM73" i="4"/>
  <c r="BE72" i="4"/>
  <c r="BE73" i="4"/>
  <c r="AV72" i="4"/>
  <c r="AV73" i="4"/>
  <c r="AN72" i="4"/>
  <c r="AN73" i="4"/>
  <c r="BH70" i="4"/>
  <c r="BH71" i="4"/>
  <c r="BL70" i="4"/>
  <c r="BL71" i="4"/>
  <c r="BD72" i="4"/>
  <c r="BD73" i="4"/>
  <c r="AU72" i="4"/>
  <c r="AU73" i="4"/>
  <c r="AM72" i="4"/>
  <c r="AM73" i="4"/>
  <c r="AT72" i="4"/>
  <c r="AT73" i="4"/>
  <c r="AL72" i="4"/>
  <c r="AL73" i="4"/>
  <c r="AS72" i="4"/>
  <c r="AS73" i="4"/>
  <c r="AK72" i="4"/>
  <c r="AK73" i="4"/>
  <c r="AR72" i="4"/>
  <c r="AR73" i="4"/>
  <c r="AJ72" i="4"/>
  <c r="AJ73" i="4"/>
  <c r="BD74" i="4"/>
  <c r="AQ74" i="4"/>
  <c r="AT74" i="4"/>
  <c r="AU74" i="4"/>
  <c r="AM74" i="4"/>
  <c r="AI74" i="4"/>
  <c r="AO74" i="4"/>
  <c r="BG74" i="4"/>
  <c r="AW74" i="4"/>
  <c r="AK74" i="4"/>
  <c r="AN74" i="4"/>
  <c r="AP74" i="4"/>
  <c r="AL74" i="4"/>
  <c r="AV74" i="4"/>
  <c r="BE74" i="4"/>
  <c r="AS74" i="4"/>
  <c r="BB74" i="4"/>
  <c r="BJ74" i="4"/>
  <c r="AY74" i="4"/>
  <c r="BM74" i="4"/>
  <c r="BI74" i="4"/>
  <c r="AJ74" i="4"/>
  <c r="BL74" i="4"/>
  <c r="BC74" i="4"/>
  <c r="BK74" i="4"/>
  <c r="AR74" i="4"/>
  <c r="BF74" i="4"/>
  <c r="AZ74" i="4"/>
  <c r="BA74" i="4"/>
  <c r="BH74" i="4"/>
  <c r="B34" i="3"/>
  <c r="C34" i="3"/>
  <c r="D34" i="3"/>
  <c r="B56" i="3"/>
  <c r="C56" i="3"/>
  <c r="D56" i="3"/>
  <c r="C10" i="3"/>
  <c r="D10" i="3"/>
  <c r="E10" i="3"/>
  <c r="F10" i="3"/>
  <c r="G10" i="3"/>
  <c r="H10" i="3"/>
  <c r="B10" i="3"/>
  <c r="Q9" i="3"/>
  <c r="Q10" i="3"/>
  <c r="Q11" i="3"/>
  <c r="Q14" i="3"/>
  <c r="Q12" i="3"/>
  <c r="Q15" i="3"/>
  <c r="Q13" i="3"/>
  <c r="Q6" i="3"/>
  <c r="Q8" i="3"/>
  <c r="Q7" i="3"/>
  <c r="L11" i="3"/>
  <c r="L9" i="3"/>
  <c r="L7" i="3"/>
  <c r="L10" i="3"/>
  <c r="L6" i="3"/>
  <c r="L8" i="3"/>
  <c r="L19" i="3"/>
  <c r="L20" i="3"/>
  <c r="L17" i="3"/>
  <c r="L18" i="3"/>
  <c r="AG13" i="3"/>
  <c r="AG21" i="3"/>
  <c r="AG29" i="3"/>
  <c r="AG37" i="3"/>
  <c r="AG10" i="3"/>
  <c r="AG24" i="3"/>
  <c r="AG38" i="3"/>
  <c r="AG20" i="3"/>
  <c r="AG34" i="3"/>
  <c r="AG41" i="3"/>
  <c r="AG16" i="3"/>
  <c r="AG30" i="3"/>
  <c r="AG12" i="3"/>
  <c r="AG26" i="3"/>
  <c r="AG33" i="3"/>
  <c r="AG8" i="3"/>
  <c r="AG22" i="3"/>
  <c r="AG43" i="3"/>
  <c r="AG18" i="3"/>
  <c r="AG25" i="3"/>
  <c r="AG39" i="3"/>
  <c r="AG14" i="3"/>
  <c r="AG35" i="3"/>
  <c r="AG17" i="3"/>
  <c r="AG31" i="3"/>
  <c r="AG45" i="3"/>
  <c r="AG27" i="3"/>
  <c r="AG9" i="3"/>
  <c r="AG23" i="3"/>
  <c r="AG44" i="3"/>
  <c r="AG19" i="3"/>
  <c r="AG40" i="3"/>
  <c r="AG15" i="3"/>
  <c r="AG36" i="3"/>
  <c r="AG11" i="3"/>
  <c r="AG32" i="3"/>
  <c r="AG7" i="3"/>
  <c r="AG42" i="3"/>
  <c r="AG28" i="3"/>
  <c r="AA6" i="3"/>
  <c r="AA13" i="3"/>
  <c r="AA21" i="3"/>
  <c r="AA15" i="3"/>
  <c r="AA25" i="3"/>
  <c r="AA14" i="3"/>
  <c r="AA22" i="3"/>
  <c r="AA12" i="3"/>
  <c r="AA7" i="3"/>
  <c r="AA23" i="3"/>
  <c r="AA18" i="3"/>
  <c r="AA19" i="3"/>
  <c r="AA20" i="3"/>
  <c r="AA8" i="3"/>
  <c r="AA16" i="3"/>
  <c r="AA24" i="3"/>
  <c r="AA9" i="3"/>
  <c r="AA17" i="3"/>
  <c r="AA10" i="3"/>
  <c r="AA11" i="3"/>
  <c r="V15" i="3"/>
  <c r="V8" i="3"/>
  <c r="V17" i="3"/>
  <c r="V7" i="3"/>
  <c r="V16" i="3"/>
  <c r="V9" i="3"/>
  <c r="V6" i="3"/>
  <c r="V13" i="3"/>
  <c r="V11" i="3"/>
  <c r="V18" i="3"/>
  <c r="V14" i="3"/>
  <c r="V19" i="3"/>
  <c r="V10" i="3"/>
  <c r="V12" i="3"/>
  <c r="AG46" i="3"/>
  <c r="AH46" i="3"/>
  <c r="Q16" i="3"/>
  <c r="R16" i="3"/>
  <c r="R6" i="3"/>
  <c r="S6" i="3"/>
  <c r="AB16" i="3"/>
  <c r="AC16" i="3"/>
  <c r="V20" i="3"/>
  <c r="W20" i="3"/>
  <c r="L12" i="3"/>
  <c r="M12" i="3"/>
  <c r="R13" i="3"/>
  <c r="S13" i="3"/>
  <c r="W14" i="3"/>
  <c r="X14" i="3"/>
  <c r="W12" i="3"/>
  <c r="X12" i="3"/>
  <c r="W9" i="3"/>
  <c r="X9" i="3"/>
  <c r="AB17" i="3"/>
  <c r="AC17" i="3"/>
  <c r="M10" i="3"/>
  <c r="N10" i="3"/>
  <c r="M7" i="3"/>
  <c r="N7" i="3"/>
  <c r="W19" i="3"/>
  <c r="X19" i="3"/>
  <c r="AH38" i="3"/>
  <c r="AI38" i="3"/>
  <c r="AA26" i="3"/>
  <c r="AB26" i="3"/>
  <c r="W17" i="3"/>
  <c r="X17" i="3"/>
  <c r="L21" i="3"/>
  <c r="M21" i="3"/>
  <c r="M11" i="3"/>
  <c r="N11" i="3"/>
  <c r="W18" i="3"/>
  <c r="X18" i="3"/>
  <c r="AH10" i="3"/>
  <c r="AI10" i="3"/>
  <c r="AH27" i="3"/>
  <c r="AI27" i="3"/>
  <c r="AB18" i="3"/>
  <c r="AC18" i="3"/>
  <c r="AH12" i="3"/>
  <c r="AI12" i="3"/>
  <c r="AH33" i="3"/>
  <c r="AI33" i="3"/>
  <c r="AB7" i="3"/>
  <c r="AC7" i="3"/>
  <c r="AH6" i="3"/>
  <c r="AI6" i="3"/>
  <c r="AH39" i="3"/>
  <c r="AI39" i="3"/>
  <c r="AB6" i="3"/>
  <c r="AC6" i="3"/>
  <c r="AH13" i="3"/>
  <c r="AI13" i="3"/>
  <c r="AH34" i="3"/>
  <c r="AI34" i="3"/>
  <c r="AB15" i="3"/>
  <c r="AC15" i="3"/>
  <c r="AH32" i="3"/>
  <c r="AI32" i="3"/>
  <c r="R11" i="3"/>
  <c r="S11" i="3"/>
  <c r="M6" i="3"/>
  <c r="N6" i="3"/>
  <c r="N12" i="3"/>
  <c r="B15" i="3"/>
  <c r="H54" i="3"/>
  <c r="AB20" i="3"/>
  <c r="AC20" i="3"/>
  <c r="AH21" i="3"/>
  <c r="AI21" i="3"/>
  <c r="AH40" i="3"/>
  <c r="AI40" i="3"/>
  <c r="AH35" i="3"/>
  <c r="AI35" i="3"/>
  <c r="AH23" i="3"/>
  <c r="AI23" i="3"/>
  <c r="AH7" i="3"/>
  <c r="AI7" i="3"/>
  <c r="AH8" i="3"/>
  <c r="AI8" i="3"/>
  <c r="W6" i="3"/>
  <c r="X6" i="3"/>
  <c r="R10" i="3"/>
  <c r="S10" i="3"/>
  <c r="R14" i="3"/>
  <c r="S14" i="3"/>
  <c r="AH29" i="3"/>
  <c r="AI29" i="3"/>
  <c r="AB22" i="3"/>
  <c r="AC22" i="3"/>
  <c r="AH45" i="3"/>
  <c r="AI45" i="3"/>
  <c r="AH11" i="3"/>
  <c r="AI11" i="3"/>
  <c r="AH30" i="3"/>
  <c r="AI30" i="3"/>
  <c r="M17" i="3"/>
  <c r="N17" i="3"/>
  <c r="W10" i="3"/>
  <c r="X10" i="3"/>
  <c r="AH19" i="3"/>
  <c r="AI19" i="3"/>
  <c r="AH20" i="3"/>
  <c r="AI20" i="3"/>
  <c r="AH22" i="3"/>
  <c r="AI22" i="3"/>
  <c r="AB21" i="3"/>
  <c r="AC21" i="3"/>
  <c r="AB19" i="3"/>
  <c r="AC19" i="3"/>
  <c r="AH24" i="3"/>
  <c r="AI24" i="3"/>
  <c r="AH31" i="3"/>
  <c r="AI31" i="3"/>
  <c r="AB11" i="3"/>
  <c r="AC11" i="3"/>
  <c r="AH26" i="3"/>
  <c r="AI26" i="3"/>
  <c r="AB9" i="3"/>
  <c r="AC9" i="3"/>
  <c r="AH25" i="3"/>
  <c r="AI25" i="3"/>
  <c r="AH9" i="3"/>
  <c r="AI9" i="3"/>
  <c r="AH37" i="3"/>
  <c r="AI37" i="3"/>
  <c r="AB8" i="3"/>
  <c r="AC8" i="3"/>
  <c r="M9" i="3"/>
  <c r="N9" i="3"/>
  <c r="AB24" i="3"/>
  <c r="AC24" i="3"/>
  <c r="R12" i="3"/>
  <c r="S12" i="3"/>
  <c r="AB13" i="3"/>
  <c r="AC13" i="3"/>
  <c r="W15" i="3"/>
  <c r="X15" i="3"/>
  <c r="AH41" i="3"/>
  <c r="AI41" i="3"/>
  <c r="AB25" i="3"/>
  <c r="AC25" i="3"/>
  <c r="AH16" i="3"/>
  <c r="AI16" i="3"/>
  <c r="R8" i="3"/>
  <c r="S8" i="3"/>
  <c r="AH17" i="3"/>
  <c r="AI17" i="3"/>
  <c r="AH36" i="3"/>
  <c r="AI36" i="3"/>
  <c r="R9" i="3"/>
  <c r="S9" i="3"/>
  <c r="AH28" i="3"/>
  <c r="AI28" i="3"/>
  <c r="AB10" i="3"/>
  <c r="AC10" i="3"/>
  <c r="M8" i="3"/>
  <c r="N8" i="3"/>
  <c r="AB14" i="3"/>
  <c r="AC14" i="3"/>
  <c r="AB12" i="3"/>
  <c r="AC12" i="3"/>
  <c r="AH15" i="3"/>
  <c r="AI15" i="3"/>
  <c r="W13" i="3"/>
  <c r="X13" i="3"/>
  <c r="R7" i="3"/>
  <c r="S7" i="3"/>
  <c r="S16" i="3"/>
  <c r="B16" i="3"/>
  <c r="H30" i="3"/>
  <c r="AH14" i="3"/>
  <c r="AI14" i="3"/>
  <c r="M20" i="3"/>
  <c r="N20" i="3"/>
  <c r="W8" i="3"/>
  <c r="X8" i="3"/>
  <c r="AH44" i="3"/>
  <c r="AI44" i="3"/>
  <c r="M18" i="3"/>
  <c r="N18" i="3"/>
  <c r="W7" i="3"/>
  <c r="X7" i="3"/>
  <c r="R15" i="3"/>
  <c r="S15" i="3"/>
  <c r="AB23" i="3"/>
  <c r="AC23" i="3"/>
  <c r="AH42" i="3"/>
  <c r="AI42" i="3"/>
  <c r="AH43" i="3"/>
  <c r="AI43" i="3"/>
  <c r="W11" i="3"/>
  <c r="X11" i="3"/>
  <c r="AH18" i="3"/>
  <c r="AI18" i="3"/>
  <c r="M19" i="3"/>
  <c r="N19" i="3"/>
  <c r="W16" i="3"/>
  <c r="X16" i="3"/>
  <c r="AI46" i="3"/>
  <c r="B19" i="3"/>
  <c r="F71" i="3"/>
  <c r="AC26" i="3"/>
  <c r="B18" i="3"/>
  <c r="H32" i="3"/>
  <c r="N21" i="3"/>
  <c r="H53" i="3"/>
  <c r="X20" i="3"/>
  <c r="B17" i="3"/>
  <c r="I76" i="3"/>
  <c r="I82" i="3"/>
  <c r="G71" i="3"/>
  <c r="H31" i="3"/>
  <c r="I83" i="3"/>
  <c r="I88" i="3"/>
  <c r="C40" i="3"/>
  <c r="C36" i="3"/>
  <c r="C37" i="3"/>
  <c r="C39" i="3"/>
  <c r="C62" i="3"/>
  <c r="C59" i="3"/>
  <c r="C58" i="3"/>
  <c r="C61" i="3"/>
  <c r="I96" i="3"/>
  <c r="I92" i="3"/>
  <c r="H102" i="7"/>
  <c r="J102" i="7"/>
  <c r="H101" i="7"/>
  <c r="J101" i="7"/>
  <c r="H100" i="7"/>
  <c r="J100" i="7"/>
  <c r="H99" i="7"/>
  <c r="J99" i="7"/>
  <c r="H98" i="7"/>
  <c r="J98" i="7"/>
  <c r="H97" i="7"/>
  <c r="J97" i="7"/>
  <c r="H96" i="7"/>
  <c r="J96" i="7"/>
  <c r="H95" i="7"/>
  <c r="J95" i="7"/>
  <c r="H94" i="7"/>
  <c r="J94" i="7"/>
  <c r="H93" i="7"/>
  <c r="J93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<sst xmlns="http://schemas.openxmlformats.org/spreadsheetml/2006/main" count="2844" uniqueCount="546">
  <si>
    <t>Mean-Variance Optimization</t>
  </si>
  <si>
    <t>Date</t>
  </si>
  <si>
    <t>Winner stocks</t>
  </si>
  <si>
    <t>Looser stocks</t>
  </si>
  <si>
    <t>Small growth stocks</t>
  </si>
  <si>
    <t>Small value stocks</t>
  </si>
  <si>
    <t>Large growth stocks</t>
  </si>
  <si>
    <t>Large value stocks</t>
  </si>
  <si>
    <t>VFF-US</t>
  </si>
  <si>
    <t>BIRDF-US</t>
  </si>
  <si>
    <t>BDOUY-US</t>
  </si>
  <si>
    <t>RPGRF-US</t>
  </si>
  <si>
    <t>DAY-US</t>
  </si>
  <si>
    <t>GLAD-US</t>
  </si>
  <si>
    <t>NVZMF-US</t>
  </si>
  <si>
    <t>AICAF-US</t>
  </si>
  <si>
    <t>PAYS-US</t>
  </si>
  <si>
    <t>FENC-US</t>
  </si>
  <si>
    <t>SPMYY-US</t>
  </si>
  <si>
    <t>AHCHY-US</t>
  </si>
  <si>
    <t>NSC-US</t>
  </si>
  <si>
    <t>NWN-US</t>
  </si>
  <si>
    <t>WDFN-US</t>
  </si>
  <si>
    <t>DHLGY-US</t>
  </si>
  <si>
    <t>TEL-US</t>
  </si>
  <si>
    <t>YRAIF-US</t>
  </si>
  <si>
    <t>SSBI-US</t>
  </si>
  <si>
    <t>SSAAY-US</t>
  </si>
  <si>
    <t>Long position</t>
  </si>
  <si>
    <t>Short position</t>
  </si>
  <si>
    <t>EPRT-US</t>
  </si>
  <si>
    <t>OTSKY-US</t>
  </si>
  <si>
    <t>OHI-US</t>
  </si>
  <si>
    <t>AGYS-US</t>
  </si>
  <si>
    <t>SAPMY-US</t>
  </si>
  <si>
    <t>UTHR-US</t>
  </si>
  <si>
    <t>APO-US</t>
  </si>
  <si>
    <t>POWL-US</t>
  </si>
  <si>
    <t>JEF-US</t>
  </si>
  <si>
    <t>LAZ-US</t>
  </si>
  <si>
    <t>PCYO-US</t>
  </si>
  <si>
    <t>FNF-US</t>
  </si>
  <si>
    <t>ITRI-US</t>
  </si>
  <si>
    <t>Commodities</t>
  </si>
  <si>
    <t>Fama &amp; French (3-factor-model)</t>
  </si>
  <si>
    <t>Carhart (4-factor-model)</t>
  </si>
  <si>
    <r>
      <rPr>
        <b/>
        <u/>
        <sz val="12"/>
        <color theme="1"/>
        <rFont val="Aptos Narrow (Body)"/>
      </rPr>
      <t>Mkt-RF</t>
    </r>
    <r>
      <rPr>
        <sz val="12"/>
        <color theme="1"/>
        <rFont val="Aptos Narrow"/>
        <family val="2"/>
        <scheme val="minor"/>
      </rPr>
      <t xml:space="preserve"> (Market excess return = Market - Risk-free)</t>
    </r>
  </si>
  <si>
    <r>
      <rPr>
        <b/>
        <u/>
        <sz val="12"/>
        <color theme="1"/>
        <rFont val="Aptos Narrow (Body)"/>
      </rPr>
      <t>SMB</t>
    </r>
    <r>
      <rPr>
        <sz val="12"/>
        <color theme="1"/>
        <rFont val="Aptos Narrow"/>
        <family val="2"/>
        <scheme val="minor"/>
      </rPr>
      <t xml:space="preserve">
(Small Minus Big (Size factor))</t>
    </r>
  </si>
  <si>
    <r>
      <rPr>
        <b/>
        <u/>
        <sz val="12"/>
        <color theme="1"/>
        <rFont val="Aptos Narrow (Body)"/>
      </rPr>
      <t>HML</t>
    </r>
    <r>
      <rPr>
        <sz val="12"/>
        <color theme="1"/>
        <rFont val="Aptos Narrow"/>
        <family val="2"/>
        <scheme val="minor"/>
      </rPr>
      <t xml:space="preserve">
(High Minus Low (Value factor))</t>
    </r>
  </si>
  <si>
    <r>
      <rPr>
        <b/>
        <u/>
        <sz val="12"/>
        <color theme="1"/>
        <rFont val="Aptos Narrow (Body)"/>
      </rPr>
      <t>RF</t>
    </r>
    <r>
      <rPr>
        <sz val="12"/>
        <color theme="1"/>
        <rFont val="Aptos Narrow"/>
        <family val="2"/>
        <scheme val="minor"/>
      </rPr>
      <t xml:space="preserve">
(Risk-free rate (1-month T-bill))</t>
    </r>
  </si>
  <si>
    <r>
      <rPr>
        <b/>
        <u/>
        <sz val="12"/>
        <color theme="1"/>
        <rFont val="Aptos Narrow (Body)"/>
      </rPr>
      <t>MOM</t>
    </r>
    <r>
      <rPr>
        <sz val="12"/>
        <color theme="1"/>
        <rFont val="Aptos Narrow"/>
        <family val="2"/>
        <scheme val="minor"/>
      </rPr>
      <t xml:space="preserve">
Momentum factor (Winners minus Losers)</t>
    </r>
  </si>
  <si>
    <t>1-Factor</t>
  </si>
  <si>
    <t>2-Factor</t>
  </si>
  <si>
    <t>3-Factor</t>
  </si>
  <si>
    <t>rf rate</t>
  </si>
  <si>
    <t>4-Factor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</si>
  <si>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</si>
  <si>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</si>
  <si>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</si>
  <si>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</si>
  <si>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</si>
  <si>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</si>
  <si>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</si>
  <si>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</si>
  <si>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</si>
  <si>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201910</t>
  </si>
  <si>
    <t>201911</t>
  </si>
  <si>
    <t>201912</t>
  </si>
  <si>
    <t>202001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</si>
  <si>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</si>
  <si>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</si>
  <si>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</si>
  <si>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</si>
  <si>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</si>
  <si>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</si>
  <si>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</si>
  <si>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</si>
  <si>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</si>
  <si>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</si>
  <si>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</si>
  <si>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</si>
  <si>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</si>
  <si>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</si>
  <si>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</si>
  <si>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</si>
  <si>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</si>
  <si>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</si>
  <si>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</si>
  <si>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</si>
  <si>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</si>
  <si>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</si>
  <si>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</si>
  <si>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</si>
  <si>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</si>
  <si>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</si>
  <si>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</si>
  <si>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</si>
  <si>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</si>
  <si>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</si>
  <si>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</si>
  <si>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</si>
  <si>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</si>
  <si>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</si>
  <si>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</si>
  <si>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</si>
  <si>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</si>
  <si>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</si>
  <si>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</si>
  <si>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</si>
  <si>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</si>
  <si>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</si>
  <si>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</si>
  <si>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</si>
  <si>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</si>
  <si>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202311</t>
  </si>
  <si>
    <t>202312</t>
  </si>
  <si>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</si>
  <si>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</si>
  <si>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</si>
  <si>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</si>
  <si>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</si>
  <si>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</si>
  <si>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</si>
  <si>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</si>
  <si>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</si>
  <si>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</si>
  <si>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</si>
  <si>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202412</t>
  </si>
  <si>
    <t>MNSB-US</t>
  </si>
  <si>
    <t>CWBK-US</t>
  </si>
  <si>
    <t>PLOW-US</t>
  </si>
  <si>
    <t>WPC-US</t>
  </si>
  <si>
    <t>FBTT-US</t>
  </si>
  <si>
    <t>ESCA-US</t>
  </si>
  <si>
    <t>SPOK-US</t>
  </si>
  <si>
    <t>UNLYF-US</t>
  </si>
  <si>
    <t>TSLA-US</t>
  </si>
  <si>
    <t>AMZN-US</t>
  </si>
  <si>
    <t>AAPL-US</t>
  </si>
  <si>
    <t>AVGO-US</t>
  </si>
  <si>
    <t>MSFT-US</t>
  </si>
  <si>
    <t>UNH-US</t>
  </si>
  <si>
    <t>META-US</t>
  </si>
  <si>
    <t>NVO-US</t>
  </si>
  <si>
    <t>BSX-US</t>
  </si>
  <si>
    <t>F-US</t>
  </si>
  <si>
    <t>SMCI-US</t>
  </si>
  <si>
    <t>HAL-US</t>
  </si>
  <si>
    <t>CNH-US</t>
  </si>
  <si>
    <t>RNECY-US</t>
  </si>
  <si>
    <t>STLA-US</t>
  </si>
  <si>
    <t>IPG-US</t>
  </si>
  <si>
    <t>ABEV-US</t>
  </si>
  <si>
    <t>CHEF-US</t>
  </si>
  <si>
    <t>NUV-US</t>
  </si>
  <si>
    <t>NXRT-US</t>
  </si>
  <si>
    <t>AAT-US</t>
  </si>
  <si>
    <t>LMB-US</t>
  </si>
  <si>
    <t>DIISY-US</t>
  </si>
  <si>
    <t>CIM-US</t>
  </si>
  <si>
    <t>CHRRF-US</t>
  </si>
  <si>
    <t>TORXF-US</t>
  </si>
  <si>
    <t>OILDB-FDS</t>
  </si>
  <si>
    <t>NYGOLD-FDS</t>
  </si>
  <si>
    <t>NGAS-FDS</t>
  </si>
  <si>
    <t>CORNCI-FDS</t>
  </si>
  <si>
    <t>COPP-FDS</t>
  </si>
  <si>
    <t>SCGPY-US</t>
  </si>
  <si>
    <t>FQVTF-US</t>
  </si>
  <si>
    <t>CSCO-US</t>
  </si>
  <si>
    <t>CMCSA-US</t>
  </si>
  <si>
    <t>PR-US</t>
  </si>
  <si>
    <t>CRAI-US</t>
  </si>
  <si>
    <t>KOS-US</t>
  </si>
  <si>
    <t>SVM-US</t>
  </si>
  <si>
    <t>MAG-US</t>
  </si>
  <si>
    <t>GTX-US</t>
  </si>
  <si>
    <t>ORC-US</t>
  </si>
  <si>
    <t>KALU-US</t>
  </si>
  <si>
    <t>MLKN-US</t>
  </si>
  <si>
    <t>DCO-US</t>
  </si>
  <si>
    <t>All bonds face value</t>
  </si>
  <si>
    <t>$100</t>
  </si>
  <si>
    <t xml:space="preserve">Information as per </t>
  </si>
  <si>
    <t>9.06.2025</t>
  </si>
  <si>
    <t xml:space="preserve"> 2-Year Bond Yield</t>
  </si>
  <si>
    <t xml:space="preserve"> 3-Year Bond Yield</t>
  </si>
  <si>
    <t xml:space="preserve"> 5-Year Bond Yield</t>
  </si>
  <si>
    <t>7-Year Bond Yield</t>
  </si>
  <si>
    <t>10-Year Bond Yield</t>
  </si>
  <si>
    <t>20-Year Bond Yield</t>
  </si>
  <si>
    <t xml:space="preserve"> 30-Year Bond Yield</t>
  </si>
  <si>
    <t>Coupon</t>
  </si>
  <si>
    <t>Maturity</t>
  </si>
  <si>
    <t>31.05.2027</t>
  </si>
  <si>
    <t>15.05.2028</t>
  </si>
  <si>
    <t>31.05.2030</t>
  </si>
  <si>
    <t>31.05.2032</t>
  </si>
  <si>
    <t>15.05.2035</t>
  </si>
  <si>
    <t>15.05.20245</t>
  </si>
  <si>
    <t>15.05.2055</t>
  </si>
  <si>
    <t>Price (USD)</t>
  </si>
  <si>
    <t>Yield</t>
  </si>
  <si>
    <t>Bond 5-y</t>
  </si>
  <si>
    <t>Bond 7-y</t>
  </si>
  <si>
    <t>Bond 10-y</t>
  </si>
  <si>
    <t>Bond 3-y</t>
  </si>
  <si>
    <t>RETURN</t>
  </si>
  <si>
    <t>Standard deviation</t>
  </si>
  <si>
    <t>Price Value Basis Point</t>
  </si>
  <si>
    <t>Correlation B5 - B7</t>
  </si>
  <si>
    <t>Correlation B5 - B10</t>
  </si>
  <si>
    <t>Correlation B7 - B10</t>
  </si>
  <si>
    <t>From the sheet DATA &gt;&gt; 15 companies with a long position and 15 companies with a short position</t>
  </si>
  <si>
    <t>Cash Balance to invest</t>
  </si>
  <si>
    <t>Average annual return</t>
  </si>
  <si>
    <t>annual standard deviation of the returns</t>
  </si>
  <si>
    <t>Companies short</t>
  </si>
  <si>
    <t>Monthly Returns</t>
  </si>
  <si>
    <t>Average</t>
  </si>
  <si>
    <t>Annual</t>
  </si>
  <si>
    <t>PV</t>
  </si>
  <si>
    <t>Weights</t>
  </si>
  <si>
    <t>Companies long</t>
  </si>
  <si>
    <t>Name</t>
  </si>
  <si>
    <t>Sharpe ratio</t>
  </si>
  <si>
    <t>STDEV</t>
  </si>
  <si>
    <t>Sharpe Ratio</t>
  </si>
  <si>
    <t>Modified Duration bond 3</t>
  </si>
  <si>
    <t>Modified Duration bond 5</t>
  </si>
  <si>
    <t>Modified Duration bond 7</t>
  </si>
  <si>
    <t>Modified Duration bond 10</t>
  </si>
  <si>
    <t>Ticker</t>
  </si>
  <si>
    <t>Available investment</t>
  </si>
  <si>
    <t>Conventional</t>
  </si>
  <si>
    <t xml:space="preserve"> Q2 = </t>
  </si>
  <si>
    <t xml:space="preserve"> Q3 = </t>
  </si>
  <si>
    <t>Optimal</t>
  </si>
  <si>
    <t>Excess Return</t>
  </si>
  <si>
    <t>Mkt-RF</t>
  </si>
  <si>
    <t>SMB</t>
  </si>
  <si>
    <t>HML</t>
  </si>
  <si>
    <t>RF</t>
  </si>
  <si>
    <t>MOM</t>
  </si>
  <si>
    <t>Percent</t>
  </si>
  <si>
    <t>Decimals</t>
  </si>
  <si>
    <t>Correlation 2-7</t>
  </si>
  <si>
    <t>Correlation 3-7</t>
  </si>
  <si>
    <t>Correlation 2-3</t>
  </si>
  <si>
    <t>Bond 2-y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</si>
  <si>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</si>
  <si>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</si>
  <si>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</si>
  <si>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</si>
  <si>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</si>
  <si>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</si>
  <si>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</si>
  <si>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</si>
  <si>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</si>
  <si>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</si>
  <si>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</si>
  <si>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</si>
  <si>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</si>
  <si>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</si>
  <si>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</si>
  <si>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</si>
  <si>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</si>
  <si>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</si>
  <si>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</si>
  <si>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</si>
  <si>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</si>
  <si>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</si>
  <si>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</si>
  <si>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</si>
  <si>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X Variable 1</t>
  </si>
  <si>
    <t>X Variable 2</t>
  </si>
  <si>
    <t>X Variable 3</t>
  </si>
  <si>
    <t>X Variable 4</t>
  </si>
  <si>
    <t>Modified Duration bond 2</t>
  </si>
  <si>
    <t>SUMMARY OUTPUT - BIRDF-US</t>
  </si>
  <si>
    <t>SUMMARY OUTPUT - EPRT-US</t>
  </si>
  <si>
    <t>SUMMARY OUTPUT - OTSKY-US</t>
  </si>
  <si>
    <t>SUMMARY OUTPUT - OHI-US</t>
  </si>
  <si>
    <t>SUMMARY OUTPUT - AGYS-US</t>
  </si>
  <si>
    <t>SUMMARY OUTPUT - SAPMY-US</t>
  </si>
  <si>
    <t>SUMMARY OUTPUT - UTHR-US</t>
  </si>
  <si>
    <t>SUMMARY OUTPUT - APO-US</t>
  </si>
  <si>
    <t>SUMMARY OUTPUT - PAYS-US</t>
  </si>
  <si>
    <t>SUMMARY OUTPUT - POWL-US</t>
  </si>
  <si>
    <t>SUMMARY OUTPUT - JEF-US</t>
  </si>
  <si>
    <t>SUMMARY OUTPUT - LAZ-US</t>
  </si>
  <si>
    <t>SUMMARY OUTPUT - PCYO-US</t>
  </si>
  <si>
    <t>SUMMARY OUTPUT - FNF-US</t>
  </si>
  <si>
    <t>SUMMARY OUTPUT - ITRI-US</t>
  </si>
  <si>
    <t>SUMMARY OUTPUT - AHCHY-US</t>
  </si>
  <si>
    <t>SUMMARY OUTPUT - SSBI-US</t>
  </si>
  <si>
    <t>SUMMARY OUTPUT - NSC-US</t>
  </si>
  <si>
    <t>SUMMARY OUTPUT - NWN-US</t>
  </si>
  <si>
    <t>SUMMARY OUTPUT - MNSB-US</t>
  </si>
  <si>
    <t>SUMMARY OUTPUT - CWBK-US</t>
  </si>
  <si>
    <t>SUMMARY OUTPUT - PLOW-US</t>
  </si>
  <si>
    <t>SUMMARY OUTPUT - WPC-US</t>
  </si>
  <si>
    <t>SUMMARY OUTPUT - FBTT-US</t>
  </si>
  <si>
    <t>SUMMARY OUTPUT - ESCA-US</t>
  </si>
  <si>
    <t>SUMMARY OUTPUT - SPOK-US</t>
  </si>
  <si>
    <t>SUMMARY OUTPUT - UNLYF-US</t>
  </si>
  <si>
    <t>SUMMARY OUTPUT - DHLGY-US</t>
  </si>
  <si>
    <t>SUMMARY OUTPUT - TEL-US</t>
  </si>
  <si>
    <t>SUMMARY OUTPUT - YRAIF-US</t>
  </si>
  <si>
    <t>Part B.</t>
  </si>
  <si>
    <t>7 years</t>
  </si>
  <si>
    <t>20 years</t>
  </si>
  <si>
    <t>Modified Duration bond 20</t>
  </si>
  <si>
    <t>Beta</t>
  </si>
  <si>
    <t>Invest</t>
  </si>
  <si>
    <t>Long position Portfolio</t>
  </si>
  <si>
    <t>Short position Portfolio</t>
  </si>
  <si>
    <r>
      <t>Short</t>
    </r>
    <r>
      <rPr>
        <sz val="12"/>
        <color theme="1"/>
        <rFont val="Aptos Narrow"/>
        <family val="2"/>
        <scheme val="minor"/>
      </rPr>
      <t xml:space="preserve"> the 7-year bond</t>
    </r>
  </si>
  <si>
    <r>
      <t>Long</t>
    </r>
    <r>
      <rPr>
        <sz val="12"/>
        <color theme="1"/>
        <rFont val="Aptos Narrow"/>
        <family val="2"/>
        <scheme val="minor"/>
      </rPr>
      <t xml:space="preserve"> the 20-year bond</t>
    </r>
  </si>
  <si>
    <r>
      <t xml:space="preserve">Goal: Portfolio is </t>
    </r>
    <r>
      <rPr>
        <b/>
        <sz val="12"/>
        <color theme="1"/>
        <rFont val="Aptos Narrow"/>
        <family val="2"/>
        <scheme val="minor"/>
      </rPr>
      <t>duration-neutral</t>
    </r>
    <r>
      <rPr>
        <sz val="12"/>
        <color theme="1"/>
        <rFont val="Aptos Narrow"/>
        <family val="2"/>
        <scheme val="minor"/>
      </rPr>
      <t xml:space="preserve"> → changes in parallel rates don't affect the value.</t>
    </r>
  </si>
  <si>
    <t>Long Position Stocks</t>
  </si>
  <si>
    <t>Short Position Stocks</t>
  </si>
  <si>
    <t>Q20 x PVBP20 = Q7 x PVBP7</t>
  </si>
  <si>
    <t>Q7/Q20 =</t>
  </si>
  <si>
    <t>Q7+Q20= 1,000,000</t>
  </si>
  <si>
    <t>Q20 = 0,4728 x Q7</t>
  </si>
  <si>
    <t>Q7 + 0,4728 x Q7</t>
  </si>
  <si>
    <t>1,4728 x Q7 = 1,000,000</t>
  </si>
  <si>
    <t>Q7 = 1,000,000/ 1,4728</t>
  </si>
  <si>
    <t>Q7=</t>
  </si>
  <si>
    <t>Q20 =</t>
  </si>
  <si>
    <t>Short in 7 year Bond</t>
  </si>
  <si>
    <t>Long in 20 year Bond</t>
  </si>
  <si>
    <t>ALLOCATION</t>
  </si>
  <si>
    <t xml:space="preserve">Net Financing Cost </t>
  </si>
  <si>
    <t>Daily rate</t>
  </si>
  <si>
    <t>Cost</t>
  </si>
  <si>
    <t>per day</t>
  </si>
  <si>
    <t>Assume 5% interest rate</t>
  </si>
  <si>
    <t>Monetary Gain</t>
  </si>
  <si>
    <t>dropping 0,20 basis points</t>
  </si>
  <si>
    <t>Gain</t>
  </si>
  <si>
    <t>Average Beta</t>
  </si>
  <si>
    <t>Total Beta</t>
  </si>
  <si>
    <t>Monetary Loss</t>
  </si>
  <si>
    <t>Loss</t>
  </si>
  <si>
    <t>i) Market neutral portfolio</t>
  </si>
  <si>
    <t>Long invest</t>
  </si>
  <si>
    <t>Short invest</t>
  </si>
  <si>
    <t>ii) 130/30</t>
  </si>
  <si>
    <t>ii.</t>
  </si>
  <si>
    <t>iii.</t>
  </si>
  <si>
    <t>i.</t>
  </si>
  <si>
    <t>Part A</t>
  </si>
  <si>
    <t>Future Position (Market Exposure)</t>
  </si>
  <si>
    <t>Contract</t>
  </si>
  <si>
    <t>E-Mini S&amp;P 500</t>
  </si>
  <si>
    <t>S&amp;P 500 Index</t>
  </si>
  <si>
    <t>Multiplier</t>
  </si>
  <si>
    <t>Contract Value</t>
  </si>
  <si>
    <t>Contracts Held</t>
  </si>
  <si>
    <t>Stock Price at inception date</t>
  </si>
  <si>
    <t>Number of shares bought</t>
  </si>
  <si>
    <t>Number of shares sold</t>
  </si>
  <si>
    <t>iii) Portable Alpha</t>
  </si>
  <si>
    <t>Induvidual Stock Return</t>
  </si>
  <si>
    <t>Portfolio Return</t>
  </si>
  <si>
    <t>Total Return</t>
  </si>
  <si>
    <t>Long</t>
  </si>
  <si>
    <t>Short</t>
  </si>
  <si>
    <t>Individual</t>
  </si>
  <si>
    <t>PART C</t>
  </si>
  <si>
    <t>GIC</t>
  </si>
  <si>
    <t>8 years</t>
  </si>
  <si>
    <t>Interest Rate</t>
  </si>
  <si>
    <t>Present Value</t>
  </si>
  <si>
    <t>Accumulated Value</t>
  </si>
  <si>
    <t>Face Value</t>
  </si>
  <si>
    <t>Duration Liabiliy</t>
  </si>
  <si>
    <t>Present Value Liability</t>
  </si>
  <si>
    <t>Modified Duration bond 30</t>
  </si>
  <si>
    <t>Mod Dur</t>
  </si>
  <si>
    <t>Sum</t>
  </si>
  <si>
    <t>Portfolio Dur</t>
  </si>
  <si>
    <t>Investment</t>
  </si>
  <si>
    <t>AVERAGE</t>
  </si>
  <si>
    <t>Units</t>
  </si>
  <si>
    <t>Bond 5 years</t>
  </si>
  <si>
    <t>Bond 3 years</t>
  </si>
  <si>
    <t>Bond 2 years</t>
  </si>
  <si>
    <t>Bond 7 years</t>
  </si>
  <si>
    <t>Bond 10 years</t>
  </si>
  <si>
    <t>Bond 20 years</t>
  </si>
  <si>
    <t>Bond 30 years</t>
  </si>
  <si>
    <t>Beta deviation</t>
  </si>
  <si>
    <t>Contracts Held rounded</t>
  </si>
  <si>
    <t>DATE</t>
  </si>
  <si>
    <t>style chosen-</t>
  </si>
  <si>
    <t>st. dev</t>
  </si>
  <si>
    <t xml:space="preserve">variance </t>
  </si>
  <si>
    <t xml:space="preserve">average montly returns </t>
  </si>
  <si>
    <t>EXCESS RETURN</t>
  </si>
  <si>
    <t>xTx</t>
  </si>
  <si>
    <t>variance covariance matrix</t>
  </si>
  <si>
    <t>obsv</t>
  </si>
  <si>
    <t>STOCK</t>
  </si>
  <si>
    <t xml:space="preserve">Avrg monthly ret </t>
  </si>
  <si>
    <t>Annual return</t>
  </si>
  <si>
    <t>monthly ST. DEV</t>
  </si>
  <si>
    <t>annual st. dev</t>
  </si>
  <si>
    <t>annual sharpe ratio</t>
  </si>
  <si>
    <t>Total Portfolio Return</t>
  </si>
  <si>
    <t>Constraining Variable</t>
  </si>
  <si>
    <t>Value of Constraint</t>
  </si>
  <si>
    <t>SUM W</t>
  </si>
  <si>
    <t>Mean portfolio return (Monthly)</t>
  </si>
  <si>
    <t>Mean portfolio return (Annual)</t>
  </si>
  <si>
    <t>Std Deviation Portfolio (Monthly)</t>
  </si>
  <si>
    <t>Std Deviation Portfolio Annual)</t>
  </si>
  <si>
    <t>Mean/Std Dev</t>
  </si>
  <si>
    <t>EQUALLY WEIGHTED PORTFOLIO</t>
  </si>
  <si>
    <t>NONE</t>
  </si>
  <si>
    <t>N/A</t>
  </si>
  <si>
    <t xml:space="preserve">PERFORMANCE COMPARISON BENCHMARK </t>
  </si>
  <si>
    <t>PORTFOLIO</t>
  </si>
  <si>
    <t>STD. DEV</t>
  </si>
  <si>
    <t>sharpe ratio</t>
  </si>
  <si>
    <t>equally weighted portfolio</t>
  </si>
  <si>
    <t>Russel 1000</t>
  </si>
  <si>
    <t>ANNUAL RETURN @2023</t>
  </si>
  <si>
    <t>russell 1000 monthly retuns</t>
  </si>
  <si>
    <t>st.dev</t>
  </si>
  <si>
    <t/>
  </si>
  <si>
    <t>2 years</t>
  </si>
  <si>
    <t>3 years</t>
  </si>
  <si>
    <t>5 years</t>
  </si>
  <si>
    <t>10 years</t>
  </si>
  <si>
    <t>Averaege</t>
  </si>
  <si>
    <t>STDDEV</t>
  </si>
  <si>
    <t>Correlation 5-7</t>
  </si>
  <si>
    <t>Correlation 5-10</t>
  </si>
  <si>
    <t>Correlation 7-10</t>
  </si>
  <si>
    <t>United States 7-Year Bond Yield</t>
  </si>
  <si>
    <t>United States 20-Year Bond Yield</t>
  </si>
  <si>
    <t>Open</t>
  </si>
  <si>
    <t>High</t>
  </si>
  <si>
    <t>Low</t>
  </si>
  <si>
    <t>stdev</t>
  </si>
  <si>
    <t>30 years</t>
  </si>
  <si>
    <t>Variance</t>
  </si>
  <si>
    <t>ST.DEV</t>
  </si>
  <si>
    <t>varaiance-covariance matrix</t>
  </si>
  <si>
    <t>Number of observations</t>
  </si>
  <si>
    <t>XTX</t>
  </si>
  <si>
    <t xml:space="preserve">10-yr boond </t>
  </si>
  <si>
    <t>PORTFOLIO VARIANCE</t>
  </si>
  <si>
    <t>TOTAL WEIGHT OF BOND</t>
  </si>
  <si>
    <t xml:space="preserve">TOTAL WEIGHT OF STOCK PORTFOLIO </t>
  </si>
  <si>
    <t>RETURN OF 20 YR BOND</t>
  </si>
  <si>
    <t>RETURN OF 10 YR BOND</t>
  </si>
  <si>
    <t>v=Σ×w</t>
  </si>
  <si>
    <t>from portfolio 3</t>
  </si>
  <si>
    <t>SHARPRE RATIO</t>
  </si>
  <si>
    <t>TICKER</t>
  </si>
  <si>
    <t>WEIGHTS</t>
  </si>
  <si>
    <t>st. dev&lt; D63</t>
  </si>
  <si>
    <t xml:space="preserve"> st.dev &gt;D63</t>
  </si>
  <si>
    <t xml:space="preserve">unscaled stocks </t>
  </si>
  <si>
    <t>ASSUMPTIONS</t>
  </si>
  <si>
    <t xml:space="preserve">PRPORTIONAL </t>
  </si>
  <si>
    <t>POSITIVE SR</t>
  </si>
  <si>
    <t>LOWER ST. DEV</t>
  </si>
  <si>
    <t xml:space="preserve">HIGHER ST. DEV </t>
  </si>
  <si>
    <t>HIGHER SR</t>
  </si>
  <si>
    <t>PORTFOLIO 5</t>
  </si>
  <si>
    <t>PORTFOLIO 4</t>
  </si>
  <si>
    <t>PORTFOLIO 3</t>
  </si>
  <si>
    <t>PORTFOLIO 2</t>
  </si>
  <si>
    <t>PORTFOLIO 5 (LOWER RISK LEVERAGED WITH 20 YR BOND)</t>
  </si>
  <si>
    <t>PORTFOLIO 4 (HIGHER RISK PORTFOLIO LREVERAGED WITH BONDS)</t>
  </si>
  <si>
    <t>PORTFOLIO 3 (MAX SHARPE RATIO)</t>
  </si>
  <si>
    <t xml:space="preserve">PORTFOLIO 2 (SHARPE RATIO WEIGHTED) </t>
  </si>
  <si>
    <t>PORTFOLIO 1 (EQUAL WEIGHTS)</t>
  </si>
  <si>
    <t>HELPER COLUNMS</t>
  </si>
  <si>
    <t>PORTFOLIOS</t>
  </si>
  <si>
    <t xml:space="preserve">10 &amp; 20 year bond </t>
  </si>
  <si>
    <t>10 &amp; 20 yr bond</t>
  </si>
  <si>
    <t>20 YR BOND</t>
  </si>
  <si>
    <t>10 YR BOND</t>
  </si>
  <si>
    <t>SHARES BOUGHT  /SOLD</t>
  </si>
  <si>
    <t>CURRENT SHARE PRICE @ DEC 2023</t>
  </si>
  <si>
    <t>VALUE INVESTED IN STOCKS AND 20 YEAR BOND</t>
  </si>
  <si>
    <t xml:space="preserve">WEIGHT </t>
  </si>
  <si>
    <t>VALUE INVESTED IN STOCKS AND 10 YEAR BOND</t>
  </si>
  <si>
    <t xml:space="preserve">VALUE INVESTED IN STOCKS </t>
  </si>
  <si>
    <t>VALUE INVESTED IN 25 STOCKS</t>
  </si>
  <si>
    <t>PORTFOLIO 4 = $5MILLION</t>
  </si>
  <si>
    <t>PORTFOLIO 3 = $5MILLION</t>
  </si>
  <si>
    <t>PORTFOLIO 2  = $5MILLION</t>
  </si>
  <si>
    <t>PORTFOLIO 1  = $5MILLION</t>
  </si>
  <si>
    <t>SHARPE RATIO</t>
  </si>
  <si>
    <t>ST. DEV</t>
  </si>
  <si>
    <t>mean monthly return</t>
  </si>
  <si>
    <t>SR</t>
  </si>
  <si>
    <t xml:space="preserve">HIGHER </t>
  </si>
  <si>
    <t xml:space="preserve">TICKER </t>
  </si>
  <si>
    <t>PROPORTIONAL WEIGHTS</t>
  </si>
  <si>
    <t>HELPER PORTFOLIO 3</t>
  </si>
  <si>
    <t>HELPER PORTFOLIO 2</t>
  </si>
  <si>
    <t>10&amp;20 YR BOND</t>
  </si>
  <si>
    <t>observations</t>
  </si>
  <si>
    <t>xtx</t>
  </si>
  <si>
    <t xml:space="preserve">st. dev of -ve returns </t>
  </si>
  <si>
    <t>variance</t>
  </si>
  <si>
    <t>average mean</t>
  </si>
  <si>
    <t>sortino ratio</t>
  </si>
  <si>
    <t>average monthly return</t>
  </si>
  <si>
    <t>st. dev of downside risk</t>
  </si>
  <si>
    <t xml:space="preserve">annual stock return </t>
  </si>
  <si>
    <t xml:space="preserve">PRICES </t>
  </si>
  <si>
    <t>PORTFOLIO 3 2024</t>
  </si>
  <si>
    <t>PORTFOLIO 2 2024</t>
  </si>
  <si>
    <t>PORTFOLIO 1 2024</t>
  </si>
  <si>
    <t>portfolio 2</t>
  </si>
  <si>
    <t xml:space="preserve">portfolio 1 </t>
  </si>
  <si>
    <t xml:space="preserve">ALPHA </t>
  </si>
  <si>
    <t>PORTFOLIO 3 2019-2023</t>
  </si>
  <si>
    <t>PORTFOLIO 2 2019-2023</t>
  </si>
  <si>
    <t>PORTFOLIO 1 2019-2023</t>
  </si>
  <si>
    <t>AVERAGE MOM 2019-2024</t>
  </si>
  <si>
    <t>AVERAGE HMML 2019-2024</t>
  </si>
  <si>
    <t>AVERAGE SMB 2019-2024</t>
  </si>
  <si>
    <t>AVERAGE MARKET EXCESS RETURN 2019-2024</t>
  </si>
  <si>
    <t xml:space="preserve">PORTFOLIO EXCESS RETURN </t>
  </si>
  <si>
    <t xml:space="preserve">RISK FREE RATE AVERAGE </t>
  </si>
  <si>
    <t>PORTFOLIO MONTHLY RETURN</t>
  </si>
  <si>
    <t>Stock Returns from JAN 2024 - DEC 2024</t>
  </si>
  <si>
    <t>AVERAGE ANNUAL RETURNS</t>
  </si>
  <si>
    <t>Total Investment</t>
  </si>
  <si>
    <t>Bond 2 yr</t>
  </si>
  <si>
    <t>Bond 3 yr</t>
  </si>
  <si>
    <t>Bond 5 yr</t>
  </si>
  <si>
    <t>Bond 7 yr</t>
  </si>
  <si>
    <t>Bond 10 yr</t>
  </si>
  <si>
    <t>Bond 20 yr</t>
  </si>
  <si>
    <t>Bond 30 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</si>
</sst>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_-* #,##0.00\ &quot;€&quot;_-;\-* #,##0.00\ &quot;€&quot;_-;_-* &quot;-&quot;??\ &quot;€&quot;_-;_-@_-"/>
    <numFmt numFmtId="165" formatCode="_-[$$-409]* #,##0.00_ ;_-[$$-409]* \-#,##0.00\ ;_-[$$-409]* &quot;-&quot;??_ ;_-@_ "/>
    <numFmt numFmtId="166" formatCode="\Y\Y\Y\Ymm"/>
    <numFmt numFmtId="167" formatCode="0.000%"/>
    <numFmt numFmtId="168" formatCode="0.000"/>
    <numFmt numFmtId="169" formatCode="_-[$$-409]* #,##0_ ;_-[$$-409]* \-#,##0\ ;_-[$$-409]* &quot;-&quot;_ ;_-@_ "/>
    <numFmt numFmtId="170" formatCode="0.0000"/>
    <numFmt numFmtId="171" formatCode="0.0000000"/>
    <numFmt numFmtId="172" formatCode="_-[$$-409]* #,##0_ ;_-[$$-409]* \-#,##0\ ;_-[$$-409]* &quot;-&quot;??_ ;_-@_ "/>
    <numFmt numFmtId="173" formatCode="_-[$€-2]\ * #,##0.00_-;\-[$€-2]\ * #,##0.00_-;_-[$€-2]\ * &quot;-&quot;??_-;_-@_-"/>
    <numFmt numFmtId="174" formatCode="0.000000000000000"/>
    <numFmt numFmtId="175" formatCode="[$$-409]#,##0"/>
    <numFmt numFmtId="176" formatCode="0.00000"/>
    <numFmt numFmtId="177" formatCode="_-[$$-1009]* #,##0.0_-;\-[$$-1009]* #,##0.0_-;_-[$$-1009]* &quot;-&quot;?_-;_-@_-"/>
    <numFmt numFmtId="178" formatCode="_-[$$-1009]* #,##0.00_-;\-[$$-1009]* #,##0.00_-;_-[$$-1009]* &quot;-&quot;??_-;_-@_-"/>
    <numFmt numFmtId="179" formatCode="[$$-1009]#,##0.00"/>
  </numFmts>
  <fonts count="3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u/>
      <sz val="12"/>
      <color theme="1"/>
      <name val="Aptos Narrow (Body)"/>
    </font>
    <font>
      <sz val="10"/>
      <color theme="1"/>
      <name val="Arial"/>
      <family val="2"/>
    </font>
    <font>
      <sz val="12"/>
      <color theme="1"/>
      <name val="Aptos Narrow"/>
      <family val="2"/>
      <scheme val="minor"/>
    </font>
    <font>
      <sz val="8"/>
      <color theme="1"/>
      <name val="Verdana"/>
      <family val="2"/>
    </font>
    <font>
      <sz val="8"/>
      <name val="Verdana"/>
      <family val="2"/>
    </font>
    <font>
      <sz val="8"/>
      <color theme="0"/>
      <name val="Verdana"/>
      <family val="2"/>
    </font>
    <font>
      <b/>
      <sz val="7.5"/>
      <color theme="1"/>
      <name val="Verdana"/>
      <family val="2"/>
    </font>
    <font>
      <i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0"/>
      <color theme="1"/>
      <name val="Verdana"/>
      <family val="2"/>
    </font>
    <font>
      <sz val="7.5"/>
      <color theme="1"/>
      <name val="Verdana"/>
      <family val="2"/>
    </font>
    <font>
      <sz val="8"/>
      <name val="Aptos Narrow"/>
      <family val="2"/>
      <scheme val="minor"/>
    </font>
    <font>
      <sz val="16"/>
      <color theme="0"/>
      <name val="Verdana"/>
      <family val="2"/>
    </font>
    <font>
      <sz val="14"/>
      <color theme="0"/>
      <name val="Verdana"/>
      <family val="2"/>
    </font>
    <font>
      <b/>
      <sz val="8"/>
      <color theme="1"/>
      <name val="Verdana"/>
      <family val="2"/>
    </font>
    <font>
      <b/>
      <sz val="8"/>
      <color rgb="FFFF0000"/>
      <name val="Verdana"/>
      <family val="2"/>
    </font>
    <font>
      <sz val="12"/>
      <color rgb="FF00000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rgb="FF232526"/>
      <name val="Verdana"/>
      <family val="2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theme="6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D9D9D9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9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24" fillId="0" borderId="0"/>
  </cellStyleXfs>
  <cellXfs count="251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0" borderId="9" xfId="0" applyBorder="1"/>
    <xf numFmtId="0" fontId="0" fillId="0" borderId="11" xfId="0" applyBorder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5" fontId="0" fillId="0" borderId="1" xfId="0" applyNumberFormat="1" applyBorder="1"/>
    <xf numFmtId="165" fontId="0" fillId="0" borderId="2" xfId="0" applyNumberFormat="1" applyBorder="1"/>
    <xf numFmtId="165" fontId="0" fillId="0" borderId="3" xfId="0" applyNumberFormat="1" applyBorder="1"/>
    <xf numFmtId="165" fontId="0" fillId="0" borderId="4" xfId="0" applyNumberFormat="1" applyBorder="1"/>
    <xf numFmtId="165" fontId="0" fillId="0" borderId="0" xfId="0" applyNumberFormat="1"/>
    <xf numFmtId="165" fontId="0" fillId="0" borderId="5" xfId="0" applyNumberFormat="1" applyBorder="1"/>
    <xf numFmtId="165" fontId="0" fillId="0" borderId="6" xfId="0" applyNumberFormat="1" applyBorder="1"/>
    <xf numFmtId="165" fontId="0" fillId="0" borderId="7" xfId="0" applyNumberFormat="1" applyBorder="1"/>
    <xf numFmtId="165" fontId="0" fillId="0" borderId="8" xfId="0" applyNumberFormat="1" applyBorder="1"/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49" fontId="0" fillId="0" borderId="0" xfId="0" applyNumberFormat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2" fontId="0" fillId="0" borderId="1" xfId="0" applyNumberFormat="1" applyBorder="1"/>
    <xf numFmtId="2" fontId="0" fillId="0" borderId="2" xfId="0" applyNumberFormat="1" applyBorder="1"/>
    <xf numFmtId="2" fontId="0" fillId="0" borderId="3" xfId="0" applyNumberFormat="1" applyBorder="1"/>
    <xf numFmtId="2" fontId="0" fillId="0" borderId="4" xfId="0" applyNumberFormat="1" applyBorder="1"/>
    <xf numFmtId="2" fontId="0" fillId="0" borderId="0" xfId="0" applyNumberFormat="1"/>
    <xf numFmtId="2" fontId="0" fillId="0" borderId="5" xfId="0" applyNumberFormat="1" applyBorder="1"/>
    <xf numFmtId="2" fontId="0" fillId="0" borderId="6" xfId="0" applyNumberFormat="1" applyBorder="1"/>
    <xf numFmtId="2" fontId="0" fillId="0" borderId="7" xfId="0" applyNumberFormat="1" applyBorder="1"/>
    <xf numFmtId="2" fontId="0" fillId="0" borderId="8" xfId="0" applyNumberFormat="1" applyBorder="1"/>
    <xf numFmtId="166" fontId="0" fillId="0" borderId="0" xfId="0" applyNumberFormat="1" applyAlignment="1">
      <alignment horizontal="center" vertical="center"/>
    </xf>
    <xf numFmtId="0" fontId="0" fillId="3" borderId="10" xfId="0" applyFill="1" applyBorder="1"/>
    <xf numFmtId="0" fontId="5" fillId="0" borderId="0" xfId="0" applyFont="1"/>
    <xf numFmtId="0" fontId="6" fillId="0" borderId="0" xfId="0" applyFont="1"/>
    <xf numFmtId="0" fontId="7" fillId="5" borderId="0" xfId="0" applyFont="1" applyFill="1" applyAlignment="1">
      <alignment horizontal="center" vertical="center" wrapText="1" readingOrder="1"/>
    </xf>
    <xf numFmtId="0" fontId="6" fillId="0" borderId="12" xfId="0" applyFont="1" applyBorder="1" applyAlignment="1">
      <alignment horizontal="right" vertical="center"/>
    </xf>
    <xf numFmtId="167" fontId="6" fillId="0" borderId="0" xfId="2" applyNumberFormat="1" applyFont="1" applyAlignment="1">
      <alignment horizontal="right" vertical="center"/>
    </xf>
    <xf numFmtId="168" fontId="6" fillId="0" borderId="0" xfId="0" applyNumberFormat="1" applyFont="1" applyAlignment="1">
      <alignment horizontal="right" vertical="center"/>
    </xf>
    <xf numFmtId="167" fontId="6" fillId="0" borderId="0" xfId="0" applyNumberFormat="1" applyFont="1"/>
    <xf numFmtId="167" fontId="6" fillId="0" borderId="0" xfId="0" applyNumberFormat="1" applyFont="1" applyAlignment="1">
      <alignment horizontal="right"/>
    </xf>
    <xf numFmtId="169" fontId="0" fillId="0" borderId="0" xfId="0" applyNumberFormat="1"/>
    <xf numFmtId="0" fontId="0" fillId="6" borderId="0" xfId="0" applyFill="1"/>
    <xf numFmtId="170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5" xfId="0" applyBorder="1"/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8" fillId="0" borderId="0" xfId="0" applyFont="1"/>
    <xf numFmtId="0" fontId="0" fillId="7" borderId="0" xfId="0" applyFill="1"/>
    <xf numFmtId="10" fontId="0" fillId="0" borderId="0" xfId="2" applyNumberFormat="1" applyFont="1"/>
    <xf numFmtId="10" fontId="0" fillId="0" borderId="0" xfId="0" applyNumberFormat="1"/>
    <xf numFmtId="0" fontId="5" fillId="6" borderId="0" xfId="0" applyFont="1" applyFill="1" applyAlignment="1">
      <alignment horizontal="center" vertical="center" wrapText="1"/>
    </xf>
    <xf numFmtId="0" fontId="5" fillId="6" borderId="0" xfId="0" applyFont="1" applyFill="1"/>
    <xf numFmtId="0" fontId="5" fillId="4" borderId="0" xfId="0" applyFont="1" applyFill="1" applyAlignment="1">
      <alignment horizontal="right"/>
    </xf>
    <xf numFmtId="172" fontId="0" fillId="0" borderId="0" xfId="0" applyNumberFormat="1"/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1" fontId="0" fillId="0" borderId="0" xfId="0" applyNumberFormat="1"/>
    <xf numFmtId="0" fontId="9" fillId="0" borderId="13" xfId="0" applyFont="1" applyBorder="1" applyAlignment="1">
      <alignment horizontal="center"/>
    </xf>
    <xf numFmtId="0" fontId="9" fillId="0" borderId="13" xfId="0" applyFont="1" applyBorder="1" applyAlignment="1">
      <alignment horizontal="centerContinuous"/>
    </xf>
    <xf numFmtId="0" fontId="0" fillId="3" borderId="0" xfId="0" applyFill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8" borderId="0" xfId="0" applyFill="1"/>
    <xf numFmtId="0" fontId="1" fillId="0" borderId="0" xfId="0" applyFont="1"/>
    <xf numFmtId="0" fontId="0" fillId="0" borderId="14" xfId="0" applyBorder="1" applyAlignment="1">
      <alignment horizontal="center"/>
    </xf>
    <xf numFmtId="173" fontId="0" fillId="0" borderId="0" xfId="3" applyNumberFormat="1" applyFont="1"/>
    <xf numFmtId="173" fontId="0" fillId="6" borderId="0" xfId="0" applyNumberFormat="1" applyFill="1"/>
    <xf numFmtId="0" fontId="10" fillId="6" borderId="0" xfId="0" applyFont="1" applyFill="1"/>
    <xf numFmtId="0" fontId="11" fillId="6" borderId="0" xfId="0" applyFont="1" applyFill="1"/>
    <xf numFmtId="0" fontId="0" fillId="0" borderId="0" xfId="0" applyAlignment="1">
      <alignment horizontal="center"/>
    </xf>
    <xf numFmtId="174" fontId="0" fillId="0" borderId="0" xfId="0" applyNumberFormat="1"/>
    <xf numFmtId="0" fontId="0" fillId="0" borderId="0" xfId="2" applyNumberFormat="1" applyFont="1"/>
    <xf numFmtId="9" fontId="0" fillId="0" borderId="0" xfId="0" applyNumberFormat="1"/>
    <xf numFmtId="0" fontId="0" fillId="10" borderId="0" xfId="0" applyFill="1"/>
    <xf numFmtId="0" fontId="14" fillId="10" borderId="0" xfId="0" applyFont="1" applyFill="1"/>
    <xf numFmtId="0" fontId="13" fillId="10" borderId="0" xfId="0" applyFont="1" applyFill="1"/>
    <xf numFmtId="0" fontId="0" fillId="0" borderId="14" xfId="0" applyBorder="1"/>
    <xf numFmtId="10" fontId="0" fillId="0" borderId="14" xfId="2" applyNumberFormat="1" applyFont="1" applyBorder="1"/>
    <xf numFmtId="170" fontId="0" fillId="0" borderId="14" xfId="0" applyNumberFormat="1" applyBorder="1"/>
    <xf numFmtId="172" fontId="0" fillId="0" borderId="14" xfId="0" applyNumberFormat="1" applyBorder="1"/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165" fontId="0" fillId="0" borderId="14" xfId="0" applyNumberFormat="1" applyBorder="1"/>
    <xf numFmtId="3" fontId="0" fillId="0" borderId="0" xfId="0" applyNumberFormat="1"/>
    <xf numFmtId="3" fontId="0" fillId="0" borderId="14" xfId="0" applyNumberFormat="1" applyBorder="1"/>
    <xf numFmtId="10" fontId="0" fillId="0" borderId="14" xfId="0" applyNumberFormat="1" applyBorder="1"/>
    <xf numFmtId="0" fontId="9" fillId="0" borderId="0" xfId="0" applyFont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5" fillId="10" borderId="0" xfId="0" applyFont="1" applyFill="1"/>
    <xf numFmtId="0" fontId="0" fillId="11" borderId="0" xfId="0" applyFill="1"/>
    <xf numFmtId="4" fontId="0" fillId="0" borderId="0" xfId="0" applyNumberFormat="1"/>
    <xf numFmtId="0" fontId="0" fillId="12" borderId="0" xfId="0" applyFill="1"/>
    <xf numFmtId="164" fontId="0" fillId="12" borderId="0" xfId="3" applyFont="1" applyFill="1"/>
    <xf numFmtId="0" fontId="0" fillId="13" borderId="0" xfId="0" applyFill="1"/>
    <xf numFmtId="164" fontId="0" fillId="13" borderId="0" xfId="3" applyFont="1" applyFill="1"/>
    <xf numFmtId="0" fontId="17" fillId="5" borderId="0" xfId="0" applyFont="1" applyFill="1"/>
    <xf numFmtId="0" fontId="18" fillId="5" borderId="0" xfId="0" applyFont="1" applyFill="1"/>
    <xf numFmtId="0" fontId="8" fillId="6" borderId="0" xfId="0" applyFont="1" applyFill="1"/>
    <xf numFmtId="0" fontId="6" fillId="6" borderId="0" xfId="0" applyFont="1" applyFill="1" applyAlignment="1">
      <alignment horizontal="right" vertical="center"/>
    </xf>
    <xf numFmtId="0" fontId="15" fillId="6" borderId="0" xfId="0" applyFont="1" applyFill="1"/>
    <xf numFmtId="0" fontId="6" fillId="3" borderId="0" xfId="0" applyFont="1" applyFill="1"/>
    <xf numFmtId="0" fontId="0" fillId="4" borderId="0" xfId="0" applyFill="1"/>
    <xf numFmtId="0" fontId="8" fillId="4" borderId="0" xfId="0" applyFont="1" applyFill="1"/>
    <xf numFmtId="0" fontId="1" fillId="4" borderId="0" xfId="0" applyFont="1" applyFill="1"/>
    <xf numFmtId="0" fontId="5" fillId="4" borderId="0" xfId="0" applyFont="1" applyFill="1" applyAlignment="1">
      <alignment horizontal="center" vertical="center" wrapText="1"/>
    </xf>
    <xf numFmtId="10" fontId="0" fillId="0" borderId="7" xfId="2" applyNumberFormat="1" applyFont="1" applyBorder="1"/>
    <xf numFmtId="0" fontId="0" fillId="15" borderId="0" xfId="0" applyFill="1"/>
    <xf numFmtId="170" fontId="0" fillId="15" borderId="0" xfId="0" applyNumberFormat="1" applyFill="1"/>
    <xf numFmtId="0" fontId="0" fillId="9" borderId="0" xfId="0" applyFill="1"/>
    <xf numFmtId="0" fontId="0" fillId="0" borderId="0" xfId="0" applyAlignment="1">
      <alignment horizontal="right"/>
    </xf>
    <xf numFmtId="169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0" fontId="0" fillId="16" borderId="0" xfId="0" applyFill="1"/>
    <xf numFmtId="0" fontId="0" fillId="17" borderId="0" xfId="0" applyFill="1" applyAlignment="1">
      <alignment wrapText="1"/>
    </xf>
    <xf numFmtId="0" fontId="7" fillId="14" borderId="0" xfId="0" applyFont="1" applyFill="1"/>
    <xf numFmtId="0" fontId="19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23" fillId="19" borderId="0" xfId="0" applyFont="1" applyFill="1" applyAlignment="1">
      <alignment horizontal="left" vertical="center" wrapText="1"/>
    </xf>
    <xf numFmtId="0" fontId="23" fillId="19" borderId="0" xfId="0" applyFont="1" applyFill="1" applyAlignment="1">
      <alignment horizontal="right" vertical="center" wrapText="1"/>
    </xf>
    <xf numFmtId="0" fontId="23" fillId="19" borderId="0" xfId="0" applyFont="1" applyFill="1" applyAlignment="1">
      <alignment horizontal="left" vertical="center"/>
    </xf>
    <xf numFmtId="0" fontId="23" fillId="19" borderId="0" xfId="0" applyFont="1" applyFill="1" applyAlignment="1">
      <alignment horizontal="right" vertical="center" wrapText="1" readingOrder="1"/>
    </xf>
    <xf numFmtId="0" fontId="5" fillId="6" borderId="0" xfId="0" quotePrefix="1" applyFont="1" applyFill="1"/>
    <xf numFmtId="0" fontId="5" fillId="4" borderId="0" xfId="0" applyFont="1" applyFill="1"/>
    <xf numFmtId="0" fontId="23" fillId="4" borderId="0" xfId="0" applyFont="1" applyFill="1" applyAlignment="1">
      <alignment horizontal="left" vertical="center" wrapText="1"/>
    </xf>
    <xf numFmtId="0" fontId="23" fillId="4" borderId="0" xfId="0" applyFont="1" applyFill="1" applyAlignment="1">
      <alignment horizontal="right" vertical="center" wrapText="1"/>
    </xf>
    <xf numFmtId="0" fontId="7" fillId="5" borderId="0" xfId="0" applyFont="1" applyFill="1" applyAlignment="1">
      <alignment horizontal="left" vertical="center" readingOrder="1"/>
    </xf>
    <xf numFmtId="0" fontId="7" fillId="5" borderId="0" xfId="0" applyFont="1" applyFill="1"/>
    <xf numFmtId="0" fontId="24" fillId="0" borderId="0" xfId="4"/>
    <xf numFmtId="165" fontId="24" fillId="0" borderId="7" xfId="4" applyNumberFormat="1" applyBorder="1"/>
    <xf numFmtId="165" fontId="24" fillId="0" borderId="6" xfId="4" applyNumberFormat="1" applyBorder="1"/>
    <xf numFmtId="14" fontId="24" fillId="0" borderId="0" xfId="4" applyNumberFormat="1" applyAlignment="1">
      <alignment horizontal="center" vertical="center"/>
    </xf>
    <xf numFmtId="165" fontId="24" fillId="0" borderId="0" xfId="4" applyNumberFormat="1"/>
    <xf numFmtId="165" fontId="24" fillId="0" borderId="4" xfId="4" applyNumberFormat="1" applyBorder="1"/>
    <xf numFmtId="0" fontId="24" fillId="0" borderId="10" xfId="4" applyBorder="1"/>
    <xf numFmtId="0" fontId="24" fillId="0" borderId="9" xfId="4" applyBorder="1"/>
    <xf numFmtId="0" fontId="24" fillId="0" borderId="0" xfId="4" applyAlignment="1">
      <alignment horizontal="center" vertical="center"/>
    </xf>
    <xf numFmtId="0" fontId="24" fillId="4" borderId="0" xfId="4" applyFill="1"/>
    <xf numFmtId="0" fontId="24" fillId="0" borderId="4" xfId="4" applyBorder="1"/>
    <xf numFmtId="0" fontId="24" fillId="0" borderId="2" xfId="4" applyBorder="1"/>
    <xf numFmtId="0" fontId="24" fillId="0" borderId="1" xfId="4" applyBorder="1"/>
    <xf numFmtId="0" fontId="24" fillId="6" borderId="0" xfId="4" applyFill="1"/>
    <xf numFmtId="0" fontId="24" fillId="20" borderId="0" xfId="4" applyFill="1"/>
    <xf numFmtId="0" fontId="24" fillId="17" borderId="0" xfId="4" applyFill="1" applyAlignment="1">
      <alignment wrapText="1"/>
    </xf>
    <xf numFmtId="0" fontId="24" fillId="17" borderId="0" xfId="4" applyFill="1"/>
    <xf numFmtId="0" fontId="20" fillId="0" borderId="0" xfId="4" applyFont="1" applyAlignment="1">
      <alignment horizontal="left" vertical="center"/>
    </xf>
    <xf numFmtId="0" fontId="19" fillId="0" borderId="0" xfId="4" applyFont="1" applyAlignment="1">
      <alignment horizontal="left" vertical="center"/>
    </xf>
    <xf numFmtId="176" fontId="24" fillId="0" borderId="0" xfId="4" applyNumberFormat="1"/>
    <xf numFmtId="0" fontId="24" fillId="7" borderId="0" xfId="4" applyFill="1"/>
    <xf numFmtId="0" fontId="25" fillId="0" borderId="0" xfId="4" applyFont="1"/>
    <xf numFmtId="0" fontId="26" fillId="0" borderId="0" xfId="4" applyFont="1"/>
    <xf numFmtId="2" fontId="24" fillId="0" borderId="0" xfId="4" applyNumberFormat="1"/>
    <xf numFmtId="167" fontId="24" fillId="0" borderId="0" xfId="4" applyNumberFormat="1"/>
    <xf numFmtId="0" fontId="7" fillId="14" borderId="0" xfId="4" applyFont="1" applyFill="1"/>
    <xf numFmtId="0" fontId="27" fillId="0" borderId="0" xfId="4" applyFont="1"/>
    <xf numFmtId="176" fontId="27" fillId="0" borderId="0" xfId="4" applyNumberFormat="1" applyFont="1"/>
    <xf numFmtId="176" fontId="27" fillId="18" borderId="0" xfId="4" applyNumberFormat="1" applyFont="1" applyFill="1"/>
    <xf numFmtId="176" fontId="27" fillId="0" borderId="0" xfId="4" applyNumberFormat="1" applyFont="1" applyAlignment="1">
      <alignment horizontal="center"/>
    </xf>
    <xf numFmtId="176" fontId="27" fillId="0" borderId="0" xfId="4" applyNumberFormat="1" applyFont="1" applyAlignment="1">
      <alignment horizontal="center" wrapText="1"/>
    </xf>
    <xf numFmtId="170" fontId="24" fillId="0" borderId="0" xfId="4" applyNumberFormat="1"/>
    <xf numFmtId="17" fontId="24" fillId="0" borderId="0" xfId="4" applyNumberFormat="1"/>
    <xf numFmtId="0" fontId="24" fillId="0" borderId="0" xfId="4" applyAlignment="1">
      <alignment horizontal="center"/>
    </xf>
    <xf numFmtId="0" fontId="29" fillId="0" borderId="0" xfId="4" applyFont="1" applyAlignment="1">
      <alignment wrapText="1"/>
    </xf>
    <xf numFmtId="0" fontId="30" fillId="0" borderId="0" xfId="4" applyFont="1"/>
    <xf numFmtId="2" fontId="26" fillId="0" borderId="0" xfId="4" applyNumberFormat="1" applyFont="1"/>
    <xf numFmtId="0" fontId="22" fillId="0" borderId="0" xfId="4" applyFont="1" applyAlignment="1">
      <alignment wrapText="1"/>
    </xf>
    <xf numFmtId="0" fontId="31" fillId="0" borderId="0" xfId="4" applyFont="1"/>
    <xf numFmtId="0" fontId="32" fillId="0" borderId="0" xfId="4" applyFont="1"/>
    <xf numFmtId="0" fontId="24" fillId="18" borderId="0" xfId="4" applyFill="1" applyAlignment="1">
      <alignment horizontal="center"/>
    </xf>
    <xf numFmtId="177" fontId="24" fillId="0" borderId="0" xfId="4" applyNumberFormat="1"/>
    <xf numFmtId="178" fontId="24" fillId="0" borderId="0" xfId="4" applyNumberFormat="1"/>
    <xf numFmtId="9" fontId="24" fillId="0" borderId="0" xfId="4" applyNumberFormat="1"/>
    <xf numFmtId="179" fontId="24" fillId="0" borderId="0" xfId="4" applyNumberFormat="1"/>
    <xf numFmtId="10" fontId="24" fillId="0" borderId="0" xfId="4" applyNumberFormat="1"/>
    <xf numFmtId="177" fontId="27" fillId="0" borderId="0" xfId="4" applyNumberFormat="1" applyFont="1"/>
    <xf numFmtId="177" fontId="32" fillId="0" borderId="0" xfId="4" applyNumberFormat="1" applyFont="1"/>
    <xf numFmtId="0" fontId="24" fillId="20" borderId="0" xfId="4" applyFill="1" applyAlignment="1">
      <alignment wrapText="1"/>
    </xf>
    <xf numFmtId="0" fontId="24" fillId="7" borderId="10" xfId="4" applyFill="1" applyBorder="1"/>
    <xf numFmtId="0" fontId="24" fillId="16" borderId="0" xfId="4" applyFill="1"/>
    <xf numFmtId="0" fontId="24" fillId="16" borderId="10" xfId="4" applyFill="1" applyBorder="1"/>
    <xf numFmtId="0" fontId="24" fillId="2" borderId="10" xfId="4" applyFill="1" applyBorder="1"/>
    <xf numFmtId="0" fontId="24" fillId="2" borderId="9" xfId="4" applyFill="1" applyBorder="1"/>
    <xf numFmtId="0" fontId="24" fillId="2" borderId="0" xfId="4" applyFill="1"/>
    <xf numFmtId="0" fontId="24" fillId="2" borderId="0" xfId="4" applyFill="1" applyAlignment="1">
      <alignment horizontal="center"/>
    </xf>
    <xf numFmtId="0" fontId="24" fillId="22" borderId="0" xfId="4" applyFill="1"/>
    <xf numFmtId="0" fontId="24" fillId="0" borderId="0" xfId="4" applyAlignment="1">
      <alignment wrapText="1"/>
    </xf>
    <xf numFmtId="0" fontId="0" fillId="16" borderId="0" xfId="0" applyFill="1" applyAlignment="1">
      <alignment wrapText="1"/>
    </xf>
    <xf numFmtId="0" fontId="0" fillId="0" borderId="15" xfId="0" applyBorder="1"/>
    <xf numFmtId="0" fontId="22" fillId="0" borderId="15" xfId="0" applyFont="1" applyBorder="1" applyAlignment="1">
      <alignment wrapText="1"/>
    </xf>
    <xf numFmtId="17" fontId="0" fillId="0" borderId="15" xfId="0" applyNumberFormat="1" applyBorder="1"/>
    <xf numFmtId="0" fontId="0" fillId="0" borderId="15" xfId="0" applyBorder="1" applyAlignment="1">
      <alignment horizontal="center" vertical="center" wrapText="1"/>
    </xf>
    <xf numFmtId="10" fontId="0" fillId="0" borderId="15" xfId="0" applyNumberFormat="1" applyBorder="1"/>
    <xf numFmtId="0" fontId="0" fillId="0" borderId="15" xfId="0" quotePrefix="1" applyBorder="1"/>
    <xf numFmtId="175" fontId="1" fillId="0" borderId="0" xfId="0" applyNumberFormat="1" applyFont="1"/>
    <xf numFmtId="10" fontId="0" fillId="0" borderId="15" xfId="2" applyNumberFormat="1" applyFont="1" applyBorder="1"/>
    <xf numFmtId="9" fontId="21" fillId="0" borderId="15" xfId="2" applyFont="1" applyBorder="1"/>
    <xf numFmtId="175" fontId="0" fillId="0" borderId="15" xfId="0" applyNumberFormat="1" applyBorder="1"/>
    <xf numFmtId="165" fontId="0" fillId="0" borderId="15" xfId="0" applyNumberFormat="1" applyBorder="1"/>
    <xf numFmtId="1" fontId="0" fillId="0" borderId="15" xfId="0" applyNumberFormat="1" applyBorder="1"/>
    <xf numFmtId="176" fontId="25" fillId="0" borderId="0" xfId="4" applyNumberFormat="1" applyFont="1" applyAlignment="1">
      <alignment horizontal="center" wrapText="1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4" applyFont="1" applyFill="1" applyBorder="1" applyAlignment="1">
      <alignment horizontal="center"/>
    </xf>
    <xf numFmtId="0" fontId="1" fillId="2" borderId="2" xfId="4" applyFont="1" applyFill="1" applyBorder="1" applyAlignment="1">
      <alignment horizontal="center"/>
    </xf>
    <xf numFmtId="0" fontId="1" fillId="2" borderId="3" xfId="4" applyFont="1" applyFill="1" applyBorder="1" applyAlignment="1">
      <alignment horizontal="center"/>
    </xf>
    <xf numFmtId="176" fontId="27" fillId="18" borderId="0" xfId="4" applyNumberFormat="1" applyFont="1" applyFill="1" applyAlignment="1">
      <alignment horizontal="center"/>
    </xf>
    <xf numFmtId="176" fontId="28" fillId="21" borderId="0" xfId="4" applyNumberFormat="1" applyFont="1" applyFill="1" applyAlignment="1">
      <alignment horizontal="center"/>
    </xf>
    <xf numFmtId="176" fontId="24" fillId="16" borderId="0" xfId="4" applyNumberFormat="1" applyFill="1" applyAlignment="1">
      <alignment horizontal="center"/>
    </xf>
    <xf numFmtId="0" fontId="24" fillId="18" borderId="0" xfId="4" applyFill="1" applyAlignment="1">
      <alignment horizontal="center"/>
    </xf>
    <xf numFmtId="0" fontId="24" fillId="0" borderId="0" xfId="4" applyAlignment="1">
      <alignment horizontal="center"/>
    </xf>
    <xf numFmtId="0" fontId="24" fillId="2" borderId="0" xfId="4" applyFill="1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2" fillId="9" borderId="0" xfId="0" applyFont="1" applyFill="1" applyAlignment="1">
      <alignment horizontal="center"/>
    </xf>
    <xf numFmtId="0" fontId="0" fillId="0" borderId="14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1" fillId="9" borderId="0" xfId="0" applyFont="1" applyFill="1" applyAlignment="1">
      <alignment horizontal="center"/>
    </xf>
    <xf numFmtId="0" fontId="1" fillId="9" borderId="0" xfId="0" applyFont="1" applyFill="1" applyAlignment="1">
      <alignment horizontal="center" vertical="center"/>
    </xf>
    <xf numFmtId="0" fontId="0" fillId="18" borderId="15" xfId="0" applyFill="1" applyBorder="1" applyAlignment="1">
      <alignment horizontal="center"/>
    </xf>
  </cellXfs>
  <cellStyles count="5">
    <cellStyle name="Normal" xfId="0" builtinId="0"/>
    <cellStyle name="Normal 2" xfId="1" xr:uid="{5CB13F5A-7F85-4C83-A4B0-656D4829BD35}"/>
    <cellStyle name="Normal 3" xfId="4" xr:uid="{0B942E9A-6DC0-3840-8873-14AC46B7EFAC}"/>
    <cellStyle name="Procent" xfId="2" builtinId="5"/>
    <cellStyle name="Valuta" xfId="3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4" Type="http://schemas.openxmlformats.org/officeDocument/2006/relationships/image" Target="../media/image1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60</xdr:row>
      <xdr:rowOff>0</xdr:rowOff>
    </xdr:from>
    <xdr:ext cx="5321300" cy="5343481"/>
    <xdr:pic>
      <xdr:nvPicPr>
        <xdr:cNvPr id="2" name="Picture 1" descr="A screenshot of a computer&#10;&#10;AI-generated content may be incorrect.">
          <a:extLst>
            <a:ext uri="{FF2B5EF4-FFF2-40B4-BE49-F238E27FC236}">
              <a16:creationId xmlns:a16="http://schemas.microsoft.com/office/drawing/2014/main" id="{828BA66F-E4AA-4C41-8EB7-540467359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86700" y="11430000"/>
          <a:ext cx="5321300" cy="5343481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492124</xdr:colOff>
      <xdr:row>8</xdr:row>
      <xdr:rowOff>15874</xdr:rowOff>
    </xdr:from>
    <xdr:to>
      <xdr:col>5</xdr:col>
      <xdr:colOff>335714</xdr:colOff>
      <xdr:row>17</xdr:row>
      <xdr:rowOff>160337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529555-D570-9129-08C6-0D365CDE0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0812" y="2214562"/>
          <a:ext cx="2669340" cy="18113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373063</xdr:colOff>
      <xdr:row>8</xdr:row>
      <xdr:rowOff>15874</xdr:rowOff>
    </xdr:from>
    <xdr:to>
      <xdr:col>9</xdr:col>
      <xdr:colOff>278982</xdr:colOff>
      <xdr:row>17</xdr:row>
      <xdr:rowOff>152398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8B546F-801E-97BF-0644-56999F0DC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7501" y="2214562"/>
          <a:ext cx="2604669" cy="1803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504209</xdr:colOff>
      <xdr:row>8</xdr:row>
      <xdr:rowOff>7937</xdr:rowOff>
    </xdr:from>
    <xdr:to>
      <xdr:col>13</xdr:col>
      <xdr:colOff>361949</xdr:colOff>
      <xdr:row>17</xdr:row>
      <xdr:rowOff>141286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4149C92-AFE0-3D00-1931-AE18AFE0E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7397" y="2206625"/>
          <a:ext cx="2556490" cy="1800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461202</xdr:colOff>
      <xdr:row>18</xdr:row>
      <xdr:rowOff>103188</xdr:rowOff>
    </xdr:from>
    <xdr:to>
      <xdr:col>5</xdr:col>
      <xdr:colOff>315912</xdr:colOff>
      <xdr:row>28</xdr:row>
      <xdr:rowOff>120650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A86ED59-5F6F-FA53-843C-50A50F1B0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9890" y="4151313"/>
          <a:ext cx="2680460" cy="18907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337588</xdr:colOff>
      <xdr:row>18</xdr:row>
      <xdr:rowOff>63501</xdr:rowOff>
    </xdr:from>
    <xdr:to>
      <xdr:col>9</xdr:col>
      <xdr:colOff>547687</xdr:colOff>
      <xdr:row>28</xdr:row>
      <xdr:rowOff>177502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CAFC0AF-BA40-0EC9-0414-CFDEE2BBC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2026" y="4111626"/>
          <a:ext cx="2908849" cy="19872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31750</xdr:colOff>
      <xdr:row>18</xdr:row>
      <xdr:rowOff>103003</xdr:rowOff>
    </xdr:from>
    <xdr:to>
      <xdr:col>14</xdr:col>
      <xdr:colOff>107950</xdr:colOff>
      <xdr:row>28</xdr:row>
      <xdr:rowOff>15874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3B9518B-94AF-8FCD-F412-4C2F4D820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4151128"/>
          <a:ext cx="2774950" cy="17861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590550</xdr:colOff>
      <xdr:row>24</xdr:row>
      <xdr:rowOff>95250</xdr:rowOff>
    </xdr:from>
    <xdr:to>
      <xdr:col>8</xdr:col>
      <xdr:colOff>956326</xdr:colOff>
      <xdr:row>26</xdr:row>
      <xdr:rowOff>7372</xdr:rowOff>
    </xdr:to>
    <xdr:pic>
      <xdr:nvPicPr>
        <xdr:cNvPr id="19" name="Picture 2">
          <a:extLst>
            <a:ext uri="{FF2B5EF4-FFF2-40B4-BE49-F238E27FC236}">
              <a16:creationId xmlns:a16="http://schemas.microsoft.com/office/drawing/2014/main" id="{6B9C7F13-DB77-FD8A-43A1-FCBD5794D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0" y="4991100"/>
          <a:ext cx="3629676" cy="318522"/>
        </a:xfrm>
        <a:prstGeom prst="rect">
          <a:avLst/>
        </a:prstGeom>
      </xdr:spPr>
    </xdr:pic>
    <xdr:clientData/>
  </xdr:twoCellAnchor>
  <xdr:twoCellAnchor editAs="oneCell">
    <xdr:from>
      <xdr:col>4</xdr:col>
      <xdr:colOff>400050</xdr:colOff>
      <xdr:row>33</xdr:row>
      <xdr:rowOff>9525</xdr:rowOff>
    </xdr:from>
    <xdr:to>
      <xdr:col>7</xdr:col>
      <xdr:colOff>114600</xdr:colOff>
      <xdr:row>43</xdr:row>
      <xdr:rowOff>54264</xdr:rowOff>
    </xdr:to>
    <xdr:pic>
      <xdr:nvPicPr>
        <xdr:cNvPr id="21" name="Picture 1">
          <a:extLst>
            <a:ext uri="{FF2B5EF4-FFF2-40B4-BE49-F238E27FC236}">
              <a16:creationId xmlns:a16="http://schemas.microsoft.com/office/drawing/2014/main" id="{ACA1A5CD-29A6-AB02-ABA3-3505C8BB2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48200" y="6800850"/>
          <a:ext cx="2152950" cy="2076740"/>
        </a:xfrm>
        <a:prstGeom prst="rect">
          <a:avLst/>
        </a:prstGeom>
      </xdr:spPr>
    </xdr:pic>
    <xdr:clientData/>
  </xdr:twoCellAnchor>
  <xdr:twoCellAnchor editAs="oneCell">
    <xdr:from>
      <xdr:col>3</xdr:col>
      <xdr:colOff>768867</xdr:colOff>
      <xdr:row>56</xdr:row>
      <xdr:rowOff>174171</xdr:rowOff>
    </xdr:from>
    <xdr:to>
      <xdr:col>6</xdr:col>
      <xdr:colOff>375557</xdr:colOff>
      <xdr:row>66</xdr:row>
      <xdr:rowOff>112485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892F8142-9F59-48B0-9780-7BA009AE98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59124" y="11658600"/>
          <a:ext cx="2159390" cy="197031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936625</xdr:colOff>
      <xdr:row>118</xdr:row>
      <xdr:rowOff>142874</xdr:rowOff>
    </xdr:from>
    <xdr:to>
      <xdr:col>4</xdr:col>
      <xdr:colOff>349250</xdr:colOff>
      <xdr:row>139</xdr:row>
      <xdr:rowOff>174311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2808E8-C1A9-7D46-608F-008CFE648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3875" y="26908124"/>
          <a:ext cx="2397125" cy="4365312"/>
        </a:xfrm>
        <a:prstGeom prst="rect">
          <a:avLst/>
        </a:prstGeom>
      </xdr:spPr>
    </xdr:pic>
    <xdr:clientData/>
  </xdr:twoCellAnchor>
  <xdr:twoCellAnchor editAs="oneCell">
    <xdr:from>
      <xdr:col>8</xdr:col>
      <xdr:colOff>539750</xdr:colOff>
      <xdr:row>118</xdr:row>
      <xdr:rowOff>95250</xdr:rowOff>
    </xdr:from>
    <xdr:to>
      <xdr:col>12</xdr:col>
      <xdr:colOff>367337</xdr:colOff>
      <xdr:row>140</xdr:row>
      <xdr:rowOff>174625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40DBF2-07D0-7293-980F-F9F7E2F05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01000" y="26860500"/>
          <a:ext cx="3447087" cy="4619625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571500</xdr:colOff>
      <xdr:row>165</xdr:row>
      <xdr:rowOff>158750</xdr:rowOff>
    </xdr:from>
    <xdr:to>
      <xdr:col>13</xdr:col>
      <xdr:colOff>142875</xdr:colOff>
      <xdr:row>192</xdr:row>
      <xdr:rowOff>70932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C9B22F0-EDB6-3B1A-05EA-FE4940826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32750" y="37353875"/>
          <a:ext cx="4048125" cy="5484307"/>
        </a:xfrm>
        <a:prstGeom prst="rect">
          <a:avLst/>
        </a:prstGeom>
      </xdr:spPr>
    </xdr:pic>
    <xdr:clientData/>
  </xdr:twoCellAnchor>
  <xdr:twoCellAnchor editAs="oneCell">
    <xdr:from>
      <xdr:col>1</xdr:col>
      <xdr:colOff>460375</xdr:colOff>
      <xdr:row>166</xdr:row>
      <xdr:rowOff>47625</xdr:rowOff>
    </xdr:from>
    <xdr:to>
      <xdr:col>5</xdr:col>
      <xdr:colOff>405782</xdr:colOff>
      <xdr:row>192</xdr:row>
      <xdr:rowOff>114300</xdr:rowOff>
    </xdr:to>
    <xdr:pic>
      <xdr:nvPicPr>
        <xdr:cNvPr id="9" name="Picture 5">
          <a:extLst>
            <a:ext uri="{FF2B5EF4-FFF2-40B4-BE49-F238E27FC236}">
              <a16:creationId xmlns:a16="http://schemas.microsoft.com/office/drawing/2014/main" id="{4CE92481-99EA-7E74-AB02-5F4E85FFA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17625" y="37449125"/>
          <a:ext cx="3958607" cy="53498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469901</xdr:colOff>
      <xdr:row>0</xdr:row>
      <xdr:rowOff>114300</xdr:rowOff>
    </xdr:from>
    <xdr:to>
      <xdr:col>16</xdr:col>
      <xdr:colOff>710941</xdr:colOff>
      <xdr:row>22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C1400-3EA6-AB4A-B333-251C05E0D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24901" y="114300"/>
          <a:ext cx="5194040" cy="4572000"/>
        </a:xfrm>
        <a:prstGeom prst="rect">
          <a:avLst/>
        </a:prstGeom>
      </xdr:spPr>
    </xdr:pic>
    <xdr:clientData/>
  </xdr:twoCellAnchor>
  <xdr:twoCellAnchor editAs="oneCell">
    <xdr:from>
      <xdr:col>27</xdr:col>
      <xdr:colOff>406400</xdr:colOff>
      <xdr:row>1</xdr:row>
      <xdr:rowOff>88900</xdr:rowOff>
    </xdr:from>
    <xdr:to>
      <xdr:col>33</xdr:col>
      <xdr:colOff>546100</xdr:colOff>
      <xdr:row>23</xdr:row>
      <xdr:rowOff>47961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243E45CE-9B36-E624-1F76-4D2F7AE88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444200" y="292100"/>
          <a:ext cx="5092700" cy="449296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365574</xdr:colOff>
      <xdr:row>11</xdr:row>
      <xdr:rowOff>34208</xdr:rowOff>
    </xdr:from>
    <xdr:to>
      <xdr:col>13</xdr:col>
      <xdr:colOff>361949</xdr:colOff>
      <xdr:row>35</xdr:row>
      <xdr:rowOff>29466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2A6EF4-37CD-1459-4E5F-DFC6778E9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80749" y="2329733"/>
          <a:ext cx="5139875" cy="48434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765DE-A669-1B43-B6DE-9FEEAC9495A0}">
  <dimension ref="B1:BP389"/>
  <sheetViews>
    <sheetView topLeftCell="I1" zoomScale="69" zoomScaleNormal="60" workbookViewId="0">
      <selection activeCell="F157" sqref="F157"/>
    </sheetView>
  </sheetViews>
  <sheetFormatPr defaultColWidth="10.97265625" defaultRowHeight="16.5" x14ac:dyDescent="0.25"/>
  <cols>
    <col min="1" max="1" width="10.8515625" customWidth="1"/>
    <col min="2" max="2" width="10.8515625" style="5" customWidth="1"/>
    <col min="3" max="3" width="10.8515625" customWidth="1"/>
    <col min="14" max="14" width="10.8515625" customWidth="1"/>
    <col min="25" max="25" width="10.8515625" customWidth="1"/>
    <col min="36" max="36" width="10.8515625" customWidth="1"/>
    <col min="47" max="47" width="10.8515625" customWidth="1"/>
    <col min="58" max="58" width="10.8515625" customWidth="1"/>
    <col min="69" max="69" width="10.8515625" customWidth="1"/>
  </cols>
  <sheetData>
    <row r="1" spans="2:33" ht="17.25" thickBot="1" x14ac:dyDescent="0.3"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2:33" ht="17.25" thickBot="1" x14ac:dyDescent="0.3">
      <c r="D2" s="218" t="s">
        <v>0</v>
      </c>
      <c r="E2" s="219"/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  <c r="Z2" s="219"/>
      <c r="AA2" s="219"/>
      <c r="AB2" s="219"/>
      <c r="AC2" s="219"/>
      <c r="AD2" s="219"/>
      <c r="AE2" s="219"/>
      <c r="AF2" s="219"/>
      <c r="AG2" s="220"/>
    </row>
    <row r="3" spans="2:33" ht="17.25" thickBot="1" x14ac:dyDescent="0.3">
      <c r="B3" s="5" t="s">
        <v>1</v>
      </c>
      <c r="D3" s="3" t="s">
        <v>8</v>
      </c>
      <c r="E3" s="2" t="s">
        <v>17</v>
      </c>
      <c r="F3" s="2" t="s">
        <v>10</v>
      </c>
      <c r="G3" s="2" t="s">
        <v>18</v>
      </c>
      <c r="H3" s="33" t="s">
        <v>19</v>
      </c>
      <c r="I3" s="33" t="s">
        <v>20</v>
      </c>
      <c r="J3" s="2" t="s">
        <v>168</v>
      </c>
      <c r="K3" s="2" t="s">
        <v>172</v>
      </c>
      <c r="L3" s="2" t="s">
        <v>153</v>
      </c>
      <c r="M3" s="2" t="s">
        <v>167</v>
      </c>
      <c r="N3" s="2" t="s">
        <v>173</v>
      </c>
      <c r="O3" s="2" t="s">
        <v>158</v>
      </c>
      <c r="P3" s="2" t="s">
        <v>136</v>
      </c>
      <c r="Q3" s="2" t="s">
        <v>137</v>
      </c>
      <c r="R3" s="2" t="s">
        <v>138</v>
      </c>
      <c r="S3" s="2" t="s">
        <v>139</v>
      </c>
      <c r="T3" s="2" t="s">
        <v>145</v>
      </c>
      <c r="U3" s="2" t="s">
        <v>146</v>
      </c>
      <c r="V3" s="2" t="s">
        <v>170</v>
      </c>
      <c r="W3" s="2" t="s">
        <v>147</v>
      </c>
      <c r="X3" s="2" t="s">
        <v>9</v>
      </c>
      <c r="Y3" s="2" t="s">
        <v>30</v>
      </c>
      <c r="Z3" s="2" t="s">
        <v>31</v>
      </c>
      <c r="AA3" s="2" t="s">
        <v>32</v>
      </c>
      <c r="AB3" s="2" t="s">
        <v>33</v>
      </c>
      <c r="AC3" s="33" t="s">
        <v>129</v>
      </c>
      <c r="AD3" s="2" t="s">
        <v>26</v>
      </c>
      <c r="AE3" s="33" t="s">
        <v>130</v>
      </c>
      <c r="AF3" s="2" t="s">
        <v>21</v>
      </c>
      <c r="AG3" s="4" t="s">
        <v>128</v>
      </c>
    </row>
    <row r="4" spans="2:33" x14ac:dyDescent="0.25">
      <c r="B4" s="6">
        <v>43496</v>
      </c>
      <c r="D4" s="10">
        <v>5.5747</v>
      </c>
      <c r="E4" s="11">
        <v>6.69</v>
      </c>
      <c r="F4" s="11">
        <v>26.51</v>
      </c>
      <c r="G4" s="11">
        <v>7.9249999999999998</v>
      </c>
      <c r="H4" s="11">
        <v>27.018000000000001</v>
      </c>
      <c r="I4" s="11">
        <v>167.74</v>
      </c>
      <c r="J4" s="11">
        <v>34.299999999999997</v>
      </c>
      <c r="K4" s="11">
        <v>41.74</v>
      </c>
      <c r="L4" s="11">
        <v>32.119999999999997</v>
      </c>
      <c r="M4" s="11">
        <v>1.452</v>
      </c>
      <c r="N4" s="11">
        <v>5.13</v>
      </c>
      <c r="O4" s="11">
        <v>17.716000000000001</v>
      </c>
      <c r="P4" s="11">
        <v>20.467980000000001</v>
      </c>
      <c r="Q4" s="11">
        <v>85.936499999999995</v>
      </c>
      <c r="R4" s="11">
        <v>41.61</v>
      </c>
      <c r="S4" s="11">
        <v>26.824999999999999</v>
      </c>
      <c r="T4" s="11">
        <v>8.8000000000000007</v>
      </c>
      <c r="U4" s="11">
        <v>1.5100001000000001</v>
      </c>
      <c r="V4" s="11">
        <v>36.57</v>
      </c>
      <c r="W4" s="11">
        <v>31.36</v>
      </c>
      <c r="X4" s="11">
        <v>4.7500999999999998</v>
      </c>
      <c r="Y4" s="11">
        <v>15.9</v>
      </c>
      <c r="Z4" s="11">
        <v>20.459</v>
      </c>
      <c r="AA4" s="11">
        <v>40.19</v>
      </c>
      <c r="AB4" s="11">
        <v>17.7</v>
      </c>
      <c r="AC4" s="11">
        <v>19.5</v>
      </c>
      <c r="AD4" s="11">
        <v>10.705365</v>
      </c>
      <c r="AE4" s="11">
        <v>35.4</v>
      </c>
      <c r="AF4" s="11">
        <v>62.6</v>
      </c>
      <c r="AG4" s="12">
        <v>19.850000000000001</v>
      </c>
    </row>
    <row r="5" spans="2:33" x14ac:dyDescent="0.25">
      <c r="B5" s="6">
        <v>43524</v>
      </c>
      <c r="D5" s="10">
        <v>10.58</v>
      </c>
      <c r="E5" s="11">
        <v>6.65</v>
      </c>
      <c r="F5" s="11">
        <v>25.68</v>
      </c>
      <c r="G5" s="11">
        <v>8.0399999999999991</v>
      </c>
      <c r="H5" s="11">
        <v>28.6</v>
      </c>
      <c r="I5" s="11">
        <v>179.3</v>
      </c>
      <c r="J5" s="11">
        <v>36.19</v>
      </c>
      <c r="K5" s="11">
        <v>49.96</v>
      </c>
      <c r="L5" s="11">
        <v>32.01</v>
      </c>
      <c r="M5" s="11">
        <v>1.72</v>
      </c>
      <c r="N5" s="11">
        <v>6.4</v>
      </c>
      <c r="O5" s="11">
        <v>18.978000000000002</v>
      </c>
      <c r="P5" s="11">
        <v>21.325312</v>
      </c>
      <c r="Q5" s="11">
        <v>81.991510000000005</v>
      </c>
      <c r="R5" s="11">
        <v>43.287500000000001</v>
      </c>
      <c r="S5" s="11">
        <v>27.536000000000001</v>
      </c>
      <c r="T5" s="11">
        <v>8.77</v>
      </c>
      <c r="U5" s="11">
        <v>1.9120001</v>
      </c>
      <c r="V5" s="11">
        <v>38.67</v>
      </c>
      <c r="W5" s="11">
        <v>30.69</v>
      </c>
      <c r="X5" s="11">
        <v>5.0359999999999996</v>
      </c>
      <c r="Y5" s="11">
        <v>16.97</v>
      </c>
      <c r="Z5" s="11">
        <v>20.85</v>
      </c>
      <c r="AA5" s="11">
        <v>35.9</v>
      </c>
      <c r="AB5" s="11">
        <v>20.9</v>
      </c>
      <c r="AC5" s="11">
        <v>21.5</v>
      </c>
      <c r="AD5" s="11">
        <v>11.309092</v>
      </c>
      <c r="AE5" s="11">
        <v>42.18</v>
      </c>
      <c r="AF5" s="11">
        <v>64.22</v>
      </c>
      <c r="AG5" s="12">
        <v>23</v>
      </c>
    </row>
    <row r="6" spans="2:33" x14ac:dyDescent="0.25">
      <c r="B6" s="6">
        <v>43553</v>
      </c>
      <c r="D6" s="10">
        <v>14.01</v>
      </c>
      <c r="E6" s="11">
        <v>4.8499999999999996</v>
      </c>
      <c r="F6" s="11">
        <v>26.09</v>
      </c>
      <c r="G6" s="11">
        <v>7.76</v>
      </c>
      <c r="H6" s="11">
        <v>30.542000000000002</v>
      </c>
      <c r="I6" s="11">
        <v>186.89</v>
      </c>
      <c r="J6" s="11">
        <v>39.270000000000003</v>
      </c>
      <c r="K6" s="11">
        <v>50.54</v>
      </c>
      <c r="L6" s="11">
        <v>31.05</v>
      </c>
      <c r="M6" s="11">
        <v>1.6679999999999999</v>
      </c>
      <c r="N6" s="11">
        <v>6.23</v>
      </c>
      <c r="O6" s="11">
        <v>18.399000000000001</v>
      </c>
      <c r="P6" s="11">
        <v>18.657309999999999</v>
      </c>
      <c r="Q6" s="11">
        <v>89.037499999999994</v>
      </c>
      <c r="R6" s="11">
        <v>47.487499999999997</v>
      </c>
      <c r="S6" s="11">
        <v>30.071000000000002</v>
      </c>
      <c r="T6" s="11">
        <v>8.7799999999999994</v>
      </c>
      <c r="U6" s="11">
        <v>2.1127500000000001</v>
      </c>
      <c r="V6" s="11">
        <v>39.979999999999997</v>
      </c>
      <c r="W6" s="11">
        <v>29.3</v>
      </c>
      <c r="X6" s="11">
        <v>5.9050000000000002</v>
      </c>
      <c r="Y6" s="11">
        <v>19.52</v>
      </c>
      <c r="Z6" s="11">
        <v>19.646000000000001</v>
      </c>
      <c r="AA6" s="11">
        <v>38.15</v>
      </c>
      <c r="AB6" s="11">
        <v>21.17</v>
      </c>
      <c r="AC6" s="11">
        <v>21.65</v>
      </c>
      <c r="AD6" s="11">
        <v>10.527274</v>
      </c>
      <c r="AE6" s="11">
        <v>38.07</v>
      </c>
      <c r="AF6" s="11">
        <v>65.63</v>
      </c>
      <c r="AG6" s="12">
        <v>21.6</v>
      </c>
    </row>
    <row r="7" spans="2:33" x14ac:dyDescent="0.25">
      <c r="B7" s="6">
        <v>43585</v>
      </c>
      <c r="D7" s="10">
        <v>12.5</v>
      </c>
      <c r="E7" s="11">
        <v>4.45</v>
      </c>
      <c r="F7" s="11">
        <v>25.4</v>
      </c>
      <c r="G7" s="11">
        <v>8</v>
      </c>
      <c r="H7" s="11">
        <v>30.495999999999999</v>
      </c>
      <c r="I7" s="11">
        <v>204.02</v>
      </c>
      <c r="J7" s="11">
        <v>40.700000000000003</v>
      </c>
      <c r="K7" s="11">
        <v>52.08</v>
      </c>
      <c r="L7" s="11">
        <v>32.68</v>
      </c>
      <c r="M7" s="11">
        <v>1.6240000000000001</v>
      </c>
      <c r="N7" s="11">
        <v>6.69</v>
      </c>
      <c r="O7" s="11">
        <v>17.177</v>
      </c>
      <c r="P7" s="11">
        <v>15.912651</v>
      </c>
      <c r="Q7" s="11">
        <v>96.326003999999998</v>
      </c>
      <c r="R7" s="11">
        <v>50.167499999999997</v>
      </c>
      <c r="S7" s="11">
        <v>31.84</v>
      </c>
      <c r="T7" s="11">
        <v>10.45</v>
      </c>
      <c r="U7" s="11">
        <v>2.2420002999999999</v>
      </c>
      <c r="V7" s="11">
        <v>43.53</v>
      </c>
      <c r="W7" s="11">
        <v>28.33</v>
      </c>
      <c r="X7" s="11">
        <v>5.8285999999999998</v>
      </c>
      <c r="Y7" s="11">
        <v>20.68</v>
      </c>
      <c r="Z7" s="11">
        <v>17.818000000000001</v>
      </c>
      <c r="AA7" s="11">
        <v>35.39</v>
      </c>
      <c r="AB7" s="11">
        <v>19.13</v>
      </c>
      <c r="AC7" s="11">
        <v>21.55</v>
      </c>
      <c r="AD7" s="11">
        <v>10.364547999999999</v>
      </c>
      <c r="AE7" s="11">
        <v>37.76</v>
      </c>
      <c r="AF7" s="11">
        <v>66.89</v>
      </c>
      <c r="AG7" s="12">
        <v>23</v>
      </c>
    </row>
    <row r="8" spans="2:33" x14ac:dyDescent="0.25">
      <c r="B8" s="6">
        <v>43616</v>
      </c>
      <c r="D8" s="10">
        <v>12.1</v>
      </c>
      <c r="E8" s="11">
        <v>3.75</v>
      </c>
      <c r="F8" s="11">
        <v>26.5</v>
      </c>
      <c r="G8" s="11">
        <v>8.1999999999999993</v>
      </c>
      <c r="H8" s="11">
        <v>29.207000000000001</v>
      </c>
      <c r="I8" s="11">
        <v>195.14</v>
      </c>
      <c r="J8" s="11">
        <v>33.35</v>
      </c>
      <c r="K8" s="11">
        <v>37.44</v>
      </c>
      <c r="L8" s="11">
        <v>31.67</v>
      </c>
      <c r="M8" s="11">
        <v>1.6739999999999999</v>
      </c>
      <c r="N8" s="11">
        <v>6.16</v>
      </c>
      <c r="O8" s="11">
        <v>15.957000000000001</v>
      </c>
      <c r="P8" s="11">
        <v>12.343988</v>
      </c>
      <c r="Q8" s="11">
        <v>88.753500000000003</v>
      </c>
      <c r="R8" s="11">
        <v>43.767499999999998</v>
      </c>
      <c r="S8" s="11">
        <v>25.164000000000001</v>
      </c>
      <c r="T8" s="11">
        <v>9.52</v>
      </c>
      <c r="U8" s="11">
        <v>1.9</v>
      </c>
      <c r="V8" s="11">
        <v>41</v>
      </c>
      <c r="W8" s="11">
        <v>21.29</v>
      </c>
      <c r="X8" s="11">
        <v>4.1715999999999998</v>
      </c>
      <c r="Y8" s="11">
        <v>21.26</v>
      </c>
      <c r="Z8" s="11">
        <v>16.79</v>
      </c>
      <c r="AA8" s="11">
        <v>35.619999999999997</v>
      </c>
      <c r="AB8" s="11">
        <v>21.8</v>
      </c>
      <c r="AC8" s="11">
        <v>21.3</v>
      </c>
      <c r="AD8" s="11">
        <v>10.409093</v>
      </c>
      <c r="AE8" s="11">
        <v>37.1</v>
      </c>
      <c r="AF8" s="11">
        <v>68.819999999999993</v>
      </c>
      <c r="AG8" s="12">
        <v>23.66</v>
      </c>
    </row>
    <row r="9" spans="2:33" x14ac:dyDescent="0.25">
      <c r="B9" s="6">
        <v>43644</v>
      </c>
      <c r="D9" s="10">
        <v>11.44</v>
      </c>
      <c r="E9" s="11">
        <v>4</v>
      </c>
      <c r="F9" s="11">
        <v>27.39</v>
      </c>
      <c r="G9" s="11">
        <v>7.87</v>
      </c>
      <c r="H9" s="11">
        <v>31.327999999999999</v>
      </c>
      <c r="I9" s="11">
        <v>199.33</v>
      </c>
      <c r="J9" s="11">
        <v>29.795000000000002</v>
      </c>
      <c r="K9" s="11">
        <v>38.33</v>
      </c>
      <c r="L9" s="11">
        <v>35.07</v>
      </c>
      <c r="M9" s="11">
        <v>1.833</v>
      </c>
      <c r="N9" s="11">
        <v>6.27</v>
      </c>
      <c r="O9" s="11">
        <v>16.890999999999998</v>
      </c>
      <c r="P9" s="11">
        <v>14.897321</v>
      </c>
      <c r="Q9" s="11">
        <v>94.681510000000003</v>
      </c>
      <c r="R9" s="11">
        <v>49.48</v>
      </c>
      <c r="S9" s="11">
        <v>28.786000000000001</v>
      </c>
      <c r="T9" s="11">
        <v>10.23</v>
      </c>
      <c r="U9" s="11">
        <v>1.9350000999999999</v>
      </c>
      <c r="V9" s="11">
        <v>42.28</v>
      </c>
      <c r="W9" s="11">
        <v>22.74</v>
      </c>
      <c r="X9" s="11">
        <v>4.2699999999999996</v>
      </c>
      <c r="Y9" s="11">
        <v>20.04</v>
      </c>
      <c r="Z9" s="11">
        <v>16.317</v>
      </c>
      <c r="AA9" s="11">
        <v>36.75</v>
      </c>
      <c r="AB9" s="11">
        <v>21.47</v>
      </c>
      <c r="AC9" s="11">
        <v>20.824999999999999</v>
      </c>
      <c r="AD9" s="11">
        <v>10.000000999999999</v>
      </c>
      <c r="AE9" s="11">
        <v>39.79</v>
      </c>
      <c r="AF9" s="11">
        <v>69.5</v>
      </c>
      <c r="AG9" s="12">
        <v>22.79</v>
      </c>
    </row>
    <row r="10" spans="2:33" x14ac:dyDescent="0.25">
      <c r="B10" s="6">
        <v>43677</v>
      </c>
      <c r="D10" s="10">
        <v>11.37</v>
      </c>
      <c r="E10" s="11">
        <v>4.68</v>
      </c>
      <c r="F10" s="11">
        <v>28.35</v>
      </c>
      <c r="G10" s="11">
        <v>8.11</v>
      </c>
      <c r="H10" s="11">
        <v>29.222000000000001</v>
      </c>
      <c r="I10" s="11">
        <v>191.12</v>
      </c>
      <c r="J10" s="11">
        <v>28.87</v>
      </c>
      <c r="K10" s="11">
        <v>43.42</v>
      </c>
      <c r="L10" s="11">
        <v>36.47</v>
      </c>
      <c r="M10" s="11">
        <v>1.8049999999999999</v>
      </c>
      <c r="N10" s="11">
        <v>6.01</v>
      </c>
      <c r="O10" s="11">
        <v>15.791</v>
      </c>
      <c r="P10" s="11">
        <v>16.107316999999998</v>
      </c>
      <c r="Q10" s="11">
        <v>93.339005</v>
      </c>
      <c r="R10" s="11">
        <v>53.26</v>
      </c>
      <c r="S10" s="11">
        <v>28.998999000000001</v>
      </c>
      <c r="T10" s="11">
        <v>9.5299999999999994</v>
      </c>
      <c r="U10" s="11">
        <v>1.831</v>
      </c>
      <c r="V10" s="11">
        <v>43.17</v>
      </c>
      <c r="W10" s="11">
        <v>23</v>
      </c>
      <c r="X10" s="11">
        <v>4.1911399999999999</v>
      </c>
      <c r="Y10" s="11">
        <v>21.12</v>
      </c>
      <c r="Z10" s="11">
        <v>18.498999999999999</v>
      </c>
      <c r="AA10" s="11">
        <v>36.299999999999997</v>
      </c>
      <c r="AB10" s="11">
        <v>24.53</v>
      </c>
      <c r="AC10" s="11">
        <v>21.75</v>
      </c>
      <c r="AD10" s="11">
        <v>11.136366000000001</v>
      </c>
      <c r="AE10" s="11">
        <v>41.1</v>
      </c>
      <c r="AF10" s="11">
        <v>71.42</v>
      </c>
      <c r="AG10" s="12">
        <v>22.82</v>
      </c>
    </row>
    <row r="11" spans="2:33" x14ac:dyDescent="0.25">
      <c r="B11" s="6">
        <v>43707</v>
      </c>
      <c r="D11" s="10">
        <v>10.5</v>
      </c>
      <c r="E11" s="11">
        <v>4.3</v>
      </c>
      <c r="F11" s="11">
        <v>28.4</v>
      </c>
      <c r="G11" s="11">
        <v>8.82</v>
      </c>
      <c r="H11" s="11">
        <v>28.173999999999999</v>
      </c>
      <c r="I11" s="11">
        <v>174.05</v>
      </c>
      <c r="J11" s="11">
        <v>27.93</v>
      </c>
      <c r="K11" s="11">
        <v>38.89</v>
      </c>
      <c r="L11" s="11">
        <v>38.58</v>
      </c>
      <c r="M11" s="11">
        <v>1.7769999999999999</v>
      </c>
      <c r="N11" s="11">
        <v>6.32</v>
      </c>
      <c r="O11" s="11">
        <v>13.791</v>
      </c>
      <c r="P11" s="11">
        <v>15.040653000000001</v>
      </c>
      <c r="Q11" s="11">
        <v>88.814509999999999</v>
      </c>
      <c r="R11" s="11">
        <v>52.185000000000002</v>
      </c>
      <c r="S11" s="11">
        <v>28.264002000000001</v>
      </c>
      <c r="T11" s="11">
        <v>9.17</v>
      </c>
      <c r="U11" s="11">
        <v>1.89</v>
      </c>
      <c r="V11" s="11">
        <v>44.26</v>
      </c>
      <c r="W11" s="11">
        <v>18.84</v>
      </c>
      <c r="X11" s="11">
        <v>3.9</v>
      </c>
      <c r="Y11" s="11">
        <v>22.71</v>
      </c>
      <c r="Z11" s="11">
        <v>20.58</v>
      </c>
      <c r="AA11" s="11">
        <v>40.68</v>
      </c>
      <c r="AB11" s="11">
        <v>27.25</v>
      </c>
      <c r="AC11" s="11">
        <v>21.36</v>
      </c>
      <c r="AD11" s="11">
        <v>11.013638500000001</v>
      </c>
      <c r="AE11" s="11">
        <v>41.76</v>
      </c>
      <c r="AF11" s="11">
        <v>71.36</v>
      </c>
      <c r="AG11" s="12">
        <v>21.31</v>
      </c>
    </row>
    <row r="12" spans="2:33" x14ac:dyDescent="0.25">
      <c r="B12" s="6">
        <v>43738</v>
      </c>
      <c r="D12" s="10">
        <v>9.0500000000000007</v>
      </c>
      <c r="E12" s="11">
        <v>4.8099999999999996</v>
      </c>
      <c r="F12" s="11">
        <v>27.25</v>
      </c>
      <c r="G12" s="11">
        <v>9.98</v>
      </c>
      <c r="H12" s="11">
        <v>29.69</v>
      </c>
      <c r="I12" s="11">
        <v>179.66</v>
      </c>
      <c r="J12" s="11">
        <v>30</v>
      </c>
      <c r="K12" s="11">
        <v>41.97</v>
      </c>
      <c r="L12" s="11">
        <v>40.32</v>
      </c>
      <c r="M12" s="11">
        <v>1.839</v>
      </c>
      <c r="N12" s="11">
        <v>6.24</v>
      </c>
      <c r="O12" s="11">
        <v>14.798</v>
      </c>
      <c r="P12" s="11">
        <v>16.057983</v>
      </c>
      <c r="Q12" s="11">
        <v>86.795500000000004</v>
      </c>
      <c r="R12" s="11">
        <v>55.9925</v>
      </c>
      <c r="S12" s="11">
        <v>27.606999999999999</v>
      </c>
      <c r="T12" s="11">
        <v>9.16</v>
      </c>
      <c r="U12" s="11">
        <v>1.9200001</v>
      </c>
      <c r="V12" s="11">
        <v>45.08</v>
      </c>
      <c r="W12" s="11">
        <v>18.850000000000001</v>
      </c>
      <c r="X12" s="11">
        <v>4.3499999999999996</v>
      </c>
      <c r="Y12" s="11">
        <v>22.91</v>
      </c>
      <c r="Z12" s="11">
        <v>18.690999999999999</v>
      </c>
      <c r="AA12" s="11">
        <v>41.79</v>
      </c>
      <c r="AB12" s="11">
        <v>25.61</v>
      </c>
      <c r="AC12" s="11">
        <v>22.524999999999999</v>
      </c>
      <c r="AD12" s="11">
        <v>10.7181835</v>
      </c>
      <c r="AE12" s="11">
        <v>44.57</v>
      </c>
      <c r="AF12" s="11">
        <v>71.34</v>
      </c>
      <c r="AG12" s="12">
        <v>21.05</v>
      </c>
    </row>
    <row r="13" spans="2:33" x14ac:dyDescent="0.25">
      <c r="B13" s="6">
        <v>43769</v>
      </c>
      <c r="D13" s="10">
        <v>7.91</v>
      </c>
      <c r="E13" s="11">
        <v>5.34</v>
      </c>
      <c r="F13" s="11">
        <v>29.44</v>
      </c>
      <c r="G13" s="11">
        <v>10.15</v>
      </c>
      <c r="H13" s="11">
        <v>29.951000000000001</v>
      </c>
      <c r="I13" s="11">
        <v>182</v>
      </c>
      <c r="J13" s="11">
        <v>23.86</v>
      </c>
      <c r="K13" s="11">
        <v>49.25</v>
      </c>
      <c r="L13" s="11">
        <v>33.125</v>
      </c>
      <c r="M13" s="11">
        <v>2.0190000000000001</v>
      </c>
      <c r="N13" s="11">
        <v>6.2</v>
      </c>
      <c r="O13" s="11">
        <v>14.084</v>
      </c>
      <c r="P13" s="11">
        <v>20.994648000000002</v>
      </c>
      <c r="Q13" s="11">
        <v>88.832999999999998</v>
      </c>
      <c r="R13" s="11">
        <v>62.19</v>
      </c>
      <c r="S13" s="11">
        <v>29.285001999999999</v>
      </c>
      <c r="T13" s="11">
        <v>8.59</v>
      </c>
      <c r="U13" s="11">
        <v>2.0680000000000001</v>
      </c>
      <c r="V13" s="11">
        <v>44.82</v>
      </c>
      <c r="W13" s="11">
        <v>19.25</v>
      </c>
      <c r="X13" s="11">
        <v>4.6059999999999999</v>
      </c>
      <c r="Y13" s="11">
        <v>25.66</v>
      </c>
      <c r="Z13" s="11">
        <v>20.989000000000001</v>
      </c>
      <c r="AA13" s="11">
        <v>44.04</v>
      </c>
      <c r="AB13" s="11">
        <v>25.19</v>
      </c>
      <c r="AC13" s="11">
        <v>23.675000000000001</v>
      </c>
      <c r="AD13" s="11">
        <v>11.068182999999999</v>
      </c>
      <c r="AE13" s="11">
        <v>46.83</v>
      </c>
      <c r="AF13" s="11">
        <v>69.36</v>
      </c>
      <c r="AG13" s="12">
        <v>20.74</v>
      </c>
    </row>
    <row r="14" spans="2:33" x14ac:dyDescent="0.25">
      <c r="B14" s="6">
        <v>43798</v>
      </c>
      <c r="D14" s="10">
        <v>6.62</v>
      </c>
      <c r="E14" s="11">
        <v>6.2610000000000001</v>
      </c>
      <c r="F14" s="11">
        <v>31.38</v>
      </c>
      <c r="G14" s="11">
        <v>11.05</v>
      </c>
      <c r="H14" s="11">
        <v>31.97</v>
      </c>
      <c r="I14" s="11">
        <v>193.5</v>
      </c>
      <c r="J14" s="11">
        <v>28.46</v>
      </c>
      <c r="K14" s="11">
        <v>51.27</v>
      </c>
      <c r="L14" s="11">
        <v>35.56</v>
      </c>
      <c r="M14" s="11">
        <v>2.0129999999999999</v>
      </c>
      <c r="N14" s="11">
        <v>5.97</v>
      </c>
      <c r="O14" s="11">
        <v>15.801</v>
      </c>
      <c r="P14" s="11">
        <v>21.995977</v>
      </c>
      <c r="Q14" s="11">
        <v>90.04</v>
      </c>
      <c r="R14" s="11">
        <v>66.8125</v>
      </c>
      <c r="S14" s="11">
        <v>31.620999999999999</v>
      </c>
      <c r="T14" s="11">
        <v>9.06</v>
      </c>
      <c r="U14" s="11">
        <v>2.1299999000000001</v>
      </c>
      <c r="V14" s="11">
        <v>44.15</v>
      </c>
      <c r="W14" s="11">
        <v>20.99</v>
      </c>
      <c r="X14" s="11">
        <v>4.9997999999999996</v>
      </c>
      <c r="Y14" s="11">
        <v>26.09</v>
      </c>
      <c r="Z14" s="11">
        <v>21.797000000000001</v>
      </c>
      <c r="AA14" s="11">
        <v>42.03</v>
      </c>
      <c r="AB14" s="11">
        <v>25.33</v>
      </c>
      <c r="AC14" s="11">
        <v>24.25</v>
      </c>
      <c r="AD14" s="11">
        <v>11.359092</v>
      </c>
      <c r="AE14" s="11">
        <v>54.11</v>
      </c>
      <c r="AF14" s="11">
        <v>68.77</v>
      </c>
      <c r="AG14" s="12">
        <v>21.93</v>
      </c>
    </row>
    <row r="15" spans="2:33" x14ac:dyDescent="0.25">
      <c r="B15" s="6">
        <v>43830</v>
      </c>
      <c r="D15" s="10">
        <v>6.23</v>
      </c>
      <c r="E15" s="11">
        <v>6.49</v>
      </c>
      <c r="F15" s="11">
        <v>32.08</v>
      </c>
      <c r="G15" s="11">
        <v>13</v>
      </c>
      <c r="H15" s="11">
        <v>36.448999999999998</v>
      </c>
      <c r="I15" s="11">
        <v>194.13</v>
      </c>
      <c r="J15" s="11">
        <v>27.85</v>
      </c>
      <c r="K15" s="11">
        <v>54.47</v>
      </c>
      <c r="L15" s="11">
        <v>38.11</v>
      </c>
      <c r="M15" s="11">
        <v>2.145</v>
      </c>
      <c r="N15" s="11">
        <v>5.7</v>
      </c>
      <c r="O15" s="11">
        <v>16.559000000000001</v>
      </c>
      <c r="P15" s="11">
        <v>27.888639999999999</v>
      </c>
      <c r="Q15" s="11">
        <v>92.391999999999996</v>
      </c>
      <c r="R15" s="11">
        <v>73.412499999999994</v>
      </c>
      <c r="S15" s="11">
        <v>31.602</v>
      </c>
      <c r="T15" s="11">
        <v>9.3000000000000007</v>
      </c>
      <c r="U15" s="11">
        <v>2.4020001999999998</v>
      </c>
      <c r="V15" s="11">
        <v>44.97</v>
      </c>
      <c r="W15" s="11">
        <v>24.47</v>
      </c>
      <c r="X15" s="11">
        <v>5.4493999999999998</v>
      </c>
      <c r="Y15" s="11">
        <v>24.81</v>
      </c>
      <c r="Z15" s="11">
        <v>22.466000000000001</v>
      </c>
      <c r="AA15" s="11">
        <v>42.35</v>
      </c>
      <c r="AB15" s="11">
        <v>25.41</v>
      </c>
      <c r="AC15" s="11">
        <v>24</v>
      </c>
      <c r="AD15" s="11">
        <v>11.7863655</v>
      </c>
      <c r="AE15" s="11">
        <v>55</v>
      </c>
      <c r="AF15" s="11">
        <v>73.73</v>
      </c>
      <c r="AG15" s="12">
        <v>23</v>
      </c>
    </row>
    <row r="16" spans="2:33" x14ac:dyDescent="0.25">
      <c r="B16" s="6">
        <v>43861</v>
      </c>
      <c r="D16" s="10">
        <v>5.46</v>
      </c>
      <c r="E16" s="11">
        <v>6.66</v>
      </c>
      <c r="F16" s="11">
        <v>29.797499999999999</v>
      </c>
      <c r="G16" s="11">
        <v>11.75</v>
      </c>
      <c r="H16" s="11">
        <v>32.261000000000003</v>
      </c>
      <c r="I16" s="11">
        <v>208.21</v>
      </c>
      <c r="J16" s="11">
        <v>18.440000000000001</v>
      </c>
      <c r="K16" s="11">
        <v>53.28</v>
      </c>
      <c r="L16" s="11">
        <v>36.4</v>
      </c>
      <c r="M16" s="11">
        <v>2.0840000000000001</v>
      </c>
      <c r="N16" s="11">
        <v>5.1100000000000003</v>
      </c>
      <c r="O16" s="11">
        <v>17.812000000000001</v>
      </c>
      <c r="P16" s="11">
        <v>43.371290000000002</v>
      </c>
      <c r="Q16" s="11">
        <v>100.43600000000001</v>
      </c>
      <c r="R16" s="11">
        <v>77.377499999999998</v>
      </c>
      <c r="S16" s="11">
        <v>30.515999999999998</v>
      </c>
      <c r="T16" s="11">
        <v>8.82</v>
      </c>
      <c r="U16" s="11">
        <v>2.7959999999999998</v>
      </c>
      <c r="V16" s="11">
        <v>43.19</v>
      </c>
      <c r="W16" s="11">
        <v>21.81</v>
      </c>
      <c r="X16" s="11">
        <v>5.1577500000000001</v>
      </c>
      <c r="Y16" s="11">
        <v>27.61</v>
      </c>
      <c r="Z16" s="11">
        <v>22.664999999999999</v>
      </c>
      <c r="AA16" s="11">
        <v>41.95</v>
      </c>
      <c r="AB16" s="11">
        <v>32.5</v>
      </c>
      <c r="AC16" s="11">
        <v>23.79</v>
      </c>
      <c r="AD16" s="11">
        <v>11.83182</v>
      </c>
      <c r="AE16" s="11">
        <v>52.43</v>
      </c>
      <c r="AF16" s="11">
        <v>73.38</v>
      </c>
      <c r="AG16" s="12">
        <v>22</v>
      </c>
    </row>
    <row r="17" spans="2:33" x14ac:dyDescent="0.25">
      <c r="B17" s="6">
        <v>43889</v>
      </c>
      <c r="D17" s="10">
        <v>4.09</v>
      </c>
      <c r="E17" s="11">
        <v>6.8535000000000004</v>
      </c>
      <c r="F17" s="11">
        <v>28.25</v>
      </c>
      <c r="G17" s="11">
        <v>11</v>
      </c>
      <c r="H17" s="11">
        <v>36.667000000000002</v>
      </c>
      <c r="I17" s="11">
        <v>182.35</v>
      </c>
      <c r="J17" s="11">
        <v>16.04</v>
      </c>
      <c r="K17" s="11">
        <v>46.51</v>
      </c>
      <c r="L17" s="11">
        <v>30.62</v>
      </c>
      <c r="M17" s="11">
        <v>1.9490000000000001</v>
      </c>
      <c r="N17" s="11">
        <v>3.05</v>
      </c>
      <c r="O17" s="11">
        <v>15.685</v>
      </c>
      <c r="P17" s="11">
        <v>44.532623000000001</v>
      </c>
      <c r="Q17" s="11">
        <v>94.1875</v>
      </c>
      <c r="R17" s="11">
        <v>68.34</v>
      </c>
      <c r="S17" s="11">
        <v>27.262</v>
      </c>
      <c r="T17" s="11">
        <v>6.96</v>
      </c>
      <c r="U17" s="11">
        <v>2.5379999</v>
      </c>
      <c r="V17" s="11">
        <v>40.43</v>
      </c>
      <c r="W17" s="11">
        <v>16.96</v>
      </c>
      <c r="X17" s="11">
        <v>4.3378500000000004</v>
      </c>
      <c r="Y17" s="11">
        <v>22.91</v>
      </c>
      <c r="Z17" s="11">
        <v>18.913</v>
      </c>
      <c r="AA17" s="11">
        <v>39.6</v>
      </c>
      <c r="AB17" s="11">
        <v>32.130000000000003</v>
      </c>
      <c r="AC17" s="11">
        <v>23</v>
      </c>
      <c r="AD17" s="11">
        <v>10.522092000000001</v>
      </c>
      <c r="AE17" s="11">
        <v>43.53</v>
      </c>
      <c r="AF17" s="11">
        <v>65.77</v>
      </c>
      <c r="AG17" s="12">
        <v>20.28</v>
      </c>
    </row>
    <row r="18" spans="2:33" x14ac:dyDescent="0.25">
      <c r="B18" s="6">
        <v>43921</v>
      </c>
      <c r="D18" s="10">
        <v>2.86</v>
      </c>
      <c r="E18" s="11">
        <v>5.94</v>
      </c>
      <c r="F18" s="11">
        <v>19.329999999999998</v>
      </c>
      <c r="G18" s="11">
        <v>10.23</v>
      </c>
      <c r="H18" s="11">
        <v>34.738</v>
      </c>
      <c r="I18" s="11">
        <v>146</v>
      </c>
      <c r="J18" s="11">
        <v>14.25</v>
      </c>
      <c r="K18" s="11">
        <v>33.409999999999997</v>
      </c>
      <c r="L18" s="11">
        <v>10.07</v>
      </c>
      <c r="M18" s="11">
        <v>1.524</v>
      </c>
      <c r="N18" s="11">
        <v>0.89559999999999995</v>
      </c>
      <c r="O18" s="11">
        <v>14.676</v>
      </c>
      <c r="P18" s="11">
        <v>34.933292000000002</v>
      </c>
      <c r="Q18" s="11">
        <v>97.486000000000004</v>
      </c>
      <c r="R18" s="11">
        <v>63.572499999999998</v>
      </c>
      <c r="S18" s="11">
        <v>23.710000999999998</v>
      </c>
      <c r="T18" s="11">
        <v>4.83</v>
      </c>
      <c r="U18" s="11">
        <v>2.1280000000000001</v>
      </c>
      <c r="V18" s="11">
        <v>34.380000000000003</v>
      </c>
      <c r="W18" s="11">
        <v>6.85</v>
      </c>
      <c r="X18" s="11">
        <v>3.3009089999999999</v>
      </c>
      <c r="Y18" s="11">
        <v>13.06</v>
      </c>
      <c r="Z18" s="11">
        <v>19.596</v>
      </c>
      <c r="AA18" s="11">
        <v>26.54</v>
      </c>
      <c r="AB18" s="11">
        <v>16.7</v>
      </c>
      <c r="AC18" s="11">
        <v>16.745000000000001</v>
      </c>
      <c r="AD18" s="11">
        <v>7.2636370000000001</v>
      </c>
      <c r="AE18" s="11">
        <v>35.51</v>
      </c>
      <c r="AF18" s="11">
        <v>61.75</v>
      </c>
      <c r="AG18" s="12">
        <v>16.760000000000002</v>
      </c>
    </row>
    <row r="19" spans="2:33" x14ac:dyDescent="0.25">
      <c r="B19" s="6">
        <v>43951</v>
      </c>
      <c r="D19" s="10">
        <v>3.39</v>
      </c>
      <c r="E19" s="11">
        <v>6.25</v>
      </c>
      <c r="F19" s="11">
        <v>19.05</v>
      </c>
      <c r="G19" s="11">
        <v>12.35</v>
      </c>
      <c r="H19" s="11">
        <v>39.343000000000004</v>
      </c>
      <c r="I19" s="11">
        <v>171.1</v>
      </c>
      <c r="J19" s="11">
        <v>21.579000000000001</v>
      </c>
      <c r="K19" s="11">
        <v>42.13</v>
      </c>
      <c r="L19" s="11">
        <v>14.08</v>
      </c>
      <c r="M19" s="11">
        <v>1.625</v>
      </c>
      <c r="N19" s="11">
        <v>1.65</v>
      </c>
      <c r="O19" s="11">
        <v>13.749000000000001</v>
      </c>
      <c r="P19" s="11">
        <v>52.125281999999999</v>
      </c>
      <c r="Q19" s="11">
        <v>123.700005</v>
      </c>
      <c r="R19" s="11">
        <v>73.45</v>
      </c>
      <c r="S19" s="11">
        <v>27.161999999999999</v>
      </c>
      <c r="T19" s="11">
        <v>5.09</v>
      </c>
      <c r="U19" s="11">
        <v>2.29</v>
      </c>
      <c r="V19" s="11">
        <v>37.630000000000003</v>
      </c>
      <c r="W19" s="11">
        <v>10.5</v>
      </c>
      <c r="X19" s="11">
        <v>3.55</v>
      </c>
      <c r="Y19" s="11">
        <v>14.69</v>
      </c>
      <c r="Z19" s="11">
        <v>19.895</v>
      </c>
      <c r="AA19" s="11">
        <v>29.15</v>
      </c>
      <c r="AB19" s="11">
        <v>19.59</v>
      </c>
      <c r="AC19" s="11">
        <v>17.14</v>
      </c>
      <c r="AD19" s="11">
        <v>9.0672739999999994</v>
      </c>
      <c r="AE19" s="11">
        <v>36.96</v>
      </c>
      <c r="AF19" s="11">
        <v>65.099999999999994</v>
      </c>
      <c r="AG19" s="12">
        <v>15.02</v>
      </c>
    </row>
    <row r="20" spans="2:33" x14ac:dyDescent="0.25">
      <c r="B20" s="6">
        <v>43980</v>
      </c>
      <c r="D20" s="10">
        <v>5.44</v>
      </c>
      <c r="E20" s="11">
        <v>7.4</v>
      </c>
      <c r="F20" s="11">
        <v>18.84</v>
      </c>
      <c r="G20" s="11">
        <v>11.91</v>
      </c>
      <c r="H20" s="11">
        <v>37.447000000000003</v>
      </c>
      <c r="I20" s="11">
        <v>178.29</v>
      </c>
      <c r="J20" s="11">
        <v>25.2</v>
      </c>
      <c r="K20" s="11">
        <v>40.39</v>
      </c>
      <c r="L20" s="11">
        <v>14.8</v>
      </c>
      <c r="M20" s="11">
        <v>1.5680000000000001</v>
      </c>
      <c r="N20" s="11">
        <v>1.82</v>
      </c>
      <c r="O20" s="11">
        <v>13.085000000000001</v>
      </c>
      <c r="P20" s="11">
        <v>55.666606999999999</v>
      </c>
      <c r="Q20" s="11">
        <v>122.11851</v>
      </c>
      <c r="R20" s="11">
        <v>79.484999999999999</v>
      </c>
      <c r="S20" s="11">
        <v>29.126999000000001</v>
      </c>
      <c r="T20" s="11">
        <v>5.71</v>
      </c>
      <c r="U20" s="11">
        <v>2.5960000000000001</v>
      </c>
      <c r="V20" s="11">
        <v>39.6</v>
      </c>
      <c r="W20" s="11">
        <v>11.75</v>
      </c>
      <c r="X20" s="11">
        <v>4.1399999999999997</v>
      </c>
      <c r="Y20" s="11">
        <v>13.64</v>
      </c>
      <c r="Z20" s="11">
        <v>22.574000000000002</v>
      </c>
      <c r="AA20" s="11">
        <v>31.14</v>
      </c>
      <c r="AB20" s="11">
        <v>19.23</v>
      </c>
      <c r="AC20" s="11">
        <v>16.899999999999999</v>
      </c>
      <c r="AD20" s="11">
        <v>9.7636380000000003</v>
      </c>
      <c r="AE20" s="11">
        <v>36.54</v>
      </c>
      <c r="AF20" s="11">
        <v>64.11</v>
      </c>
      <c r="AG20" s="12">
        <v>13.27</v>
      </c>
    </row>
    <row r="21" spans="2:33" x14ac:dyDescent="0.25">
      <c r="B21" s="6">
        <v>44012</v>
      </c>
      <c r="D21" s="10">
        <v>4.79</v>
      </c>
      <c r="E21" s="11">
        <v>8.35</v>
      </c>
      <c r="F21" s="11">
        <v>19.8</v>
      </c>
      <c r="G21" s="11">
        <v>11.55</v>
      </c>
      <c r="H21" s="11">
        <v>33.676000000000002</v>
      </c>
      <c r="I21" s="11">
        <v>175.57</v>
      </c>
      <c r="J21" s="11">
        <v>25.26</v>
      </c>
      <c r="K21" s="11">
        <v>39.5</v>
      </c>
      <c r="L21" s="11">
        <v>13.58</v>
      </c>
      <c r="M21" s="11">
        <v>1.8839999999999999</v>
      </c>
      <c r="N21" s="11">
        <v>1.66</v>
      </c>
      <c r="O21" s="11">
        <v>13.394</v>
      </c>
      <c r="P21" s="11">
        <v>71.987269999999995</v>
      </c>
      <c r="Q21" s="11">
        <v>137.94102000000001</v>
      </c>
      <c r="R21" s="11">
        <v>91.2</v>
      </c>
      <c r="S21" s="11">
        <v>31.560998999999999</v>
      </c>
      <c r="T21" s="11">
        <v>6.08</v>
      </c>
      <c r="U21" s="11">
        <v>2.839</v>
      </c>
      <c r="V21" s="11">
        <v>38.979999999999997</v>
      </c>
      <c r="W21" s="11">
        <v>12.98</v>
      </c>
      <c r="X21" s="11">
        <v>4.3178000000000001</v>
      </c>
      <c r="Y21" s="11">
        <v>14.84</v>
      </c>
      <c r="Z21" s="11">
        <v>21.777999999999999</v>
      </c>
      <c r="AA21" s="11">
        <v>29.73</v>
      </c>
      <c r="AB21" s="11">
        <v>17.940000000000001</v>
      </c>
      <c r="AC21" s="11">
        <v>18.5</v>
      </c>
      <c r="AD21" s="11">
        <v>8.1545470000000009</v>
      </c>
      <c r="AE21" s="11">
        <v>35.119999999999997</v>
      </c>
      <c r="AF21" s="11">
        <v>55.79</v>
      </c>
      <c r="AG21" s="12">
        <v>13.2</v>
      </c>
    </row>
    <row r="22" spans="2:33" x14ac:dyDescent="0.25">
      <c r="B22" s="6">
        <v>44043</v>
      </c>
      <c r="D22" s="10">
        <v>6.09</v>
      </c>
      <c r="E22" s="11">
        <v>8.4450000000000003</v>
      </c>
      <c r="F22" s="11">
        <v>18.010000000000002</v>
      </c>
      <c r="G22" s="11">
        <v>14.542</v>
      </c>
      <c r="H22" s="11">
        <v>37.773000000000003</v>
      </c>
      <c r="I22" s="11">
        <v>192.21</v>
      </c>
      <c r="J22" s="11">
        <v>29.01</v>
      </c>
      <c r="K22" s="11">
        <v>41.77</v>
      </c>
      <c r="L22" s="11">
        <v>11.53</v>
      </c>
      <c r="M22" s="11">
        <v>2.0920000000000001</v>
      </c>
      <c r="N22" s="11">
        <v>1.61</v>
      </c>
      <c r="O22" s="11">
        <v>15.561</v>
      </c>
      <c r="P22" s="11">
        <v>95.383899999999997</v>
      </c>
      <c r="Q22" s="11">
        <v>158.23400000000001</v>
      </c>
      <c r="R22" s="11">
        <v>106.26</v>
      </c>
      <c r="S22" s="11">
        <v>31.675001000000002</v>
      </c>
      <c r="T22" s="11">
        <v>6.61</v>
      </c>
      <c r="U22" s="11">
        <v>3.0305002000000001</v>
      </c>
      <c r="V22" s="11">
        <v>42.8</v>
      </c>
      <c r="W22" s="11">
        <v>14.33</v>
      </c>
      <c r="X22" s="11">
        <v>5.0999999999999996</v>
      </c>
      <c r="Y22" s="11">
        <v>16.100000000000001</v>
      </c>
      <c r="Z22" s="11">
        <v>20.666</v>
      </c>
      <c r="AA22" s="11">
        <v>32.380000000000003</v>
      </c>
      <c r="AB22" s="11">
        <v>20.96</v>
      </c>
      <c r="AC22" s="11">
        <v>18.25</v>
      </c>
      <c r="AD22" s="11">
        <v>8.9636370000000003</v>
      </c>
      <c r="AE22" s="11">
        <v>35.35</v>
      </c>
      <c r="AF22" s="11">
        <v>53.49</v>
      </c>
      <c r="AG22" s="12">
        <v>12.93</v>
      </c>
    </row>
    <row r="23" spans="2:33" x14ac:dyDescent="0.25">
      <c r="B23" s="6">
        <v>44074</v>
      </c>
      <c r="D23" s="10">
        <v>5.73</v>
      </c>
      <c r="E23" s="11">
        <v>5.48</v>
      </c>
      <c r="F23" s="11">
        <v>17.899999999999999</v>
      </c>
      <c r="G23" s="11">
        <v>15.95</v>
      </c>
      <c r="H23" s="11">
        <v>36.256999999999998</v>
      </c>
      <c r="I23" s="11">
        <v>212.53</v>
      </c>
      <c r="J23" s="11">
        <v>27.85</v>
      </c>
      <c r="K23" s="11">
        <v>42.51</v>
      </c>
      <c r="L23" s="11">
        <v>14.81</v>
      </c>
      <c r="M23" s="11">
        <v>1.883</v>
      </c>
      <c r="N23" s="11">
        <v>1.47</v>
      </c>
      <c r="O23" s="11">
        <v>15.794</v>
      </c>
      <c r="P23" s="11">
        <v>166.10649000000001</v>
      </c>
      <c r="Q23" s="11">
        <v>172.548</v>
      </c>
      <c r="R23" s="11">
        <v>129.04</v>
      </c>
      <c r="S23" s="11">
        <v>34.715000000000003</v>
      </c>
      <c r="T23" s="11">
        <v>6.82</v>
      </c>
      <c r="U23" s="11">
        <v>2.7389999999999999</v>
      </c>
      <c r="V23" s="11">
        <v>44.81</v>
      </c>
      <c r="W23" s="11">
        <v>16.18</v>
      </c>
      <c r="X23" s="11">
        <v>5.1687000000000003</v>
      </c>
      <c r="Y23" s="11">
        <v>16.97</v>
      </c>
      <c r="Z23" s="11">
        <v>21.957999999999998</v>
      </c>
      <c r="AA23" s="11">
        <v>30.97</v>
      </c>
      <c r="AB23" s="11">
        <v>25.37</v>
      </c>
      <c r="AC23" s="11">
        <v>17.5</v>
      </c>
      <c r="AD23" s="11">
        <v>9.0000009999999993</v>
      </c>
      <c r="AE23" s="11">
        <v>38.39</v>
      </c>
      <c r="AF23" s="11">
        <v>51.11</v>
      </c>
      <c r="AG23" s="12">
        <v>12.82</v>
      </c>
    </row>
    <row r="24" spans="2:33" x14ac:dyDescent="0.25">
      <c r="B24" s="6">
        <v>44104</v>
      </c>
      <c r="D24" s="10">
        <v>4.58</v>
      </c>
      <c r="E24" s="11">
        <v>6.06</v>
      </c>
      <c r="F24" s="11">
        <v>18</v>
      </c>
      <c r="G24" s="11">
        <v>14.75</v>
      </c>
      <c r="H24" s="11">
        <v>34.387</v>
      </c>
      <c r="I24" s="11">
        <v>213.99</v>
      </c>
      <c r="J24" s="11">
        <v>29.486000000000001</v>
      </c>
      <c r="K24" s="11">
        <v>37.47</v>
      </c>
      <c r="L24" s="11">
        <v>14.54</v>
      </c>
      <c r="M24" s="11">
        <v>1.645</v>
      </c>
      <c r="N24" s="11">
        <v>0.97560000000000002</v>
      </c>
      <c r="O24" s="11">
        <v>13.930999999999999</v>
      </c>
      <c r="P24" s="11">
        <v>143.00318999999999</v>
      </c>
      <c r="Q24" s="11">
        <v>157.43651</v>
      </c>
      <c r="R24" s="11">
        <v>115.81</v>
      </c>
      <c r="S24" s="11">
        <v>36.432003000000002</v>
      </c>
      <c r="T24" s="11">
        <v>6.66</v>
      </c>
      <c r="U24" s="11">
        <v>2.64</v>
      </c>
      <c r="V24" s="11">
        <v>46.26</v>
      </c>
      <c r="W24" s="11">
        <v>12.05</v>
      </c>
      <c r="X24" s="11">
        <v>4.7929000000000004</v>
      </c>
      <c r="Y24" s="11">
        <v>18.32</v>
      </c>
      <c r="Z24" s="11">
        <v>21.074999999999999</v>
      </c>
      <c r="AA24" s="11">
        <v>29.94</v>
      </c>
      <c r="AB24" s="11">
        <v>24.16</v>
      </c>
      <c r="AC24" s="11">
        <v>16.55</v>
      </c>
      <c r="AD24" s="11">
        <v>10.136365</v>
      </c>
      <c r="AE24" s="11">
        <v>34.200000000000003</v>
      </c>
      <c r="AF24" s="11">
        <v>45.39</v>
      </c>
      <c r="AG24" s="12">
        <v>12.24</v>
      </c>
    </row>
    <row r="25" spans="2:33" x14ac:dyDescent="0.25">
      <c r="B25" s="6">
        <v>44134</v>
      </c>
      <c r="D25" s="10">
        <v>4.6500000000000004</v>
      </c>
      <c r="E25" s="11">
        <v>7.56</v>
      </c>
      <c r="F25" s="11">
        <v>18.367999999999999</v>
      </c>
      <c r="G25" s="11">
        <v>14.8</v>
      </c>
      <c r="H25" s="11">
        <v>31.173999999999999</v>
      </c>
      <c r="I25" s="11">
        <v>209.12</v>
      </c>
      <c r="J25" s="11">
        <v>26.55</v>
      </c>
      <c r="K25" s="11">
        <v>40.950000000000003</v>
      </c>
      <c r="L25" s="11">
        <v>13.52</v>
      </c>
      <c r="M25" s="11">
        <v>1.673</v>
      </c>
      <c r="N25" s="11">
        <v>0.99429999999999996</v>
      </c>
      <c r="O25" s="11">
        <v>13.628</v>
      </c>
      <c r="P25" s="11">
        <v>129.34654</v>
      </c>
      <c r="Q25" s="11">
        <v>151.8075</v>
      </c>
      <c r="R25" s="11">
        <v>108.86</v>
      </c>
      <c r="S25" s="11">
        <v>34.963000000000001</v>
      </c>
      <c r="T25" s="11">
        <v>7.73</v>
      </c>
      <c r="U25" s="11">
        <v>2.2719999999999998</v>
      </c>
      <c r="V25" s="11">
        <v>42.24</v>
      </c>
      <c r="W25" s="11">
        <v>12.06</v>
      </c>
      <c r="X25" s="11">
        <v>4.75</v>
      </c>
      <c r="Y25" s="11">
        <v>16.52</v>
      </c>
      <c r="Z25" s="11">
        <v>18.437999999999999</v>
      </c>
      <c r="AA25" s="11">
        <v>28.81</v>
      </c>
      <c r="AB25" s="11">
        <v>27.08</v>
      </c>
      <c r="AC25" s="11">
        <v>16.95</v>
      </c>
      <c r="AD25" s="11">
        <v>11.181728</v>
      </c>
      <c r="AE25" s="11">
        <v>34.11</v>
      </c>
      <c r="AF25" s="11">
        <v>44.44</v>
      </c>
      <c r="AG25" s="12">
        <v>14.91</v>
      </c>
    </row>
    <row r="26" spans="2:33" x14ac:dyDescent="0.25">
      <c r="B26" s="6">
        <v>44165</v>
      </c>
      <c r="D26" s="10">
        <v>11.36</v>
      </c>
      <c r="E26" s="11">
        <v>7.82</v>
      </c>
      <c r="F26" s="11">
        <v>21.484999999999999</v>
      </c>
      <c r="G26" s="11">
        <v>13.65</v>
      </c>
      <c r="H26" s="11">
        <v>31.99</v>
      </c>
      <c r="I26" s="11">
        <v>237.02</v>
      </c>
      <c r="J26" s="11">
        <v>31.05</v>
      </c>
      <c r="K26" s="11">
        <v>45.85</v>
      </c>
      <c r="L26" s="11">
        <v>23.045000000000002</v>
      </c>
      <c r="M26" s="11">
        <v>1.5169999999999999</v>
      </c>
      <c r="N26" s="11">
        <v>1.76</v>
      </c>
      <c r="O26" s="11">
        <v>15.795999999999999</v>
      </c>
      <c r="P26" s="11">
        <v>189.19980000000001</v>
      </c>
      <c r="Q26" s="11">
        <v>158.40200999999999</v>
      </c>
      <c r="R26" s="11">
        <v>119.05</v>
      </c>
      <c r="S26" s="11">
        <v>40.158000000000001</v>
      </c>
      <c r="T26" s="11">
        <v>9.08</v>
      </c>
      <c r="U26" s="11">
        <v>2.8209998999999999</v>
      </c>
      <c r="V26" s="11">
        <v>50.24</v>
      </c>
      <c r="W26" s="11">
        <v>16.59</v>
      </c>
      <c r="X26" s="11">
        <v>5.5562199999999997</v>
      </c>
      <c r="Y26" s="11">
        <v>20.54</v>
      </c>
      <c r="Z26" s="11">
        <v>20.34</v>
      </c>
      <c r="AA26" s="11">
        <v>35.22</v>
      </c>
      <c r="AB26" s="11">
        <v>37.36</v>
      </c>
      <c r="AC26" s="11">
        <v>18.55</v>
      </c>
      <c r="AD26" s="11">
        <v>11.936367000000001</v>
      </c>
      <c r="AE26" s="11">
        <v>39.119999999999997</v>
      </c>
      <c r="AF26" s="11">
        <v>47.92</v>
      </c>
      <c r="AG26" s="12">
        <v>16.21</v>
      </c>
    </row>
    <row r="27" spans="2:33" x14ac:dyDescent="0.25">
      <c r="B27" s="6">
        <v>44196</v>
      </c>
      <c r="D27" s="10">
        <v>10.14</v>
      </c>
      <c r="E27" s="11">
        <v>7.45</v>
      </c>
      <c r="F27" s="11">
        <v>22.239000000000001</v>
      </c>
      <c r="G27" s="11">
        <v>14.15</v>
      </c>
      <c r="H27" s="11">
        <v>31.306999999999999</v>
      </c>
      <c r="I27" s="11">
        <v>237.61</v>
      </c>
      <c r="J27" s="11">
        <v>34.99</v>
      </c>
      <c r="K27" s="11">
        <v>50.93</v>
      </c>
      <c r="L27" s="11">
        <v>25.69</v>
      </c>
      <c r="M27" s="11">
        <v>1.6339999999999999</v>
      </c>
      <c r="N27" s="11">
        <v>2.35</v>
      </c>
      <c r="O27" s="11">
        <v>17.442</v>
      </c>
      <c r="P27" s="11">
        <v>235.22308000000001</v>
      </c>
      <c r="Q27" s="11">
        <v>162.84649999999999</v>
      </c>
      <c r="R27" s="11">
        <v>132.69</v>
      </c>
      <c r="S27" s="11">
        <v>43.784999999999997</v>
      </c>
      <c r="T27" s="11">
        <v>8.7899999999999991</v>
      </c>
      <c r="U27" s="11">
        <v>3.1660001000000002</v>
      </c>
      <c r="V27" s="11">
        <v>52.4</v>
      </c>
      <c r="W27" s="11">
        <v>18.899999999999999</v>
      </c>
      <c r="X27" s="11">
        <v>6.1293800000000003</v>
      </c>
      <c r="Y27" s="11">
        <v>21.2</v>
      </c>
      <c r="Z27" s="11">
        <v>21.396000000000001</v>
      </c>
      <c r="AA27" s="11">
        <v>36.32</v>
      </c>
      <c r="AB27" s="11">
        <v>38.380000000000003</v>
      </c>
      <c r="AC27" s="11">
        <v>20.100000000000001</v>
      </c>
      <c r="AD27" s="11">
        <v>12.254547000000001</v>
      </c>
      <c r="AE27" s="11">
        <v>42.77</v>
      </c>
      <c r="AF27" s="11">
        <v>45.99</v>
      </c>
      <c r="AG27" s="12">
        <v>16.91</v>
      </c>
    </row>
    <row r="28" spans="2:33" x14ac:dyDescent="0.25">
      <c r="B28" s="6">
        <v>44225</v>
      </c>
      <c r="D28" s="10">
        <v>11.82</v>
      </c>
      <c r="E28" s="11">
        <v>7.2</v>
      </c>
      <c r="F28" s="11">
        <v>20.946000000000002</v>
      </c>
      <c r="G28" s="11">
        <v>13.574999999999999</v>
      </c>
      <c r="H28" s="11">
        <v>29.63</v>
      </c>
      <c r="I28" s="11">
        <v>236.62</v>
      </c>
      <c r="J28" s="11">
        <v>33.625</v>
      </c>
      <c r="K28" s="11">
        <v>53.21</v>
      </c>
      <c r="L28" s="11">
        <v>27.29</v>
      </c>
      <c r="M28" s="11">
        <v>1.611</v>
      </c>
      <c r="N28" s="11">
        <v>2.2200000000000002</v>
      </c>
      <c r="O28" s="11">
        <v>16.472999999999999</v>
      </c>
      <c r="P28" s="11">
        <v>264.50974000000002</v>
      </c>
      <c r="Q28" s="11">
        <v>160.31</v>
      </c>
      <c r="R28" s="11">
        <v>131.96</v>
      </c>
      <c r="S28" s="11">
        <v>45.05</v>
      </c>
      <c r="T28" s="11">
        <v>10.53</v>
      </c>
      <c r="U28" s="11">
        <v>3.1000000999999999</v>
      </c>
      <c r="V28" s="11">
        <v>49.57</v>
      </c>
      <c r="W28" s="11">
        <v>17.63</v>
      </c>
      <c r="X28" s="11">
        <v>6.4</v>
      </c>
      <c r="Y28" s="11">
        <v>20.82</v>
      </c>
      <c r="Z28" s="11">
        <v>21.31</v>
      </c>
      <c r="AA28" s="11">
        <v>36.22</v>
      </c>
      <c r="AB28" s="11">
        <v>36.79</v>
      </c>
      <c r="AC28" s="11">
        <v>23</v>
      </c>
      <c r="AD28" s="11">
        <v>13.063639</v>
      </c>
      <c r="AE28" s="11">
        <v>40.799999999999997</v>
      </c>
      <c r="AF28" s="11">
        <v>46.71</v>
      </c>
      <c r="AG28" s="12">
        <v>17.079999999999998</v>
      </c>
    </row>
    <row r="29" spans="2:33" x14ac:dyDescent="0.25">
      <c r="B29" s="6">
        <v>44253</v>
      </c>
      <c r="D29" s="10">
        <v>15.79</v>
      </c>
      <c r="E29" s="11">
        <v>7.32</v>
      </c>
      <c r="F29" s="11">
        <v>21.744</v>
      </c>
      <c r="G29" s="11">
        <v>13.31</v>
      </c>
      <c r="H29" s="11">
        <v>32.162999999999997</v>
      </c>
      <c r="I29" s="11">
        <v>252.06</v>
      </c>
      <c r="J29" s="11">
        <v>32.305</v>
      </c>
      <c r="K29" s="11">
        <v>55.17</v>
      </c>
      <c r="L29" s="11">
        <v>31.14</v>
      </c>
      <c r="M29" s="11">
        <v>1.8180000000000001</v>
      </c>
      <c r="N29" s="11">
        <v>3.08</v>
      </c>
      <c r="O29" s="11">
        <v>17.928999999999998</v>
      </c>
      <c r="P29" s="11">
        <v>225.16642999999999</v>
      </c>
      <c r="Q29" s="11">
        <v>154.6465</v>
      </c>
      <c r="R29" s="11">
        <v>121.26</v>
      </c>
      <c r="S29" s="11">
        <v>46.987000000000002</v>
      </c>
      <c r="T29" s="11">
        <v>11.7</v>
      </c>
      <c r="U29" s="11">
        <v>3.2630002</v>
      </c>
      <c r="V29" s="11">
        <v>52.72</v>
      </c>
      <c r="W29" s="11">
        <v>21.83</v>
      </c>
      <c r="X29" s="11">
        <v>6.8636100000000004</v>
      </c>
      <c r="Y29" s="11">
        <v>23.2</v>
      </c>
      <c r="Z29" s="11">
        <v>19.824000000000002</v>
      </c>
      <c r="AA29" s="11">
        <v>37.14</v>
      </c>
      <c r="AB29" s="11">
        <v>59.59</v>
      </c>
      <c r="AC29" s="11">
        <v>23.01</v>
      </c>
      <c r="AD29" s="11">
        <v>14.727275000000001</v>
      </c>
      <c r="AE29" s="11">
        <v>48.18</v>
      </c>
      <c r="AF29" s="11">
        <v>47.99</v>
      </c>
      <c r="AG29" s="12">
        <v>18.600000000000001</v>
      </c>
    </row>
    <row r="30" spans="2:33" x14ac:dyDescent="0.25">
      <c r="B30" s="6">
        <v>44286</v>
      </c>
      <c r="D30" s="10">
        <v>13.23</v>
      </c>
      <c r="E30" s="11">
        <v>6.21</v>
      </c>
      <c r="F30" s="11">
        <v>21.015000000000001</v>
      </c>
      <c r="G30" s="11">
        <v>12.97</v>
      </c>
      <c r="H30" s="11">
        <v>32.51</v>
      </c>
      <c r="I30" s="11">
        <v>268.52</v>
      </c>
      <c r="J30" s="11">
        <v>29.785</v>
      </c>
      <c r="K30" s="11">
        <v>74.64</v>
      </c>
      <c r="L30" s="11">
        <v>30.46</v>
      </c>
      <c r="M30" s="11">
        <v>1.899</v>
      </c>
      <c r="N30" s="11">
        <v>3.07</v>
      </c>
      <c r="O30" s="11">
        <v>17.29</v>
      </c>
      <c r="P30" s="11">
        <v>222.64311000000001</v>
      </c>
      <c r="Q30" s="11">
        <v>154.70401000000001</v>
      </c>
      <c r="R30" s="11">
        <v>122.15</v>
      </c>
      <c r="S30" s="11">
        <v>46.366</v>
      </c>
      <c r="T30" s="11">
        <v>12.25</v>
      </c>
      <c r="U30" s="11">
        <v>3.9060001</v>
      </c>
      <c r="V30" s="11">
        <v>54.11</v>
      </c>
      <c r="W30" s="11">
        <v>21.46</v>
      </c>
      <c r="X30" s="11">
        <v>6.8831499999999997</v>
      </c>
      <c r="Y30" s="11">
        <v>22.83</v>
      </c>
      <c r="Z30" s="11">
        <v>21.207999999999998</v>
      </c>
      <c r="AA30" s="11">
        <v>36.630000000000003</v>
      </c>
      <c r="AB30" s="11">
        <v>47.96</v>
      </c>
      <c r="AC30" s="11">
        <v>26.25</v>
      </c>
      <c r="AD30" s="11">
        <v>14.836365000000001</v>
      </c>
      <c r="AE30" s="11">
        <v>46.15</v>
      </c>
      <c r="AF30" s="11">
        <v>53.95</v>
      </c>
      <c r="AG30" s="12">
        <v>20.76</v>
      </c>
    </row>
    <row r="31" spans="2:33" x14ac:dyDescent="0.25">
      <c r="B31" s="6">
        <v>44316</v>
      </c>
      <c r="D31" s="10">
        <v>11.17</v>
      </c>
      <c r="E31" s="11">
        <v>6.25</v>
      </c>
      <c r="F31" s="11">
        <v>21.411999999999999</v>
      </c>
      <c r="G31" s="11">
        <v>14.35</v>
      </c>
      <c r="H31" s="11">
        <v>29.902999999999999</v>
      </c>
      <c r="I31" s="11">
        <v>279.24</v>
      </c>
      <c r="J31" s="11">
        <v>35.26</v>
      </c>
      <c r="K31" s="11">
        <v>80.260000000000005</v>
      </c>
      <c r="L31" s="11">
        <v>32.229999999999997</v>
      </c>
      <c r="M31" s="11">
        <v>1.94</v>
      </c>
      <c r="N31" s="11">
        <v>2.86</v>
      </c>
      <c r="O31" s="11">
        <v>15.789</v>
      </c>
      <c r="P31" s="11">
        <v>236.47978000000001</v>
      </c>
      <c r="Q31" s="11">
        <v>173.37100000000001</v>
      </c>
      <c r="R31" s="11">
        <v>131.46</v>
      </c>
      <c r="S31" s="11">
        <v>45.620002999999997</v>
      </c>
      <c r="T31" s="11">
        <v>11.54</v>
      </c>
      <c r="U31" s="11">
        <v>3.7020000999999998</v>
      </c>
      <c r="V31" s="11">
        <v>56.15</v>
      </c>
      <c r="W31" s="11">
        <v>19.559999999999999</v>
      </c>
      <c r="X31" s="11">
        <v>7.3860760000000001</v>
      </c>
      <c r="Y31" s="11">
        <v>26.19</v>
      </c>
      <c r="Z31" s="11">
        <v>19.216999999999999</v>
      </c>
      <c r="AA31" s="11">
        <v>38</v>
      </c>
      <c r="AB31" s="11">
        <v>50.41</v>
      </c>
      <c r="AC31" s="11">
        <v>28.75</v>
      </c>
      <c r="AD31" s="11">
        <v>14.890910999999999</v>
      </c>
      <c r="AE31" s="11">
        <v>44.73</v>
      </c>
      <c r="AF31" s="11">
        <v>53.92</v>
      </c>
      <c r="AG31" s="12">
        <v>21.2</v>
      </c>
    </row>
    <row r="32" spans="2:33" x14ac:dyDescent="0.25">
      <c r="B32" s="6">
        <v>44344</v>
      </c>
      <c r="D32" s="10">
        <v>9.75</v>
      </c>
      <c r="E32" s="11">
        <v>7.37</v>
      </c>
      <c r="F32" s="11">
        <v>21.297999999999998</v>
      </c>
      <c r="G32" s="11">
        <v>14</v>
      </c>
      <c r="H32" s="11">
        <v>30.922000000000001</v>
      </c>
      <c r="I32" s="11">
        <v>280.89999999999998</v>
      </c>
      <c r="J32" s="11">
        <v>37.25</v>
      </c>
      <c r="K32" s="11">
        <v>81.86</v>
      </c>
      <c r="L32" s="11">
        <v>30.76</v>
      </c>
      <c r="M32" s="11">
        <v>1.9139999999999999</v>
      </c>
      <c r="N32" s="11">
        <v>3.18</v>
      </c>
      <c r="O32" s="11">
        <v>16.861000000000001</v>
      </c>
      <c r="P32" s="11">
        <v>208.40643</v>
      </c>
      <c r="Q32" s="11">
        <v>161.15350000000001</v>
      </c>
      <c r="R32" s="11">
        <v>124.61</v>
      </c>
      <c r="S32" s="11">
        <v>47.232998000000002</v>
      </c>
      <c r="T32" s="11">
        <v>14.53</v>
      </c>
      <c r="U32" s="11">
        <v>3.4740001999999999</v>
      </c>
      <c r="V32" s="11">
        <v>57.34</v>
      </c>
      <c r="W32" s="11">
        <v>22.45</v>
      </c>
      <c r="X32" s="11">
        <v>8.0210699999999999</v>
      </c>
      <c r="Y32" s="11">
        <v>25.6</v>
      </c>
      <c r="Z32" s="11">
        <v>20.940999999999999</v>
      </c>
      <c r="AA32" s="11">
        <v>36.619999999999997</v>
      </c>
      <c r="AB32" s="11">
        <v>50.79</v>
      </c>
      <c r="AC32" s="11">
        <v>28.26</v>
      </c>
      <c r="AD32" s="11">
        <v>14.659091999999999</v>
      </c>
      <c r="AE32" s="11">
        <v>43.85</v>
      </c>
      <c r="AF32" s="11">
        <v>52.88</v>
      </c>
      <c r="AG32" s="12">
        <v>21.41</v>
      </c>
    </row>
    <row r="33" spans="2:33" x14ac:dyDescent="0.25">
      <c r="B33" s="6">
        <v>44377</v>
      </c>
      <c r="D33" s="10">
        <v>10.7</v>
      </c>
      <c r="E33" s="11">
        <v>7.29</v>
      </c>
      <c r="F33" s="11">
        <v>23.19</v>
      </c>
      <c r="G33" s="11">
        <v>13.6</v>
      </c>
      <c r="H33" s="11">
        <v>26.526</v>
      </c>
      <c r="I33" s="11">
        <v>265.41000000000003</v>
      </c>
      <c r="J33" s="11">
        <v>36.950000000000003</v>
      </c>
      <c r="K33" s="11">
        <v>85.6</v>
      </c>
      <c r="L33" s="11">
        <v>31.83</v>
      </c>
      <c r="M33" s="11">
        <v>1.875</v>
      </c>
      <c r="N33" s="11">
        <v>3.46</v>
      </c>
      <c r="O33" s="11">
        <v>15.749000000000001</v>
      </c>
      <c r="P33" s="11">
        <v>226.56645</v>
      </c>
      <c r="Q33" s="11">
        <v>172.00800000000001</v>
      </c>
      <c r="R33" s="11">
        <v>136.96</v>
      </c>
      <c r="S33" s="11">
        <v>47.684002</v>
      </c>
      <c r="T33" s="11">
        <v>14.86</v>
      </c>
      <c r="U33" s="11">
        <v>3.5180001000000001</v>
      </c>
      <c r="V33" s="11">
        <v>57.02</v>
      </c>
      <c r="W33" s="11">
        <v>23.12</v>
      </c>
      <c r="X33" s="11">
        <v>7</v>
      </c>
      <c r="Y33" s="11">
        <v>27.04</v>
      </c>
      <c r="Z33" s="11">
        <v>20.754000000000001</v>
      </c>
      <c r="AA33" s="11">
        <v>36.29</v>
      </c>
      <c r="AB33" s="11">
        <v>56.87</v>
      </c>
      <c r="AC33" s="11">
        <v>28.75</v>
      </c>
      <c r="AD33" s="11">
        <v>14.1272745</v>
      </c>
      <c r="AE33" s="11">
        <v>40.69</v>
      </c>
      <c r="AF33" s="11">
        <v>52.52</v>
      </c>
      <c r="AG33" s="12">
        <v>22.58</v>
      </c>
    </row>
    <row r="34" spans="2:33" x14ac:dyDescent="0.25">
      <c r="B34" s="6">
        <v>44407</v>
      </c>
      <c r="D34" s="10">
        <v>9.65</v>
      </c>
      <c r="E34" s="11">
        <v>6.51</v>
      </c>
      <c r="F34" s="11">
        <v>20.405999999999999</v>
      </c>
      <c r="G34" s="11">
        <v>14.18</v>
      </c>
      <c r="H34" s="11">
        <v>23.902000000000001</v>
      </c>
      <c r="I34" s="11">
        <v>257.83</v>
      </c>
      <c r="J34" s="11">
        <v>33.54</v>
      </c>
      <c r="K34" s="11">
        <v>85.73</v>
      </c>
      <c r="L34" s="11">
        <v>28.92</v>
      </c>
      <c r="M34" s="11">
        <v>1.966</v>
      </c>
      <c r="N34" s="11">
        <v>2.31</v>
      </c>
      <c r="O34" s="11">
        <v>16.556000000000001</v>
      </c>
      <c r="P34" s="11">
        <v>229.06645</v>
      </c>
      <c r="Q34" s="11">
        <v>166.37950000000001</v>
      </c>
      <c r="R34" s="11">
        <v>145.86000000000001</v>
      </c>
      <c r="S34" s="11">
        <v>48.540005000000001</v>
      </c>
      <c r="T34" s="11">
        <v>13.95</v>
      </c>
      <c r="U34" s="11">
        <v>3.8040001000000001</v>
      </c>
      <c r="V34" s="11">
        <v>58.83</v>
      </c>
      <c r="W34" s="11">
        <v>20.68</v>
      </c>
      <c r="X34" s="11">
        <v>6.94015</v>
      </c>
      <c r="Y34" s="11">
        <v>29.8</v>
      </c>
      <c r="Z34" s="11">
        <v>19.763000000000002</v>
      </c>
      <c r="AA34" s="11">
        <v>36.28</v>
      </c>
      <c r="AB34" s="11">
        <v>55.56</v>
      </c>
      <c r="AC34" s="11">
        <v>29.26</v>
      </c>
      <c r="AD34" s="11">
        <v>14.663639</v>
      </c>
      <c r="AE34" s="11">
        <v>39.9</v>
      </c>
      <c r="AF34" s="11">
        <v>52.29</v>
      </c>
      <c r="AG34" s="12">
        <v>24.1</v>
      </c>
    </row>
    <row r="35" spans="2:33" x14ac:dyDescent="0.25">
      <c r="B35" s="6">
        <v>44439</v>
      </c>
      <c r="D35" s="10">
        <v>9.66</v>
      </c>
      <c r="E35" s="11">
        <v>7.92</v>
      </c>
      <c r="F35" s="11">
        <v>22.091000000000001</v>
      </c>
      <c r="G35" s="11">
        <v>16.5</v>
      </c>
      <c r="H35" s="11">
        <v>27.065999999999999</v>
      </c>
      <c r="I35" s="11">
        <v>253.54</v>
      </c>
      <c r="J35" s="11">
        <v>30.475000000000001</v>
      </c>
      <c r="K35" s="11">
        <v>92.99</v>
      </c>
      <c r="L35" s="11">
        <v>30.23</v>
      </c>
      <c r="M35" s="11">
        <v>1.835</v>
      </c>
      <c r="N35" s="11">
        <v>2.36</v>
      </c>
      <c r="O35" s="11">
        <v>17.010999999999999</v>
      </c>
      <c r="P35" s="11">
        <v>245.23973000000001</v>
      </c>
      <c r="Q35" s="11">
        <v>173.5395</v>
      </c>
      <c r="R35" s="11">
        <v>151.83000000000001</v>
      </c>
      <c r="S35" s="11">
        <v>49.721004000000001</v>
      </c>
      <c r="T35" s="11">
        <v>13.03</v>
      </c>
      <c r="U35" s="11">
        <v>3.6539999999999999</v>
      </c>
      <c r="V35" s="11">
        <v>60.68</v>
      </c>
      <c r="W35" s="11">
        <v>19.98</v>
      </c>
      <c r="X35" s="11">
        <v>7.99824</v>
      </c>
      <c r="Y35" s="11">
        <v>32.409999999999997</v>
      </c>
      <c r="Z35" s="11">
        <v>21.303999999999998</v>
      </c>
      <c r="AA35" s="11">
        <v>33.53</v>
      </c>
      <c r="AB35" s="11">
        <v>56.83</v>
      </c>
      <c r="AC35" s="11">
        <v>32</v>
      </c>
      <c r="AD35" s="11">
        <v>13.909093</v>
      </c>
      <c r="AE35" s="11">
        <v>39.74</v>
      </c>
      <c r="AF35" s="11">
        <v>51.45</v>
      </c>
      <c r="AG35" s="12">
        <v>23.35</v>
      </c>
    </row>
    <row r="36" spans="2:33" x14ac:dyDescent="0.25">
      <c r="B36" s="6">
        <v>44469</v>
      </c>
      <c r="D36" s="10">
        <v>8.34</v>
      </c>
      <c r="E36" s="11">
        <v>9.42</v>
      </c>
      <c r="F36" s="11">
        <v>21.681999999999999</v>
      </c>
      <c r="G36" s="11">
        <v>15.67</v>
      </c>
      <c r="H36" s="11">
        <v>26.975999999999999</v>
      </c>
      <c r="I36" s="11">
        <v>239.25</v>
      </c>
      <c r="J36" s="11">
        <v>31.475000000000001</v>
      </c>
      <c r="K36" s="11">
        <v>99.34</v>
      </c>
      <c r="L36" s="11">
        <v>32.57</v>
      </c>
      <c r="M36" s="11">
        <v>1.8069999999999999</v>
      </c>
      <c r="N36" s="11">
        <v>2.96</v>
      </c>
      <c r="O36" s="11">
        <v>15.619</v>
      </c>
      <c r="P36" s="11">
        <v>258.49306999999999</v>
      </c>
      <c r="Q36" s="11">
        <v>164.25200000000001</v>
      </c>
      <c r="R36" s="11">
        <v>141.5</v>
      </c>
      <c r="S36" s="11">
        <v>48.493000000000002</v>
      </c>
      <c r="T36" s="11">
        <v>14.16</v>
      </c>
      <c r="U36" s="11">
        <v>3.657</v>
      </c>
      <c r="V36" s="11">
        <v>55.93</v>
      </c>
      <c r="W36" s="11">
        <v>21.62</v>
      </c>
      <c r="X36" s="11">
        <v>7.79</v>
      </c>
      <c r="Y36" s="11">
        <v>27.92</v>
      </c>
      <c r="Z36" s="11">
        <v>21.452000000000002</v>
      </c>
      <c r="AA36" s="11">
        <v>29.96</v>
      </c>
      <c r="AB36" s="11">
        <v>52.36</v>
      </c>
      <c r="AC36" s="11">
        <v>31.925000000000001</v>
      </c>
      <c r="AD36" s="11">
        <v>18.000001999999999</v>
      </c>
      <c r="AE36" s="11">
        <v>36.299999999999997</v>
      </c>
      <c r="AF36" s="11">
        <v>45.99</v>
      </c>
      <c r="AG36" s="12">
        <v>23.99</v>
      </c>
    </row>
    <row r="37" spans="2:33" x14ac:dyDescent="0.25">
      <c r="B37" s="6">
        <v>44498</v>
      </c>
      <c r="D37" s="10">
        <v>7.57</v>
      </c>
      <c r="E37" s="11">
        <v>9.26</v>
      </c>
      <c r="F37" s="11">
        <v>24.617999999999999</v>
      </c>
      <c r="G37" s="11">
        <v>15.4</v>
      </c>
      <c r="H37" s="11">
        <v>24.875</v>
      </c>
      <c r="I37" s="11">
        <v>293.05</v>
      </c>
      <c r="J37" s="11">
        <v>31.094999999999999</v>
      </c>
      <c r="K37" s="11">
        <v>109.82</v>
      </c>
      <c r="L37" s="11">
        <v>34.869999999999997</v>
      </c>
      <c r="M37" s="11">
        <v>1.7310000000000001</v>
      </c>
      <c r="N37" s="11">
        <v>3.6</v>
      </c>
      <c r="O37" s="11">
        <v>16.032</v>
      </c>
      <c r="P37" s="11">
        <v>371.33294999999998</v>
      </c>
      <c r="Q37" s="11">
        <v>168.6215</v>
      </c>
      <c r="R37" s="11">
        <v>149.80000000000001</v>
      </c>
      <c r="S37" s="11">
        <v>53.167000000000002</v>
      </c>
      <c r="T37" s="11">
        <v>17.079999999999998</v>
      </c>
      <c r="U37" s="11">
        <v>3.5390000000000001</v>
      </c>
      <c r="V37" s="11">
        <v>51.43</v>
      </c>
      <c r="W37" s="11">
        <v>24.99</v>
      </c>
      <c r="X37" s="11">
        <v>8.15</v>
      </c>
      <c r="Y37" s="11">
        <v>29.79</v>
      </c>
      <c r="Z37" s="11">
        <v>19.706</v>
      </c>
      <c r="AA37" s="11">
        <v>29.36</v>
      </c>
      <c r="AB37" s="11">
        <v>47.72</v>
      </c>
      <c r="AC37" s="11">
        <v>31.5</v>
      </c>
      <c r="AD37" s="11">
        <v>17.45</v>
      </c>
      <c r="AE37" s="11">
        <v>42.3</v>
      </c>
      <c r="AF37" s="11">
        <v>45.09</v>
      </c>
      <c r="AG37" s="12">
        <v>25</v>
      </c>
    </row>
    <row r="38" spans="2:33" x14ac:dyDescent="0.25">
      <c r="B38" s="6">
        <v>44530</v>
      </c>
      <c r="D38" s="10">
        <v>6.63</v>
      </c>
      <c r="E38" s="11">
        <v>4.3899999999999997</v>
      </c>
      <c r="F38" s="11">
        <v>24.611000000000001</v>
      </c>
      <c r="G38" s="11">
        <v>14.35</v>
      </c>
      <c r="H38" s="11">
        <v>22.736999999999998</v>
      </c>
      <c r="I38" s="11">
        <v>265.27</v>
      </c>
      <c r="J38" s="11">
        <v>35.26</v>
      </c>
      <c r="K38" s="11">
        <v>92.07</v>
      </c>
      <c r="L38" s="11">
        <v>31.07</v>
      </c>
      <c r="M38" s="11">
        <v>1.7410000000000001</v>
      </c>
      <c r="N38" s="11">
        <v>3.66</v>
      </c>
      <c r="O38" s="11">
        <v>14.32</v>
      </c>
      <c r="P38" s="11">
        <v>381.58627000000001</v>
      </c>
      <c r="Q38" s="11">
        <v>175.3535</v>
      </c>
      <c r="R38" s="11">
        <v>165.3</v>
      </c>
      <c r="S38" s="11">
        <v>55.368000000000002</v>
      </c>
      <c r="T38" s="11">
        <v>19.190000000000001</v>
      </c>
      <c r="U38" s="11">
        <v>4.1400002999999996</v>
      </c>
      <c r="V38" s="11">
        <v>49.98</v>
      </c>
      <c r="W38" s="11">
        <v>21.59</v>
      </c>
      <c r="X38" s="11">
        <v>7.1969390000000004</v>
      </c>
      <c r="Y38" s="11">
        <v>27.03</v>
      </c>
      <c r="Z38" s="11">
        <v>18.257000000000001</v>
      </c>
      <c r="AA38" s="11">
        <v>27.94</v>
      </c>
      <c r="AB38" s="11">
        <v>43.55</v>
      </c>
      <c r="AC38" s="11">
        <v>31.75</v>
      </c>
      <c r="AD38" s="11">
        <v>15.93</v>
      </c>
      <c r="AE38" s="11">
        <v>39.75</v>
      </c>
      <c r="AF38" s="11">
        <v>43.12</v>
      </c>
      <c r="AG38" s="12">
        <v>23.53</v>
      </c>
    </row>
    <row r="39" spans="2:33" x14ac:dyDescent="0.25">
      <c r="B39" s="6">
        <v>44561</v>
      </c>
      <c r="D39" s="10">
        <v>6.42</v>
      </c>
      <c r="E39" s="11">
        <v>4.4000000000000004</v>
      </c>
      <c r="F39" s="11">
        <v>23.67</v>
      </c>
      <c r="G39" s="11">
        <v>14.6</v>
      </c>
      <c r="H39" s="11">
        <v>24.98</v>
      </c>
      <c r="I39" s="11">
        <v>297.70999999999998</v>
      </c>
      <c r="J39" s="11">
        <v>36.43</v>
      </c>
      <c r="K39" s="11">
        <v>93.36</v>
      </c>
      <c r="L39" s="11">
        <v>33.299999999999997</v>
      </c>
      <c r="M39" s="11">
        <v>1.823</v>
      </c>
      <c r="N39" s="11">
        <v>3.46</v>
      </c>
      <c r="O39" s="11">
        <v>15.116</v>
      </c>
      <c r="P39" s="11">
        <v>352.25963999999999</v>
      </c>
      <c r="Q39" s="11">
        <v>166.71702999999999</v>
      </c>
      <c r="R39" s="11">
        <v>177.57</v>
      </c>
      <c r="S39" s="11">
        <v>66.54101</v>
      </c>
      <c r="T39" s="11">
        <v>20.77</v>
      </c>
      <c r="U39" s="11">
        <v>4.3949999999999996</v>
      </c>
      <c r="V39" s="11">
        <v>50.33</v>
      </c>
      <c r="W39" s="11">
        <v>22.87</v>
      </c>
      <c r="X39" s="11">
        <v>7.7649999999999997</v>
      </c>
      <c r="Y39" s="11">
        <v>28.83</v>
      </c>
      <c r="Z39" s="11">
        <v>18.102</v>
      </c>
      <c r="AA39" s="11">
        <v>29.59</v>
      </c>
      <c r="AB39" s="11">
        <v>44.46</v>
      </c>
      <c r="AC39" s="11">
        <v>30.02</v>
      </c>
      <c r="AD39" s="11">
        <v>15.492000000000001</v>
      </c>
      <c r="AE39" s="11">
        <v>39.06</v>
      </c>
      <c r="AF39" s="11">
        <v>48.78</v>
      </c>
      <c r="AG39" s="12">
        <v>24.59</v>
      </c>
    </row>
    <row r="40" spans="2:33" x14ac:dyDescent="0.25">
      <c r="B40" s="6">
        <v>44592</v>
      </c>
      <c r="D40" s="10">
        <v>5.19</v>
      </c>
      <c r="E40" s="11">
        <v>4.6500000000000004</v>
      </c>
      <c r="F40" s="11">
        <v>26.484000000000002</v>
      </c>
      <c r="G40" s="11">
        <v>12.6</v>
      </c>
      <c r="H40" s="11">
        <v>26.353999999999999</v>
      </c>
      <c r="I40" s="11">
        <v>271.99</v>
      </c>
      <c r="J40" s="11">
        <v>27.84</v>
      </c>
      <c r="K40" s="11">
        <v>85.06</v>
      </c>
      <c r="L40" s="11">
        <v>29.84</v>
      </c>
      <c r="M40" s="11">
        <v>1.7949999999999999</v>
      </c>
      <c r="N40" s="11">
        <v>4.33</v>
      </c>
      <c r="O40" s="11">
        <v>16.363</v>
      </c>
      <c r="P40" s="11">
        <v>312.23964999999998</v>
      </c>
      <c r="Q40" s="11">
        <v>149.5735</v>
      </c>
      <c r="R40" s="11">
        <v>174.78</v>
      </c>
      <c r="S40" s="11">
        <v>58.588000000000001</v>
      </c>
      <c r="T40" s="11">
        <v>20.3</v>
      </c>
      <c r="U40" s="11">
        <v>4.0519999999999996</v>
      </c>
      <c r="V40" s="11">
        <v>49.99</v>
      </c>
      <c r="W40" s="11">
        <v>30.74</v>
      </c>
      <c r="X40" s="11">
        <v>7.5140000000000002</v>
      </c>
      <c r="Y40" s="11">
        <v>26.55</v>
      </c>
      <c r="Z40" s="11">
        <v>17.001999999999999</v>
      </c>
      <c r="AA40" s="11">
        <v>31.48</v>
      </c>
      <c r="AB40" s="11">
        <v>38.06</v>
      </c>
      <c r="AC40" s="11">
        <v>31.599900000000002</v>
      </c>
      <c r="AD40" s="11">
        <v>16.170000000000002</v>
      </c>
      <c r="AE40" s="11">
        <v>36.53</v>
      </c>
      <c r="AF40" s="11">
        <v>47.34</v>
      </c>
      <c r="AG40" s="12">
        <v>24.96</v>
      </c>
    </row>
    <row r="41" spans="2:33" x14ac:dyDescent="0.25">
      <c r="B41" s="6">
        <v>44620</v>
      </c>
      <c r="D41" s="10">
        <v>5.33</v>
      </c>
      <c r="E41" s="11">
        <v>5.59</v>
      </c>
      <c r="F41" s="11">
        <v>25.2</v>
      </c>
      <c r="G41" s="11">
        <v>12.775</v>
      </c>
      <c r="H41" s="11">
        <v>26.812000000000001</v>
      </c>
      <c r="I41" s="11">
        <v>256.52</v>
      </c>
      <c r="J41" s="11">
        <v>25.4</v>
      </c>
      <c r="K41" s="11">
        <v>88.83</v>
      </c>
      <c r="L41" s="11">
        <v>32.85</v>
      </c>
      <c r="M41" s="11">
        <v>1.7849999999999999</v>
      </c>
      <c r="N41" s="11">
        <v>4.8600000000000003</v>
      </c>
      <c r="O41" s="11">
        <v>15.891999999999999</v>
      </c>
      <c r="P41" s="11">
        <v>290.14303999999998</v>
      </c>
      <c r="Q41" s="11">
        <v>153.56299999999999</v>
      </c>
      <c r="R41" s="11">
        <v>165.12</v>
      </c>
      <c r="S41" s="11">
        <v>58.744</v>
      </c>
      <c r="T41" s="11">
        <v>17.559999999999999</v>
      </c>
      <c r="U41" s="11">
        <v>3.9290001000000001</v>
      </c>
      <c r="V41" s="11">
        <v>46.76</v>
      </c>
      <c r="W41" s="11">
        <v>33.53</v>
      </c>
      <c r="X41" s="11">
        <v>7.5049999999999999</v>
      </c>
      <c r="Y41" s="11">
        <v>25.28</v>
      </c>
      <c r="Z41" s="11">
        <v>17.204000000000001</v>
      </c>
      <c r="AA41" s="11">
        <v>28.17</v>
      </c>
      <c r="AB41" s="11">
        <v>42.03</v>
      </c>
      <c r="AC41" s="11">
        <v>33.774999999999999</v>
      </c>
      <c r="AD41" s="11">
        <v>16.25</v>
      </c>
      <c r="AE41" s="11">
        <v>36.74</v>
      </c>
      <c r="AF41" s="11">
        <v>52.01</v>
      </c>
      <c r="AG41" s="12">
        <v>25.04</v>
      </c>
    </row>
    <row r="42" spans="2:33" x14ac:dyDescent="0.25">
      <c r="B42" s="6">
        <v>44651</v>
      </c>
      <c r="D42" s="10">
        <v>5.28</v>
      </c>
      <c r="E42" s="11">
        <v>5.6</v>
      </c>
      <c r="F42" s="11">
        <v>25.645</v>
      </c>
      <c r="G42" s="11">
        <v>12.71</v>
      </c>
      <c r="H42" s="11">
        <v>25.73</v>
      </c>
      <c r="I42" s="11">
        <v>285.22000000000003</v>
      </c>
      <c r="J42" s="11">
        <v>23.594999999999999</v>
      </c>
      <c r="K42" s="11">
        <v>84.26</v>
      </c>
      <c r="L42" s="11">
        <v>32.6</v>
      </c>
      <c r="M42" s="11">
        <v>1.897</v>
      </c>
      <c r="N42" s="11">
        <v>7.19</v>
      </c>
      <c r="O42" s="11">
        <v>14.489000000000001</v>
      </c>
      <c r="P42" s="11">
        <v>359.19965000000002</v>
      </c>
      <c r="Q42" s="11">
        <v>162.9975</v>
      </c>
      <c r="R42" s="11">
        <v>174.61</v>
      </c>
      <c r="S42" s="11">
        <v>62.968000000000004</v>
      </c>
      <c r="T42" s="11">
        <v>16.91</v>
      </c>
      <c r="U42" s="11">
        <v>3.8069999999999999</v>
      </c>
      <c r="V42" s="11">
        <v>46.82</v>
      </c>
      <c r="W42" s="11">
        <v>37.869999999999997</v>
      </c>
      <c r="X42" s="11">
        <v>7.29</v>
      </c>
      <c r="Y42" s="11">
        <v>25.3</v>
      </c>
      <c r="Z42" s="11">
        <v>17.434000000000001</v>
      </c>
      <c r="AA42" s="11">
        <v>31.16</v>
      </c>
      <c r="AB42" s="11">
        <v>39.880000000000003</v>
      </c>
      <c r="AC42" s="11">
        <v>35</v>
      </c>
      <c r="AD42" s="11">
        <v>17.100000000000001</v>
      </c>
      <c r="AE42" s="11">
        <v>34.590000000000003</v>
      </c>
      <c r="AF42" s="11">
        <v>51.72</v>
      </c>
      <c r="AG42" s="12">
        <v>24.31</v>
      </c>
    </row>
    <row r="43" spans="2:33" x14ac:dyDescent="0.25">
      <c r="B43" s="6">
        <v>44680</v>
      </c>
      <c r="D43" s="10">
        <v>4.3099999999999996</v>
      </c>
      <c r="E43" s="11">
        <v>5.7750000000000004</v>
      </c>
      <c r="F43" s="11">
        <v>24.902000000000001</v>
      </c>
      <c r="G43" s="11">
        <v>11.89</v>
      </c>
      <c r="H43" s="11">
        <v>27.338000000000001</v>
      </c>
      <c r="I43" s="11">
        <v>257.88</v>
      </c>
      <c r="J43" s="11">
        <v>22.06</v>
      </c>
      <c r="K43" s="11">
        <v>82.37</v>
      </c>
      <c r="L43" s="11">
        <v>36.6</v>
      </c>
      <c r="M43" s="11">
        <v>1.91</v>
      </c>
      <c r="N43" s="11">
        <v>6.76</v>
      </c>
      <c r="O43" s="11">
        <v>12.741</v>
      </c>
      <c r="P43" s="11">
        <v>290.25304999999997</v>
      </c>
      <c r="Q43" s="11">
        <v>124.281494</v>
      </c>
      <c r="R43" s="11">
        <v>157.65</v>
      </c>
      <c r="S43" s="11">
        <v>55.439003</v>
      </c>
      <c r="T43" s="11">
        <v>14.16</v>
      </c>
      <c r="U43" s="11">
        <v>4.21</v>
      </c>
      <c r="V43" s="11">
        <v>39.76</v>
      </c>
      <c r="W43" s="11">
        <v>35.619999999999997</v>
      </c>
      <c r="X43" s="11">
        <v>6.86</v>
      </c>
      <c r="Y43" s="11">
        <v>24</v>
      </c>
      <c r="Z43" s="11">
        <v>16.838000000000001</v>
      </c>
      <c r="AA43" s="11">
        <v>25.48</v>
      </c>
      <c r="AB43" s="11">
        <v>36.81</v>
      </c>
      <c r="AC43" s="11">
        <v>35</v>
      </c>
      <c r="AD43" s="11">
        <v>15.885</v>
      </c>
      <c r="AE43" s="11">
        <v>30.96</v>
      </c>
      <c r="AF43" s="11">
        <v>47.83</v>
      </c>
      <c r="AG43" s="12">
        <v>25.59</v>
      </c>
    </row>
    <row r="44" spans="2:33" x14ac:dyDescent="0.25">
      <c r="B44" s="6">
        <v>44712</v>
      </c>
      <c r="D44" s="10">
        <v>3.12</v>
      </c>
      <c r="E44" s="11">
        <v>5.71</v>
      </c>
      <c r="F44" s="11">
        <v>25.463999999999999</v>
      </c>
      <c r="G44" s="11">
        <v>11.48</v>
      </c>
      <c r="H44" s="11">
        <v>25.364999999999998</v>
      </c>
      <c r="I44" s="11">
        <v>239.66</v>
      </c>
      <c r="J44" s="11">
        <v>19.48</v>
      </c>
      <c r="K44" s="11">
        <v>85.73</v>
      </c>
      <c r="L44" s="11">
        <v>35.729999999999997</v>
      </c>
      <c r="M44" s="11">
        <v>2.2210000000000001</v>
      </c>
      <c r="N44" s="11">
        <v>7.74</v>
      </c>
      <c r="O44" s="11">
        <v>12.971</v>
      </c>
      <c r="P44" s="11">
        <v>252.75307000000001</v>
      </c>
      <c r="Q44" s="11">
        <v>120.209496</v>
      </c>
      <c r="R44" s="11">
        <v>148.84</v>
      </c>
      <c r="S44" s="11">
        <v>58.012999999999998</v>
      </c>
      <c r="T44" s="11">
        <v>13.68</v>
      </c>
      <c r="U44" s="11">
        <v>5.0060000000000002</v>
      </c>
      <c r="V44" s="11">
        <v>44.28</v>
      </c>
      <c r="W44" s="11">
        <v>40.5</v>
      </c>
      <c r="X44" s="11">
        <v>6.625</v>
      </c>
      <c r="Y44" s="11">
        <v>22.88</v>
      </c>
      <c r="Z44" s="11">
        <v>16.670000000000002</v>
      </c>
      <c r="AA44" s="11">
        <v>29.77</v>
      </c>
      <c r="AB44" s="11">
        <v>40.869999999999997</v>
      </c>
      <c r="AC44" s="11">
        <v>33.9</v>
      </c>
      <c r="AD44" s="11">
        <v>15.675000000000001</v>
      </c>
      <c r="AE44" s="11">
        <v>31.42</v>
      </c>
      <c r="AF44" s="11">
        <v>54.29</v>
      </c>
      <c r="AG44" s="12">
        <v>24.7744</v>
      </c>
    </row>
    <row r="45" spans="2:33" x14ac:dyDescent="0.25">
      <c r="B45" s="6">
        <v>44742</v>
      </c>
      <c r="D45" s="10">
        <v>2.61</v>
      </c>
      <c r="E45" s="11">
        <v>5.58</v>
      </c>
      <c r="F45" s="11">
        <v>20.096</v>
      </c>
      <c r="G45" s="11">
        <v>11.65</v>
      </c>
      <c r="H45" s="11">
        <v>21.664999999999999</v>
      </c>
      <c r="I45" s="11">
        <v>227.29</v>
      </c>
      <c r="J45" s="11">
        <v>15.214</v>
      </c>
      <c r="K45" s="11">
        <v>89.32</v>
      </c>
      <c r="L45" s="11">
        <v>38.89</v>
      </c>
      <c r="M45" s="11">
        <v>2.1160000000000001</v>
      </c>
      <c r="N45" s="11">
        <v>6.19</v>
      </c>
      <c r="O45" s="11">
        <v>12.227</v>
      </c>
      <c r="P45" s="11">
        <v>224.47309999999999</v>
      </c>
      <c r="Q45" s="11">
        <v>106.21</v>
      </c>
      <c r="R45" s="11">
        <v>136.72</v>
      </c>
      <c r="S45" s="11">
        <v>48.581000000000003</v>
      </c>
      <c r="T45" s="11">
        <v>11.13</v>
      </c>
      <c r="U45" s="11">
        <v>4.0350000000000001</v>
      </c>
      <c r="V45" s="11">
        <v>39.24</v>
      </c>
      <c r="W45" s="11">
        <v>31.36</v>
      </c>
      <c r="X45" s="11">
        <v>5.8150000000000004</v>
      </c>
      <c r="Y45" s="11">
        <v>21.49</v>
      </c>
      <c r="Z45" s="11">
        <v>17.731999999999999</v>
      </c>
      <c r="AA45" s="11">
        <v>28.19</v>
      </c>
      <c r="AB45" s="11">
        <v>47.27</v>
      </c>
      <c r="AC45" s="11">
        <v>32.75</v>
      </c>
      <c r="AD45" s="11">
        <v>15.22</v>
      </c>
      <c r="AE45" s="11">
        <v>28.74</v>
      </c>
      <c r="AF45" s="11">
        <v>53.1</v>
      </c>
      <c r="AG45" s="12">
        <v>22.77</v>
      </c>
    </row>
    <row r="46" spans="2:33" x14ac:dyDescent="0.25">
      <c r="B46" s="6">
        <v>44771</v>
      </c>
      <c r="D46" s="10">
        <v>3</v>
      </c>
      <c r="E46" s="11">
        <v>6.68</v>
      </c>
      <c r="F46" s="11">
        <v>21.675999999999998</v>
      </c>
      <c r="G46" s="11">
        <v>13.5</v>
      </c>
      <c r="H46" s="11">
        <v>19.777000000000001</v>
      </c>
      <c r="I46" s="11">
        <v>251.17</v>
      </c>
      <c r="J46" s="11">
        <v>13.2575</v>
      </c>
      <c r="K46" s="11">
        <v>99.01</v>
      </c>
      <c r="L46" s="11">
        <v>34.61</v>
      </c>
      <c r="M46" s="11">
        <v>2.2909999999999999</v>
      </c>
      <c r="N46" s="11">
        <v>6.34</v>
      </c>
      <c r="O46" s="11">
        <v>10.026999999999999</v>
      </c>
      <c r="P46" s="11">
        <v>297.14972</v>
      </c>
      <c r="Q46" s="11">
        <v>134.94999999999999</v>
      </c>
      <c r="R46" s="11">
        <v>162.51</v>
      </c>
      <c r="S46" s="11">
        <v>53.548000000000002</v>
      </c>
      <c r="T46" s="11">
        <v>14.69</v>
      </c>
      <c r="U46" s="11">
        <v>5.4010005000000003</v>
      </c>
      <c r="V46" s="11">
        <v>37.520000000000003</v>
      </c>
      <c r="W46" s="11">
        <v>29.3</v>
      </c>
      <c r="X46" s="11">
        <v>5.68</v>
      </c>
      <c r="Y46" s="11">
        <v>24.12</v>
      </c>
      <c r="Z46" s="11">
        <v>17.785</v>
      </c>
      <c r="AA46" s="11">
        <v>31</v>
      </c>
      <c r="AB46" s="11">
        <v>48.3</v>
      </c>
      <c r="AC46" s="11">
        <v>34.25</v>
      </c>
      <c r="AD46" s="11">
        <v>15.37</v>
      </c>
      <c r="AE46" s="11">
        <v>31.86</v>
      </c>
      <c r="AF46" s="11">
        <v>53.67</v>
      </c>
      <c r="AG46" s="12">
        <v>23.14</v>
      </c>
    </row>
    <row r="47" spans="2:33" x14ac:dyDescent="0.25">
      <c r="B47" s="6">
        <v>44804</v>
      </c>
      <c r="D47" s="10">
        <v>2.65</v>
      </c>
      <c r="E47" s="11">
        <v>7</v>
      </c>
      <c r="F47" s="11">
        <v>22.937000000000001</v>
      </c>
      <c r="G47" s="11">
        <v>11.63</v>
      </c>
      <c r="H47" s="11">
        <v>19.111000000000001</v>
      </c>
      <c r="I47" s="11">
        <v>243.13</v>
      </c>
      <c r="J47" s="11">
        <v>10.685</v>
      </c>
      <c r="K47" s="11">
        <v>91.41</v>
      </c>
      <c r="L47" s="11">
        <v>33.340000000000003</v>
      </c>
      <c r="M47" s="11">
        <v>2.0379999999999998</v>
      </c>
      <c r="N47" s="11">
        <v>7.07</v>
      </c>
      <c r="O47" s="11">
        <v>9.5830000000000002</v>
      </c>
      <c r="P47" s="11">
        <v>275.61</v>
      </c>
      <c r="Q47" s="11">
        <v>126.77</v>
      </c>
      <c r="R47" s="11">
        <v>157.22</v>
      </c>
      <c r="S47" s="11">
        <v>49.911000000000001</v>
      </c>
      <c r="T47" s="11">
        <v>15.24</v>
      </c>
      <c r="U47" s="11">
        <v>6.5080004000000002</v>
      </c>
      <c r="V47" s="11">
        <v>36.19</v>
      </c>
      <c r="W47" s="11">
        <v>30.13</v>
      </c>
      <c r="X47" s="11">
        <v>5.032</v>
      </c>
      <c r="Y47" s="11">
        <v>22.64</v>
      </c>
      <c r="Z47" s="11">
        <v>16.451000000000001</v>
      </c>
      <c r="AA47" s="11">
        <v>32.659999999999997</v>
      </c>
      <c r="AB47" s="11">
        <v>51.77</v>
      </c>
      <c r="AC47" s="11">
        <v>34.249899999999997</v>
      </c>
      <c r="AD47" s="11">
        <v>15</v>
      </c>
      <c r="AE47" s="11">
        <v>29.1</v>
      </c>
      <c r="AF47" s="11">
        <v>47.61</v>
      </c>
      <c r="AG47" s="12">
        <v>24.22</v>
      </c>
    </row>
    <row r="48" spans="2:33" x14ac:dyDescent="0.25">
      <c r="B48" s="6">
        <v>44834</v>
      </c>
      <c r="D48" s="10">
        <v>1.91</v>
      </c>
      <c r="E48" s="11">
        <v>8.1</v>
      </c>
      <c r="F48" s="11">
        <v>19.018999999999998</v>
      </c>
      <c r="G48" s="11">
        <v>12.65</v>
      </c>
      <c r="H48" s="11">
        <v>15.86</v>
      </c>
      <c r="I48" s="11">
        <v>209.65</v>
      </c>
      <c r="J48" s="11">
        <v>9.3424999999999994</v>
      </c>
      <c r="K48" s="11">
        <v>88.74</v>
      </c>
      <c r="L48" s="11">
        <v>28.97</v>
      </c>
      <c r="M48" s="11">
        <v>1.7450000000000001</v>
      </c>
      <c r="N48" s="11">
        <v>5.17</v>
      </c>
      <c r="O48" s="11">
        <v>8.2829999999999995</v>
      </c>
      <c r="P48" s="11">
        <v>265.25</v>
      </c>
      <c r="Q48" s="11">
        <v>113</v>
      </c>
      <c r="R48" s="11">
        <v>138.19999999999999</v>
      </c>
      <c r="S48" s="11">
        <v>44.401000000000003</v>
      </c>
      <c r="T48" s="11">
        <v>11.2</v>
      </c>
      <c r="U48" s="11">
        <v>5.5069999999999997</v>
      </c>
      <c r="V48" s="11">
        <v>29.33</v>
      </c>
      <c r="W48" s="11">
        <v>24.62</v>
      </c>
      <c r="X48" s="11">
        <v>4.33</v>
      </c>
      <c r="Y48" s="11">
        <v>19.45</v>
      </c>
      <c r="Z48" s="11">
        <v>15.835000000000001</v>
      </c>
      <c r="AA48" s="11">
        <v>29.49</v>
      </c>
      <c r="AB48" s="11">
        <v>55.35</v>
      </c>
      <c r="AC48" s="11">
        <v>32.075000000000003</v>
      </c>
      <c r="AD48" s="11">
        <v>14.51</v>
      </c>
      <c r="AE48" s="11">
        <v>28.02</v>
      </c>
      <c r="AF48" s="11">
        <v>43.38</v>
      </c>
      <c r="AG48" s="12">
        <v>22.81</v>
      </c>
    </row>
    <row r="49" spans="2:33" x14ac:dyDescent="0.25">
      <c r="B49" s="6">
        <v>44865</v>
      </c>
      <c r="D49" s="10">
        <v>2.16</v>
      </c>
      <c r="E49" s="11">
        <v>8.8000000000000007</v>
      </c>
      <c r="F49" s="11">
        <v>21.966999999999999</v>
      </c>
      <c r="G49" s="11">
        <v>12.28</v>
      </c>
      <c r="H49" s="11">
        <v>12.867000000000001</v>
      </c>
      <c r="I49" s="11">
        <v>228.07</v>
      </c>
      <c r="J49" s="11">
        <v>11.53</v>
      </c>
      <c r="K49" s="11">
        <v>102.74</v>
      </c>
      <c r="L49" s="11">
        <v>36.630000000000003</v>
      </c>
      <c r="M49" s="11">
        <v>1.881</v>
      </c>
      <c r="N49" s="11">
        <v>6.49</v>
      </c>
      <c r="O49" s="11">
        <v>9.2940000000000005</v>
      </c>
      <c r="P49" s="11">
        <v>227.54</v>
      </c>
      <c r="Q49" s="11">
        <v>102.44</v>
      </c>
      <c r="R49" s="11">
        <v>153.34</v>
      </c>
      <c r="S49" s="11">
        <v>47.012</v>
      </c>
      <c r="T49" s="11">
        <v>13.37</v>
      </c>
      <c r="U49" s="11">
        <v>6.9589996000000003</v>
      </c>
      <c r="V49" s="11">
        <v>31.74</v>
      </c>
      <c r="W49" s="11">
        <v>36.42</v>
      </c>
      <c r="X49" s="11">
        <v>4.5</v>
      </c>
      <c r="Y49" s="11">
        <v>21.52</v>
      </c>
      <c r="Z49" s="11">
        <v>16.033000000000001</v>
      </c>
      <c r="AA49" s="11">
        <v>31.78</v>
      </c>
      <c r="AB49" s="11">
        <v>64.17</v>
      </c>
      <c r="AC49" s="11">
        <v>32.15</v>
      </c>
      <c r="AD49" s="11">
        <v>14.81</v>
      </c>
      <c r="AE49" s="11">
        <v>33.950000000000003</v>
      </c>
      <c r="AF49" s="11">
        <v>48.09</v>
      </c>
      <c r="AG49" s="12">
        <v>27.78</v>
      </c>
    </row>
    <row r="50" spans="2:33" x14ac:dyDescent="0.25">
      <c r="B50" s="6">
        <v>44895</v>
      </c>
      <c r="D50" s="10">
        <v>1.98</v>
      </c>
      <c r="E50" s="11">
        <v>9.76</v>
      </c>
      <c r="F50" s="11">
        <v>23.001999999999999</v>
      </c>
      <c r="G50" s="11">
        <v>13.2613</v>
      </c>
      <c r="H50" s="11">
        <v>18.096</v>
      </c>
      <c r="I50" s="11">
        <v>256.5</v>
      </c>
      <c r="J50" s="11">
        <v>14.42</v>
      </c>
      <c r="K50" s="11">
        <v>123.26</v>
      </c>
      <c r="L50" s="11">
        <v>38.85</v>
      </c>
      <c r="M50" s="11">
        <v>2.0390000000000001</v>
      </c>
      <c r="N50" s="11">
        <v>6.65</v>
      </c>
      <c r="O50" s="11">
        <v>9.9420000000000002</v>
      </c>
      <c r="P50" s="11">
        <v>194.7</v>
      </c>
      <c r="Q50" s="11">
        <v>96.54</v>
      </c>
      <c r="R50" s="11">
        <v>148.03</v>
      </c>
      <c r="S50" s="11">
        <v>55.103003999999999</v>
      </c>
      <c r="T50" s="11">
        <v>13.9</v>
      </c>
      <c r="U50" s="11">
        <v>9.023002</v>
      </c>
      <c r="V50" s="11">
        <v>36.64</v>
      </c>
      <c r="W50" s="11">
        <v>37.89</v>
      </c>
      <c r="X50" s="11">
        <v>5.52</v>
      </c>
      <c r="Y50" s="11">
        <v>23.21</v>
      </c>
      <c r="Z50" s="11">
        <v>16.805</v>
      </c>
      <c r="AA50" s="11">
        <v>30.28</v>
      </c>
      <c r="AB50" s="11">
        <v>66.400000000000006</v>
      </c>
      <c r="AC50" s="11">
        <v>31.05</v>
      </c>
      <c r="AD50" s="11">
        <v>16.399999999999999</v>
      </c>
      <c r="AE50" s="11">
        <v>38.92</v>
      </c>
      <c r="AF50" s="11">
        <v>50.11</v>
      </c>
      <c r="AG50" s="12">
        <v>28.9</v>
      </c>
    </row>
    <row r="51" spans="2:33" x14ac:dyDescent="0.25">
      <c r="B51" s="6">
        <v>44925</v>
      </c>
      <c r="D51" s="10">
        <v>1.34</v>
      </c>
      <c r="E51" s="11">
        <v>9.6</v>
      </c>
      <c r="F51" s="11">
        <v>18.966999999999999</v>
      </c>
      <c r="G51" s="11">
        <v>13.09</v>
      </c>
      <c r="H51" s="11">
        <v>17.489000000000001</v>
      </c>
      <c r="I51" s="11">
        <v>246.42</v>
      </c>
      <c r="J51" s="11">
        <v>12.57</v>
      </c>
      <c r="K51" s="11">
        <v>122.43</v>
      </c>
      <c r="L51" s="11">
        <v>33.28</v>
      </c>
      <c r="M51" s="11">
        <v>1.869</v>
      </c>
      <c r="N51" s="11">
        <v>6.36</v>
      </c>
      <c r="O51" s="11">
        <v>10.648</v>
      </c>
      <c r="P51" s="11">
        <v>123.18</v>
      </c>
      <c r="Q51" s="11">
        <v>84</v>
      </c>
      <c r="R51" s="11">
        <v>129.93</v>
      </c>
      <c r="S51" s="11">
        <v>55.913001999999999</v>
      </c>
      <c r="T51" s="11">
        <v>11.63</v>
      </c>
      <c r="U51" s="11">
        <v>8.2100000000000009</v>
      </c>
      <c r="V51" s="11">
        <v>34.97</v>
      </c>
      <c r="W51" s="11">
        <v>39.35</v>
      </c>
      <c r="X51" s="11">
        <v>5.99</v>
      </c>
      <c r="Y51" s="11">
        <v>23.47</v>
      </c>
      <c r="Z51" s="11">
        <v>16.314</v>
      </c>
      <c r="AA51" s="11">
        <v>27.95</v>
      </c>
      <c r="AB51" s="11">
        <v>79.14</v>
      </c>
      <c r="AC51" s="11">
        <v>31.425000000000001</v>
      </c>
      <c r="AD51" s="11">
        <v>15.8</v>
      </c>
      <c r="AE51" s="11">
        <v>36.159999999999997</v>
      </c>
      <c r="AF51" s="11">
        <v>47.59</v>
      </c>
      <c r="AG51" s="12">
        <v>27.49</v>
      </c>
    </row>
    <row r="52" spans="2:33" x14ac:dyDescent="0.25">
      <c r="B52" s="6">
        <v>44957</v>
      </c>
      <c r="D52" s="10">
        <v>1.08</v>
      </c>
      <c r="E52" s="11">
        <v>10.01</v>
      </c>
      <c r="F52" s="11">
        <v>22.48</v>
      </c>
      <c r="G52" s="11">
        <v>11.28</v>
      </c>
      <c r="H52" s="11">
        <v>18.945</v>
      </c>
      <c r="I52" s="11">
        <v>245.81</v>
      </c>
      <c r="J52" s="11">
        <v>13.15</v>
      </c>
      <c r="K52" s="11">
        <v>118.84</v>
      </c>
      <c r="L52" s="11">
        <v>38.229999999999997</v>
      </c>
      <c r="M52" s="11">
        <v>1.796</v>
      </c>
      <c r="N52" s="11">
        <v>7.91</v>
      </c>
      <c r="O52" s="11">
        <v>8.7379999999999995</v>
      </c>
      <c r="P52" s="11">
        <v>173.22</v>
      </c>
      <c r="Q52" s="11">
        <v>103.13</v>
      </c>
      <c r="R52" s="11">
        <v>144.29</v>
      </c>
      <c r="S52" s="11">
        <v>58.501002999999997</v>
      </c>
      <c r="T52" s="11">
        <v>13.51</v>
      </c>
      <c r="U52" s="11">
        <v>7.2330002999999996</v>
      </c>
      <c r="V52" s="11">
        <v>39.35</v>
      </c>
      <c r="W52" s="11">
        <v>41.22</v>
      </c>
      <c r="X52" s="11">
        <v>6.375</v>
      </c>
      <c r="Y52" s="11">
        <v>25.48</v>
      </c>
      <c r="Z52" s="11">
        <v>15.987</v>
      </c>
      <c r="AA52" s="11">
        <v>29.44</v>
      </c>
      <c r="AB52" s="11">
        <v>83.56</v>
      </c>
      <c r="AC52" s="11">
        <v>35</v>
      </c>
      <c r="AD52" s="11">
        <v>15.89</v>
      </c>
      <c r="AE52" s="11">
        <v>40.409999999999997</v>
      </c>
      <c r="AF52" s="11">
        <v>50.14</v>
      </c>
      <c r="AG52" s="12">
        <v>28.7</v>
      </c>
    </row>
    <row r="53" spans="2:33" x14ac:dyDescent="0.25">
      <c r="B53" s="6">
        <v>44985</v>
      </c>
      <c r="D53" s="10">
        <v>1.02</v>
      </c>
      <c r="E53" s="11">
        <v>9</v>
      </c>
      <c r="F53" s="11">
        <v>22.295000000000002</v>
      </c>
      <c r="G53" s="11">
        <v>10.53</v>
      </c>
      <c r="H53" s="11">
        <v>18.344999999999999</v>
      </c>
      <c r="I53" s="11">
        <v>224.82</v>
      </c>
      <c r="J53" s="11">
        <v>12.88</v>
      </c>
      <c r="K53" s="11">
        <v>124.47</v>
      </c>
      <c r="L53" s="11">
        <v>32.549999999999997</v>
      </c>
      <c r="M53" s="11">
        <v>1.889</v>
      </c>
      <c r="N53" s="11">
        <v>7.87</v>
      </c>
      <c r="O53" s="11">
        <v>8.734</v>
      </c>
      <c r="P53" s="11">
        <v>205.71</v>
      </c>
      <c r="Q53" s="11">
        <v>94.23</v>
      </c>
      <c r="R53" s="11">
        <v>147.41</v>
      </c>
      <c r="S53" s="11">
        <v>59.428997000000003</v>
      </c>
      <c r="T53" s="11">
        <v>12.07</v>
      </c>
      <c r="U53" s="11">
        <v>9.7970000000000006</v>
      </c>
      <c r="V53" s="11">
        <v>37.17</v>
      </c>
      <c r="W53" s="11">
        <v>36.229999999999997</v>
      </c>
      <c r="X53" s="11">
        <v>6.63</v>
      </c>
      <c r="Y53" s="11">
        <v>25.76</v>
      </c>
      <c r="Z53" s="11">
        <v>15.175000000000001</v>
      </c>
      <c r="AA53" s="11">
        <v>26.79</v>
      </c>
      <c r="AB53" s="11">
        <v>79.91</v>
      </c>
      <c r="AC53" s="11">
        <v>34.61</v>
      </c>
      <c r="AD53" s="11">
        <v>16.004999999999999</v>
      </c>
      <c r="AE53" s="11">
        <v>37.29</v>
      </c>
      <c r="AF53" s="11">
        <v>48.34</v>
      </c>
      <c r="AG53" s="12">
        <v>29.57</v>
      </c>
    </row>
    <row r="54" spans="2:33" x14ac:dyDescent="0.25">
      <c r="B54" s="6">
        <v>45016</v>
      </c>
      <c r="D54" s="10">
        <v>0.83</v>
      </c>
      <c r="E54" s="11">
        <v>8.32</v>
      </c>
      <c r="F54" s="11">
        <v>23.637</v>
      </c>
      <c r="G54" s="11">
        <v>8.94</v>
      </c>
      <c r="H54" s="11">
        <v>17.324999999999999</v>
      </c>
      <c r="I54" s="11">
        <v>212</v>
      </c>
      <c r="J54" s="11">
        <v>16</v>
      </c>
      <c r="K54" s="11">
        <v>107.82</v>
      </c>
      <c r="L54" s="11">
        <v>34.049999999999997</v>
      </c>
      <c r="M54" s="11">
        <v>1.897</v>
      </c>
      <c r="N54" s="11">
        <v>7.44</v>
      </c>
      <c r="O54" s="11">
        <v>6.8010000000000002</v>
      </c>
      <c r="P54" s="11">
        <v>207.46</v>
      </c>
      <c r="Q54" s="11">
        <v>103.29</v>
      </c>
      <c r="R54" s="11">
        <v>164.9</v>
      </c>
      <c r="S54" s="11">
        <v>64.153999999999996</v>
      </c>
      <c r="T54" s="11">
        <v>12.6</v>
      </c>
      <c r="U54" s="11">
        <v>10.655001</v>
      </c>
      <c r="V54" s="11">
        <v>37.909999999999997</v>
      </c>
      <c r="W54" s="11">
        <v>31.64</v>
      </c>
      <c r="X54" s="11">
        <v>6.75</v>
      </c>
      <c r="Y54" s="11">
        <v>24.85</v>
      </c>
      <c r="Z54" s="11">
        <v>15.79</v>
      </c>
      <c r="AA54" s="11">
        <v>27.41</v>
      </c>
      <c r="AB54" s="11">
        <v>82.51</v>
      </c>
      <c r="AC54" s="11">
        <v>30.5</v>
      </c>
      <c r="AD54" s="11">
        <v>13.87</v>
      </c>
      <c r="AE54" s="11">
        <v>31.89</v>
      </c>
      <c r="AF54" s="11">
        <v>47.56</v>
      </c>
      <c r="AG54" s="12">
        <v>23.49</v>
      </c>
    </row>
    <row r="55" spans="2:33" x14ac:dyDescent="0.25">
      <c r="B55" s="6">
        <v>45044</v>
      </c>
      <c r="D55" s="10">
        <v>0.76980000000000004</v>
      </c>
      <c r="E55" s="11">
        <v>8.19</v>
      </c>
      <c r="F55" s="11">
        <v>26</v>
      </c>
      <c r="G55" s="11">
        <v>9.2464999999999993</v>
      </c>
      <c r="H55" s="11">
        <v>15.733000000000001</v>
      </c>
      <c r="I55" s="11">
        <v>203.03</v>
      </c>
      <c r="J55" s="11">
        <v>17.28</v>
      </c>
      <c r="K55" s="11">
        <v>105.14</v>
      </c>
      <c r="L55" s="11">
        <v>33.26</v>
      </c>
      <c r="M55" s="11">
        <v>1.9119999999999999</v>
      </c>
      <c r="N55" s="11">
        <v>6.4</v>
      </c>
      <c r="O55" s="11">
        <v>8.6300000000000008</v>
      </c>
      <c r="P55" s="11">
        <v>164.31</v>
      </c>
      <c r="Q55" s="11">
        <v>105.45</v>
      </c>
      <c r="R55" s="11">
        <v>169.68</v>
      </c>
      <c r="S55" s="11">
        <v>62.65</v>
      </c>
      <c r="T55" s="11">
        <v>11.88</v>
      </c>
      <c r="U55" s="11">
        <v>10.542999999999999</v>
      </c>
      <c r="V55" s="11">
        <v>41.37</v>
      </c>
      <c r="W55" s="11">
        <v>32.75</v>
      </c>
      <c r="X55" s="11">
        <v>6.38</v>
      </c>
      <c r="Y55" s="11">
        <v>24.75</v>
      </c>
      <c r="Z55" s="11">
        <v>16.895</v>
      </c>
      <c r="AA55" s="11">
        <v>26.76</v>
      </c>
      <c r="AB55" s="11">
        <v>78.040000000000006</v>
      </c>
      <c r="AC55" s="11">
        <v>31.01</v>
      </c>
      <c r="AD55" s="11">
        <v>15.56</v>
      </c>
      <c r="AE55" s="11">
        <v>29.31</v>
      </c>
      <c r="AF55" s="11">
        <v>46.96</v>
      </c>
      <c r="AG55" s="12">
        <v>21.49</v>
      </c>
    </row>
    <row r="56" spans="2:33" x14ac:dyDescent="0.25">
      <c r="B56" s="6">
        <v>45077</v>
      </c>
      <c r="D56" s="10">
        <v>0.59199999999999997</v>
      </c>
      <c r="E56" s="11">
        <v>7.58</v>
      </c>
      <c r="F56" s="11">
        <v>24.216999999999999</v>
      </c>
      <c r="G56" s="11">
        <v>9.1999999999999993</v>
      </c>
      <c r="H56" s="11">
        <v>13.285</v>
      </c>
      <c r="I56" s="11">
        <v>208.18</v>
      </c>
      <c r="J56" s="11">
        <v>16.850000000000001</v>
      </c>
      <c r="K56" s="11">
        <v>92.67</v>
      </c>
      <c r="L56" s="11">
        <v>31.11</v>
      </c>
      <c r="M56" s="11">
        <v>1.7709999999999999</v>
      </c>
      <c r="N56" s="11">
        <v>5.96</v>
      </c>
      <c r="O56" s="11">
        <v>8.2249999999999996</v>
      </c>
      <c r="P56" s="11">
        <v>203.93</v>
      </c>
      <c r="Q56" s="11">
        <v>120.58</v>
      </c>
      <c r="R56" s="11">
        <v>177.25</v>
      </c>
      <c r="S56" s="11">
        <v>80.796009999999995</v>
      </c>
      <c r="T56" s="11">
        <v>12</v>
      </c>
      <c r="U56" s="11">
        <v>22.395002000000002</v>
      </c>
      <c r="V56" s="11">
        <v>39.35</v>
      </c>
      <c r="W56" s="11">
        <v>28.65</v>
      </c>
      <c r="X56" s="11">
        <v>6.1740000000000004</v>
      </c>
      <c r="Y56" s="11">
        <v>23.93</v>
      </c>
      <c r="Z56" s="11">
        <v>18.513000000000002</v>
      </c>
      <c r="AA56" s="11">
        <v>29.81</v>
      </c>
      <c r="AB56" s="11">
        <v>74.34</v>
      </c>
      <c r="AC56" s="11">
        <v>28.85</v>
      </c>
      <c r="AD56" s="11">
        <v>14.82</v>
      </c>
      <c r="AE56" s="11">
        <v>28.26</v>
      </c>
      <c r="AF56" s="11">
        <v>42.7</v>
      </c>
      <c r="AG56" s="12">
        <v>21.07</v>
      </c>
    </row>
    <row r="57" spans="2:33" x14ac:dyDescent="0.25">
      <c r="B57" s="6">
        <v>45107</v>
      </c>
      <c r="D57" s="10">
        <v>0.5988</v>
      </c>
      <c r="E57" s="11">
        <v>8.83</v>
      </c>
      <c r="F57" s="11">
        <v>24.946000000000002</v>
      </c>
      <c r="G57" s="11">
        <v>8.49</v>
      </c>
      <c r="H57" s="11">
        <v>13.271000000000001</v>
      </c>
      <c r="I57" s="11">
        <v>226.76</v>
      </c>
      <c r="J57" s="11">
        <v>15.55</v>
      </c>
      <c r="K57" s="11">
        <v>102</v>
      </c>
      <c r="L57" s="11">
        <v>35.76</v>
      </c>
      <c r="M57" s="11">
        <v>1.98</v>
      </c>
      <c r="N57" s="11">
        <v>5.99</v>
      </c>
      <c r="O57" s="11">
        <v>6.9139999999999997</v>
      </c>
      <c r="P57" s="11">
        <v>261.77</v>
      </c>
      <c r="Q57" s="11">
        <v>130.36000000000001</v>
      </c>
      <c r="R57" s="11">
        <v>193.97</v>
      </c>
      <c r="S57" s="11">
        <v>86.743003999999999</v>
      </c>
      <c r="T57" s="11">
        <v>15.13</v>
      </c>
      <c r="U57" s="11">
        <v>24.925001000000002</v>
      </c>
      <c r="V57" s="11">
        <v>41.55</v>
      </c>
      <c r="W57" s="11">
        <v>32.99</v>
      </c>
      <c r="X57" s="11">
        <v>6.38</v>
      </c>
      <c r="Y57" s="11">
        <v>23.54</v>
      </c>
      <c r="Z57" s="11">
        <v>18.234000000000002</v>
      </c>
      <c r="AA57" s="11">
        <v>30.69</v>
      </c>
      <c r="AB57" s="11">
        <v>68.64</v>
      </c>
      <c r="AC57" s="11">
        <v>28.95</v>
      </c>
      <c r="AD57" s="11">
        <v>15.11</v>
      </c>
      <c r="AE57" s="11">
        <v>29.88</v>
      </c>
      <c r="AF57" s="11">
        <v>43.05</v>
      </c>
      <c r="AG57" s="12">
        <v>22.66</v>
      </c>
    </row>
    <row r="58" spans="2:33" x14ac:dyDescent="0.25">
      <c r="B58" s="6">
        <v>45138</v>
      </c>
      <c r="D58" s="10">
        <v>0.62980000000000003</v>
      </c>
      <c r="E58" s="11">
        <v>8.91</v>
      </c>
      <c r="F58" s="11">
        <v>26.417999999999999</v>
      </c>
      <c r="G58" s="11">
        <v>8.7080000000000002</v>
      </c>
      <c r="H58" s="11">
        <v>15.035</v>
      </c>
      <c r="I58" s="11">
        <v>233.59</v>
      </c>
      <c r="J58" s="11">
        <v>17.385000000000002</v>
      </c>
      <c r="K58" s="11">
        <v>100.09</v>
      </c>
      <c r="L58" s="11">
        <v>36.340000000000003</v>
      </c>
      <c r="M58" s="11">
        <v>1.998</v>
      </c>
      <c r="N58" s="11">
        <v>7.1</v>
      </c>
      <c r="O58" s="11">
        <v>7.7430000000000003</v>
      </c>
      <c r="P58" s="11">
        <v>267.43</v>
      </c>
      <c r="Q58" s="11">
        <v>133.68</v>
      </c>
      <c r="R58" s="11">
        <v>196.45</v>
      </c>
      <c r="S58" s="11">
        <v>89.865004999999996</v>
      </c>
      <c r="T58" s="11">
        <v>13.21</v>
      </c>
      <c r="U58" s="11">
        <v>33.027003999999998</v>
      </c>
      <c r="V58" s="11">
        <v>45.26</v>
      </c>
      <c r="W58" s="11">
        <v>39.08</v>
      </c>
      <c r="X58" s="11">
        <v>6.7350000000000003</v>
      </c>
      <c r="Y58" s="11">
        <v>24.55</v>
      </c>
      <c r="Z58" s="11">
        <v>18.388000000000002</v>
      </c>
      <c r="AA58" s="11">
        <v>31.9</v>
      </c>
      <c r="AB58" s="11">
        <v>73.63</v>
      </c>
      <c r="AC58" s="11">
        <v>30</v>
      </c>
      <c r="AD58" s="11">
        <v>18</v>
      </c>
      <c r="AE58" s="11">
        <v>31.05</v>
      </c>
      <c r="AF58" s="11">
        <v>42.97</v>
      </c>
      <c r="AG58" s="12">
        <v>23.87</v>
      </c>
    </row>
    <row r="59" spans="2:33" x14ac:dyDescent="0.25">
      <c r="B59" s="6">
        <v>45169</v>
      </c>
      <c r="D59" s="10">
        <v>0.87760000000000005</v>
      </c>
      <c r="E59" s="11">
        <v>8.16</v>
      </c>
      <c r="F59" s="11">
        <v>24.603000000000002</v>
      </c>
      <c r="G59" s="11">
        <v>7.88</v>
      </c>
      <c r="H59" s="11">
        <v>13.9</v>
      </c>
      <c r="I59" s="11">
        <v>205.01</v>
      </c>
      <c r="J59" s="11">
        <v>16.795000000000002</v>
      </c>
      <c r="K59" s="11">
        <v>108.63</v>
      </c>
      <c r="L59" s="11">
        <v>28.54</v>
      </c>
      <c r="M59" s="11">
        <v>1.9379999999999999</v>
      </c>
      <c r="N59" s="11">
        <v>7.28</v>
      </c>
      <c r="O59" s="11">
        <v>8.2189999999999994</v>
      </c>
      <c r="P59" s="11">
        <v>258.08</v>
      </c>
      <c r="Q59" s="11">
        <v>138.01</v>
      </c>
      <c r="R59" s="11">
        <v>187.87</v>
      </c>
      <c r="S59" s="11">
        <v>92.289000000000001</v>
      </c>
      <c r="T59" s="11">
        <v>12.13</v>
      </c>
      <c r="U59" s="11">
        <v>27.507999999999999</v>
      </c>
      <c r="V59" s="11">
        <v>46.76</v>
      </c>
      <c r="W59" s="11">
        <v>38.619999999999997</v>
      </c>
      <c r="X59" s="11">
        <v>8.0850000000000009</v>
      </c>
      <c r="Y59" s="11">
        <v>24.02</v>
      </c>
      <c r="Z59" s="11">
        <v>19.047000000000001</v>
      </c>
      <c r="AA59" s="11">
        <v>31.82</v>
      </c>
      <c r="AB59" s="11">
        <v>70.545000000000002</v>
      </c>
      <c r="AC59" s="11">
        <v>30.05</v>
      </c>
      <c r="AD59" s="11">
        <v>15.81</v>
      </c>
      <c r="AE59" s="11">
        <v>30.27</v>
      </c>
      <c r="AF59" s="11">
        <v>39.28</v>
      </c>
      <c r="AG59" s="12">
        <v>22.62</v>
      </c>
    </row>
    <row r="60" spans="2:33" x14ac:dyDescent="0.25">
      <c r="B60" s="6">
        <v>45198</v>
      </c>
      <c r="D60" s="10">
        <v>0.79749999999999999</v>
      </c>
      <c r="E60" s="11">
        <v>7.51</v>
      </c>
      <c r="F60" s="11">
        <v>25.081</v>
      </c>
      <c r="G60" s="11">
        <v>6.75</v>
      </c>
      <c r="H60" s="11">
        <v>13.311</v>
      </c>
      <c r="I60" s="11">
        <v>196.93</v>
      </c>
      <c r="J60" s="11">
        <v>14.75</v>
      </c>
      <c r="K60" s="11">
        <v>100.76</v>
      </c>
      <c r="L60" s="11">
        <v>21.18</v>
      </c>
      <c r="M60" s="11">
        <v>1.819</v>
      </c>
      <c r="N60" s="11">
        <v>8.18</v>
      </c>
      <c r="O60" s="11">
        <v>8.407</v>
      </c>
      <c r="P60" s="11">
        <v>250.22</v>
      </c>
      <c r="Q60" s="11">
        <v>127.12</v>
      </c>
      <c r="R60" s="11">
        <v>171.21</v>
      </c>
      <c r="S60" s="11">
        <v>83.058009999999996</v>
      </c>
      <c r="T60" s="11">
        <v>12.42</v>
      </c>
      <c r="U60" s="11">
        <v>27.422000000000001</v>
      </c>
      <c r="V60" s="11">
        <v>44.34</v>
      </c>
      <c r="W60" s="11">
        <v>40.5</v>
      </c>
      <c r="X60" s="11">
        <v>7.6079999999999997</v>
      </c>
      <c r="Y60" s="11">
        <v>21.63</v>
      </c>
      <c r="Z60" s="11">
        <v>17.802</v>
      </c>
      <c r="AA60" s="11">
        <v>33.159999999999997</v>
      </c>
      <c r="AB60" s="11">
        <v>66.16</v>
      </c>
      <c r="AC60" s="11">
        <v>29.605</v>
      </c>
      <c r="AD60" s="11">
        <v>16.044</v>
      </c>
      <c r="AE60" s="11">
        <v>30.18</v>
      </c>
      <c r="AF60" s="11">
        <v>38.159999999999997</v>
      </c>
      <c r="AG60" s="12">
        <v>20.54</v>
      </c>
    </row>
    <row r="61" spans="2:33" x14ac:dyDescent="0.25">
      <c r="B61" s="6">
        <v>45230</v>
      </c>
      <c r="D61" s="10">
        <v>0.72</v>
      </c>
      <c r="E61" s="11">
        <v>6.88</v>
      </c>
      <c r="F61" s="11">
        <v>22.471</v>
      </c>
      <c r="G61" s="11">
        <v>4.8063000000000002</v>
      </c>
      <c r="H61" s="11">
        <v>12.474</v>
      </c>
      <c r="I61" s="11">
        <v>190.79</v>
      </c>
      <c r="J61" s="11">
        <v>12.4</v>
      </c>
      <c r="K61" s="11">
        <v>97.11</v>
      </c>
      <c r="L61" s="11">
        <v>19.03</v>
      </c>
      <c r="M61" s="11">
        <v>1.7350000000000001</v>
      </c>
      <c r="N61" s="11">
        <v>7.24</v>
      </c>
      <c r="O61" s="11">
        <v>7.3440000000000003</v>
      </c>
      <c r="P61" s="11">
        <v>200.84</v>
      </c>
      <c r="Q61" s="11">
        <v>133.09</v>
      </c>
      <c r="R61" s="11">
        <v>170.77</v>
      </c>
      <c r="S61" s="11">
        <v>84.137</v>
      </c>
      <c r="T61" s="11">
        <v>9.75</v>
      </c>
      <c r="U61" s="11">
        <v>23.946999999999999</v>
      </c>
      <c r="V61" s="11">
        <v>41.29</v>
      </c>
      <c r="W61" s="11">
        <v>39.340000000000003</v>
      </c>
      <c r="X61" s="11">
        <v>7.68</v>
      </c>
      <c r="Y61" s="11">
        <v>21.95</v>
      </c>
      <c r="Z61" s="11">
        <v>16.672999999999998</v>
      </c>
      <c r="AA61" s="11">
        <v>33.1</v>
      </c>
      <c r="AB61" s="11">
        <v>85.79</v>
      </c>
      <c r="AC61" s="11">
        <v>28</v>
      </c>
      <c r="AD61" s="11">
        <v>12.975</v>
      </c>
      <c r="AE61" s="11">
        <v>24.28</v>
      </c>
      <c r="AF61" s="11">
        <v>36.71</v>
      </c>
      <c r="AG61" s="12">
        <v>19.28</v>
      </c>
    </row>
    <row r="62" spans="2:33" x14ac:dyDescent="0.25">
      <c r="B62" s="6">
        <v>45260</v>
      </c>
      <c r="D62" s="10">
        <v>0.78959999999999997</v>
      </c>
      <c r="E62" s="11">
        <v>8.6</v>
      </c>
      <c r="F62" s="11">
        <v>24.058</v>
      </c>
      <c r="G62" s="11">
        <v>5.2941000000000003</v>
      </c>
      <c r="H62" s="11">
        <v>11.702999999999999</v>
      </c>
      <c r="I62" s="11">
        <v>218.16</v>
      </c>
      <c r="J62" s="11">
        <v>13.38</v>
      </c>
      <c r="K62" s="11">
        <v>94.77</v>
      </c>
      <c r="L62" s="11">
        <v>26.9</v>
      </c>
      <c r="M62" s="11">
        <v>1.98</v>
      </c>
      <c r="N62" s="11">
        <v>6.79</v>
      </c>
      <c r="O62" s="11">
        <v>9.5449999999999999</v>
      </c>
      <c r="P62" s="11">
        <v>240.08</v>
      </c>
      <c r="Q62" s="11">
        <v>146.09</v>
      </c>
      <c r="R62" s="11">
        <v>189.95</v>
      </c>
      <c r="S62" s="11">
        <v>92.572999999999993</v>
      </c>
      <c r="T62" s="11">
        <v>10.26</v>
      </c>
      <c r="U62" s="11">
        <v>27.347000000000001</v>
      </c>
      <c r="V62" s="11">
        <v>41.89</v>
      </c>
      <c r="W62" s="11">
        <v>37.03</v>
      </c>
      <c r="X62" s="11">
        <v>8.73</v>
      </c>
      <c r="Y62" s="11">
        <v>23.75</v>
      </c>
      <c r="Z62" s="11">
        <v>19.241</v>
      </c>
      <c r="AA62" s="11">
        <v>31.75</v>
      </c>
      <c r="AB62" s="11">
        <v>86.09</v>
      </c>
      <c r="AC62" s="11">
        <v>28.73</v>
      </c>
      <c r="AD62" s="11">
        <v>13.33</v>
      </c>
      <c r="AE62" s="11">
        <v>27.32</v>
      </c>
      <c r="AF62" s="11">
        <v>36.619999999999997</v>
      </c>
      <c r="AG62" s="12">
        <v>20.82</v>
      </c>
    </row>
    <row r="63" spans="2:33" x14ac:dyDescent="0.25">
      <c r="B63" s="6">
        <v>45289</v>
      </c>
      <c r="D63" s="10">
        <v>0.76100000000000001</v>
      </c>
      <c r="E63" s="11">
        <v>11.22</v>
      </c>
      <c r="F63" s="11">
        <v>23.567</v>
      </c>
      <c r="G63" s="11">
        <v>6.4</v>
      </c>
      <c r="H63" s="11">
        <v>11.551</v>
      </c>
      <c r="I63" s="11">
        <v>236.38</v>
      </c>
      <c r="J63" s="11">
        <v>13.455</v>
      </c>
      <c r="K63" s="11">
        <v>98.85</v>
      </c>
      <c r="L63" s="11">
        <v>29.43</v>
      </c>
      <c r="M63" s="11">
        <v>2.0659999999999998</v>
      </c>
      <c r="N63" s="11">
        <v>6.71</v>
      </c>
      <c r="O63" s="11">
        <v>9.2780000000000005</v>
      </c>
      <c r="P63" s="11">
        <v>248.48</v>
      </c>
      <c r="Q63" s="11">
        <v>151.94</v>
      </c>
      <c r="R63" s="11">
        <v>192.53</v>
      </c>
      <c r="S63" s="11">
        <v>111.625</v>
      </c>
      <c r="T63" s="11">
        <v>12.19</v>
      </c>
      <c r="U63" s="11">
        <v>28.425999999999998</v>
      </c>
      <c r="V63" s="11">
        <v>43.85</v>
      </c>
      <c r="W63" s="11">
        <v>36.15</v>
      </c>
      <c r="X63" s="11">
        <v>10.88</v>
      </c>
      <c r="Y63" s="11">
        <v>25.56</v>
      </c>
      <c r="Z63" s="11">
        <v>18.757999999999999</v>
      </c>
      <c r="AA63" s="11">
        <v>30.66</v>
      </c>
      <c r="AB63" s="11">
        <v>84.82</v>
      </c>
      <c r="AC63" s="11">
        <v>30.25</v>
      </c>
      <c r="AD63" s="11">
        <v>12.3</v>
      </c>
      <c r="AE63" s="11">
        <v>29.68</v>
      </c>
      <c r="AF63" s="11">
        <v>38.94</v>
      </c>
      <c r="AG63" s="12">
        <v>24.81</v>
      </c>
    </row>
    <row r="64" spans="2:33" x14ac:dyDescent="0.25">
      <c r="B64" s="6">
        <v>45322</v>
      </c>
      <c r="D64" s="10">
        <v>0.85</v>
      </c>
      <c r="E64" s="11">
        <v>9.99</v>
      </c>
      <c r="F64" s="11">
        <v>25.757000000000001</v>
      </c>
      <c r="G64" s="11">
        <v>6.11</v>
      </c>
      <c r="H64" s="11">
        <v>10.029</v>
      </c>
      <c r="I64" s="11">
        <v>235.24</v>
      </c>
      <c r="J64" s="11">
        <v>12.914999999999999</v>
      </c>
      <c r="K64" s="11">
        <v>107.24</v>
      </c>
      <c r="L64" s="11">
        <v>31.82</v>
      </c>
      <c r="M64" s="11">
        <v>2.2090000000000001</v>
      </c>
      <c r="N64" s="11">
        <v>6.06</v>
      </c>
      <c r="O64" s="11">
        <v>8.6289999999999996</v>
      </c>
      <c r="P64" s="11">
        <v>187.29</v>
      </c>
      <c r="Q64" s="11">
        <v>155.19999999999999</v>
      </c>
      <c r="R64" s="11">
        <v>184.4</v>
      </c>
      <c r="S64" s="11">
        <v>118</v>
      </c>
      <c r="T64" s="11">
        <v>11.72</v>
      </c>
      <c r="U64" s="11">
        <v>52.960999999999999</v>
      </c>
      <c r="V64" s="11">
        <v>46.54</v>
      </c>
      <c r="W64" s="11">
        <v>35.65</v>
      </c>
      <c r="X64" s="11">
        <v>11.4</v>
      </c>
      <c r="Y64" s="11">
        <v>24.91</v>
      </c>
      <c r="Z64" s="11">
        <v>19.920999999999999</v>
      </c>
      <c r="AA64" s="11">
        <v>29</v>
      </c>
      <c r="AB64" s="11">
        <v>83.71</v>
      </c>
      <c r="AC64" s="11">
        <v>30.96</v>
      </c>
      <c r="AD64" s="11">
        <v>11.76</v>
      </c>
      <c r="AE64" s="11">
        <v>25.15</v>
      </c>
      <c r="AF64" s="11">
        <v>36.86</v>
      </c>
      <c r="AG64" s="12">
        <v>18.52</v>
      </c>
    </row>
    <row r="65" spans="2:68" x14ac:dyDescent="0.25">
      <c r="B65" s="6">
        <v>45351</v>
      </c>
      <c r="D65" s="10">
        <v>0.75249999999999995</v>
      </c>
      <c r="E65" s="11">
        <v>9.4700000000000006</v>
      </c>
      <c r="F65" s="11">
        <v>27.216999999999999</v>
      </c>
      <c r="G65" s="11">
        <v>5.47</v>
      </c>
      <c r="H65" s="11">
        <v>10.933999999999999</v>
      </c>
      <c r="I65" s="11">
        <v>253.38</v>
      </c>
      <c r="J65" s="11">
        <v>14.77</v>
      </c>
      <c r="K65" s="11">
        <v>132.54</v>
      </c>
      <c r="L65" s="11">
        <v>38.01</v>
      </c>
      <c r="M65" s="11">
        <v>2.3690000000000002</v>
      </c>
      <c r="N65" s="11">
        <v>6.14</v>
      </c>
      <c r="O65" s="11">
        <v>10.221</v>
      </c>
      <c r="P65" s="11">
        <v>201.88</v>
      </c>
      <c r="Q65" s="11">
        <v>176.76</v>
      </c>
      <c r="R65" s="11">
        <v>180.75</v>
      </c>
      <c r="S65" s="11">
        <v>130.04900000000001</v>
      </c>
      <c r="T65" s="11">
        <v>12.44</v>
      </c>
      <c r="U65" s="11">
        <v>86.611999999999995</v>
      </c>
      <c r="V65" s="11">
        <v>42.85</v>
      </c>
      <c r="W65" s="11">
        <v>35.07</v>
      </c>
      <c r="X65" s="11">
        <v>12.6</v>
      </c>
      <c r="Y65" s="11">
        <v>23.89</v>
      </c>
      <c r="Z65" s="11">
        <v>20.318000000000001</v>
      </c>
      <c r="AA65" s="11">
        <v>31.12</v>
      </c>
      <c r="AB65" s="11">
        <v>77.8</v>
      </c>
      <c r="AC65" s="11">
        <v>29.905000000000001</v>
      </c>
      <c r="AD65" s="11">
        <v>11.25</v>
      </c>
      <c r="AE65" s="11">
        <v>25.1</v>
      </c>
      <c r="AF65" s="11">
        <v>36.74</v>
      </c>
      <c r="AG65" s="12">
        <v>18.015000000000001</v>
      </c>
    </row>
    <row r="66" spans="2:68" x14ac:dyDescent="0.25">
      <c r="B66" s="6">
        <v>45379</v>
      </c>
      <c r="D66" s="10">
        <v>1.24</v>
      </c>
      <c r="E66" s="11">
        <v>11.12</v>
      </c>
      <c r="F66" s="11">
        <v>27.484000000000002</v>
      </c>
      <c r="G66" s="11">
        <v>10.097</v>
      </c>
      <c r="H66" s="11">
        <v>10.401</v>
      </c>
      <c r="I66" s="11">
        <v>254.87</v>
      </c>
      <c r="J66" s="11">
        <v>15.38</v>
      </c>
      <c r="K66" s="11">
        <v>149.58000000000001</v>
      </c>
      <c r="L66" s="11">
        <v>37.659999999999997</v>
      </c>
      <c r="M66" s="11">
        <v>2.3959999999999999</v>
      </c>
      <c r="N66" s="11">
        <v>5.96</v>
      </c>
      <c r="O66" s="11">
        <v>9.8559999999999999</v>
      </c>
      <c r="P66" s="11">
        <v>175.79</v>
      </c>
      <c r="Q66" s="11">
        <v>180.38</v>
      </c>
      <c r="R66" s="11">
        <v>171.48</v>
      </c>
      <c r="S66" s="11">
        <v>132.541</v>
      </c>
      <c r="T66" s="11">
        <v>13.28</v>
      </c>
      <c r="U66" s="11">
        <v>101.003006</v>
      </c>
      <c r="V66" s="11">
        <v>43.35</v>
      </c>
      <c r="W66" s="11">
        <v>39.42</v>
      </c>
      <c r="X66" s="11">
        <v>13.765000000000001</v>
      </c>
      <c r="Y66" s="11">
        <v>26.66</v>
      </c>
      <c r="Z66" s="11">
        <v>20.718</v>
      </c>
      <c r="AA66" s="11">
        <v>31.67</v>
      </c>
      <c r="AB66" s="11">
        <v>84.26</v>
      </c>
      <c r="AC66" s="11">
        <v>29.774999999999999</v>
      </c>
      <c r="AD66" s="11">
        <v>10.85</v>
      </c>
      <c r="AE66" s="11">
        <v>24.12</v>
      </c>
      <c r="AF66" s="11">
        <v>37.22</v>
      </c>
      <c r="AG66" s="12">
        <v>18.16</v>
      </c>
    </row>
    <row r="67" spans="2:68" x14ac:dyDescent="0.25">
      <c r="B67" s="6">
        <v>45412</v>
      </c>
      <c r="D67" s="10">
        <v>1.53</v>
      </c>
      <c r="E67" s="11">
        <v>9.18</v>
      </c>
      <c r="F67" s="11">
        <v>25.654</v>
      </c>
      <c r="G67" s="11">
        <v>9.64</v>
      </c>
      <c r="H67" s="11">
        <v>11.673</v>
      </c>
      <c r="I67" s="11">
        <v>230.32</v>
      </c>
      <c r="J67" s="11">
        <v>14.005000000000001</v>
      </c>
      <c r="K67" s="11">
        <v>145.09</v>
      </c>
      <c r="L67" s="11">
        <v>33.08</v>
      </c>
      <c r="M67" s="11">
        <v>2.294</v>
      </c>
      <c r="N67" s="11">
        <v>5.67</v>
      </c>
      <c r="O67" s="11">
        <v>9.3059999999999992</v>
      </c>
      <c r="P67" s="11">
        <v>183.28</v>
      </c>
      <c r="Q67" s="11">
        <v>175</v>
      </c>
      <c r="R67" s="11">
        <v>170.33</v>
      </c>
      <c r="S67" s="11">
        <v>130.02700999999999</v>
      </c>
      <c r="T67" s="11">
        <v>12.15</v>
      </c>
      <c r="U67" s="11">
        <v>85.88</v>
      </c>
      <c r="V67" s="11">
        <v>38.11</v>
      </c>
      <c r="W67" s="11">
        <v>37.47</v>
      </c>
      <c r="X67" s="11">
        <v>13.85</v>
      </c>
      <c r="Y67" s="11">
        <v>26.34</v>
      </c>
      <c r="Z67" s="11">
        <v>21.422000000000001</v>
      </c>
      <c r="AA67" s="11">
        <v>30.41</v>
      </c>
      <c r="AB67" s="11">
        <v>83.05</v>
      </c>
      <c r="AC67" s="11">
        <v>29.774999999999999</v>
      </c>
      <c r="AD67" s="11">
        <v>9.9700000000000006</v>
      </c>
      <c r="AE67" s="11">
        <v>22.64</v>
      </c>
      <c r="AF67" s="11">
        <v>38.15</v>
      </c>
      <c r="AG67" s="12">
        <v>15.27</v>
      </c>
    </row>
    <row r="68" spans="2:68" x14ac:dyDescent="0.25">
      <c r="B68" s="6">
        <v>45443</v>
      </c>
      <c r="D68" s="10">
        <v>1.19</v>
      </c>
      <c r="E68" s="11">
        <v>6.78</v>
      </c>
      <c r="F68" s="11">
        <v>22.215</v>
      </c>
      <c r="G68" s="11">
        <v>9.3223000000000003</v>
      </c>
      <c r="H68" s="11">
        <v>12.36</v>
      </c>
      <c r="I68" s="11">
        <v>224.8</v>
      </c>
      <c r="J68" s="11">
        <v>13.625</v>
      </c>
      <c r="K68" s="11">
        <v>175.97</v>
      </c>
      <c r="L68" s="11">
        <v>39.42</v>
      </c>
      <c r="M68" s="11">
        <v>2.266</v>
      </c>
      <c r="N68" s="11">
        <v>6.1</v>
      </c>
      <c r="O68" s="11">
        <v>10.919</v>
      </c>
      <c r="P68" s="11">
        <v>178.08</v>
      </c>
      <c r="Q68" s="11">
        <v>176.44</v>
      </c>
      <c r="R68" s="11">
        <v>192.25</v>
      </c>
      <c r="S68" s="11">
        <v>132.85500999999999</v>
      </c>
      <c r="T68" s="11">
        <v>12.13</v>
      </c>
      <c r="U68" s="11">
        <v>78.451003999999998</v>
      </c>
      <c r="V68" s="11">
        <v>40.03</v>
      </c>
      <c r="W68" s="11">
        <v>36.700000000000003</v>
      </c>
      <c r="X68" s="11">
        <v>15.57</v>
      </c>
      <c r="Y68" s="11">
        <v>26.78</v>
      </c>
      <c r="Z68" s="11">
        <v>20.599</v>
      </c>
      <c r="AA68" s="11">
        <v>32.33</v>
      </c>
      <c r="AB68" s="11">
        <v>95.47</v>
      </c>
      <c r="AC68" s="11">
        <v>30</v>
      </c>
      <c r="AD68" s="11">
        <v>9.27</v>
      </c>
      <c r="AE68" s="11">
        <v>24.86</v>
      </c>
      <c r="AF68" s="11">
        <v>37.42</v>
      </c>
      <c r="AG68" s="12">
        <v>16.899999999999999</v>
      </c>
    </row>
    <row r="69" spans="2:68" x14ac:dyDescent="0.25">
      <c r="B69" s="6">
        <v>45471</v>
      </c>
      <c r="D69" s="10">
        <v>1.02</v>
      </c>
      <c r="E69" s="11">
        <v>6.11</v>
      </c>
      <c r="F69" s="11">
        <v>21.873999999999999</v>
      </c>
      <c r="G69" s="11">
        <v>8.8000000000000007</v>
      </c>
      <c r="H69" s="11">
        <v>11.912000000000001</v>
      </c>
      <c r="I69" s="11">
        <v>214.69</v>
      </c>
      <c r="J69" s="11">
        <v>13.565</v>
      </c>
      <c r="K69" s="11">
        <v>172.22</v>
      </c>
      <c r="L69" s="11">
        <v>39.11</v>
      </c>
      <c r="M69" s="11">
        <v>2.2719999999999998</v>
      </c>
      <c r="N69" s="11">
        <v>5.54</v>
      </c>
      <c r="O69" s="11">
        <v>10.153</v>
      </c>
      <c r="P69" s="11">
        <v>197.88</v>
      </c>
      <c r="Q69" s="11">
        <v>193.25</v>
      </c>
      <c r="R69" s="11">
        <v>210.62</v>
      </c>
      <c r="S69" s="11">
        <v>160.55301</v>
      </c>
      <c r="T69" s="11">
        <v>12.54</v>
      </c>
      <c r="U69" s="11">
        <v>81.935000000000002</v>
      </c>
      <c r="V69" s="11">
        <v>39.159999999999997</v>
      </c>
      <c r="W69" s="11">
        <v>33.78</v>
      </c>
      <c r="X69" s="11">
        <v>19.75</v>
      </c>
      <c r="Y69" s="11">
        <v>27.71</v>
      </c>
      <c r="Z69" s="11">
        <v>21.042999999999999</v>
      </c>
      <c r="AA69" s="11">
        <v>34.25</v>
      </c>
      <c r="AB69" s="11">
        <v>104.14</v>
      </c>
      <c r="AC69" s="11">
        <v>30.15</v>
      </c>
      <c r="AD69" s="11">
        <v>9.4499999999999993</v>
      </c>
      <c r="AE69" s="11">
        <v>23.4</v>
      </c>
      <c r="AF69" s="11">
        <v>36.11</v>
      </c>
      <c r="AG69" s="12">
        <v>17.73</v>
      </c>
    </row>
    <row r="70" spans="2:68" x14ac:dyDescent="0.25">
      <c r="B70" s="6">
        <v>45504</v>
      </c>
      <c r="D70" s="10">
        <v>1.135</v>
      </c>
      <c r="E70" s="11">
        <v>6.47</v>
      </c>
      <c r="F70" s="11">
        <v>23.469000000000001</v>
      </c>
      <c r="G70" s="11">
        <v>9</v>
      </c>
      <c r="H70" s="11">
        <v>12.212</v>
      </c>
      <c r="I70" s="11">
        <v>249.56</v>
      </c>
      <c r="J70" s="11">
        <v>12.02</v>
      </c>
      <c r="K70" s="11">
        <v>174.8</v>
      </c>
      <c r="L70" s="11">
        <v>41.59</v>
      </c>
      <c r="M70" s="11">
        <v>2.46</v>
      </c>
      <c r="N70" s="11">
        <v>5.53</v>
      </c>
      <c r="O70" s="11">
        <v>9.6850000000000005</v>
      </c>
      <c r="P70" s="11">
        <v>232.07</v>
      </c>
      <c r="Q70" s="11">
        <v>186.98</v>
      </c>
      <c r="R70" s="11">
        <v>222.08</v>
      </c>
      <c r="S70" s="11">
        <v>160.68</v>
      </c>
      <c r="T70" s="11">
        <v>10.82</v>
      </c>
      <c r="U70" s="11">
        <v>70.165000000000006</v>
      </c>
      <c r="V70" s="11">
        <v>41.27</v>
      </c>
      <c r="W70" s="11">
        <v>34.68</v>
      </c>
      <c r="X70" s="11">
        <v>18.72</v>
      </c>
      <c r="Y70" s="11">
        <v>29.59</v>
      </c>
      <c r="Z70" s="11">
        <v>25.797999999999998</v>
      </c>
      <c r="AA70" s="11">
        <v>36.4</v>
      </c>
      <c r="AB70" s="11">
        <v>112.09</v>
      </c>
      <c r="AC70" s="11">
        <v>31</v>
      </c>
      <c r="AD70" s="11">
        <v>9.3000000000000007</v>
      </c>
      <c r="AE70" s="11">
        <v>28.91</v>
      </c>
      <c r="AF70" s="11">
        <v>39.979999999999997</v>
      </c>
      <c r="AG70" s="12">
        <v>17.86</v>
      </c>
    </row>
    <row r="71" spans="2:68" x14ac:dyDescent="0.25">
      <c r="B71" s="6">
        <v>45534</v>
      </c>
      <c r="D71" s="10">
        <v>1.03</v>
      </c>
      <c r="E71" s="11">
        <v>5.57</v>
      </c>
      <c r="F71" s="11">
        <v>27.213000000000001</v>
      </c>
      <c r="G71" s="11">
        <v>9.1999999999999993</v>
      </c>
      <c r="H71" s="11">
        <v>10.82</v>
      </c>
      <c r="I71" s="11">
        <v>256.16000000000003</v>
      </c>
      <c r="J71" s="11">
        <v>11.605</v>
      </c>
      <c r="K71" s="11">
        <v>168.6</v>
      </c>
      <c r="L71" s="11">
        <v>42.83</v>
      </c>
      <c r="M71" s="11">
        <v>2.2949999999999999</v>
      </c>
      <c r="N71" s="11">
        <v>4.87</v>
      </c>
      <c r="O71" s="11">
        <v>9.9990000000000006</v>
      </c>
      <c r="P71" s="11">
        <v>214.11</v>
      </c>
      <c r="Q71" s="11">
        <v>178.5</v>
      </c>
      <c r="R71" s="11">
        <v>229</v>
      </c>
      <c r="S71" s="11">
        <v>162.82</v>
      </c>
      <c r="T71" s="11">
        <v>11.19</v>
      </c>
      <c r="U71" s="11">
        <v>43.77</v>
      </c>
      <c r="V71" s="11">
        <v>39.57</v>
      </c>
      <c r="W71" s="11">
        <v>31.09</v>
      </c>
      <c r="X71" s="11">
        <v>16.850000000000001</v>
      </c>
      <c r="Y71" s="11">
        <v>31.91</v>
      </c>
      <c r="Z71" s="11">
        <v>29.373999999999999</v>
      </c>
      <c r="AA71" s="11">
        <v>39.54</v>
      </c>
      <c r="AB71" s="11">
        <v>113.1</v>
      </c>
      <c r="AC71" s="11">
        <v>33</v>
      </c>
      <c r="AD71" s="11">
        <v>8.7100000000000009</v>
      </c>
      <c r="AE71" s="11">
        <v>27.84</v>
      </c>
      <c r="AF71" s="11">
        <v>40.22</v>
      </c>
      <c r="AG71" s="12">
        <v>17.25</v>
      </c>
    </row>
    <row r="72" spans="2:68" x14ac:dyDescent="0.25">
      <c r="B72" s="6">
        <v>45565</v>
      </c>
      <c r="D72" s="10">
        <v>0.93</v>
      </c>
      <c r="E72" s="11">
        <v>5</v>
      </c>
      <c r="F72" s="11">
        <v>28.195</v>
      </c>
      <c r="G72" s="11">
        <v>9.19</v>
      </c>
      <c r="H72" s="11">
        <v>14.709</v>
      </c>
      <c r="I72" s="11">
        <v>248.5</v>
      </c>
      <c r="J72" s="11">
        <v>10.9</v>
      </c>
      <c r="K72" s="11">
        <v>175.32</v>
      </c>
      <c r="L72" s="11">
        <v>42.01</v>
      </c>
      <c r="M72" s="11">
        <v>2.3879999999999999</v>
      </c>
      <c r="N72" s="11">
        <v>4.03</v>
      </c>
      <c r="O72" s="11">
        <v>10.048999999999999</v>
      </c>
      <c r="P72" s="11">
        <v>261.63</v>
      </c>
      <c r="Q72" s="11">
        <v>186.33</v>
      </c>
      <c r="R72" s="11">
        <v>233</v>
      </c>
      <c r="S72" s="11">
        <v>172.5</v>
      </c>
      <c r="T72" s="11">
        <v>10.56</v>
      </c>
      <c r="U72" s="11">
        <v>41.64</v>
      </c>
      <c r="V72" s="11">
        <v>41.77</v>
      </c>
      <c r="W72" s="11">
        <v>29.05</v>
      </c>
      <c r="X72" s="11">
        <v>17.84</v>
      </c>
      <c r="Y72" s="11">
        <v>34.15</v>
      </c>
      <c r="Z72" s="11">
        <v>28.254000000000001</v>
      </c>
      <c r="AA72" s="11">
        <v>40.700000000000003</v>
      </c>
      <c r="AB72" s="11">
        <v>108.97</v>
      </c>
      <c r="AC72" s="11">
        <v>33.755000000000003</v>
      </c>
      <c r="AD72" s="11">
        <v>8.4499999999999993</v>
      </c>
      <c r="AE72" s="11">
        <v>27.58</v>
      </c>
      <c r="AF72" s="11">
        <v>40.82</v>
      </c>
      <c r="AG72" s="12">
        <v>18.45</v>
      </c>
    </row>
    <row r="73" spans="2:68" x14ac:dyDescent="0.25">
      <c r="B73" s="6">
        <v>45596</v>
      </c>
      <c r="D73" s="10">
        <v>0.87670000000000003</v>
      </c>
      <c r="E73" s="11">
        <v>4.3600000000000003</v>
      </c>
      <c r="F73" s="11">
        <v>26.295000000000002</v>
      </c>
      <c r="G73" s="11">
        <v>8.7439999999999998</v>
      </c>
      <c r="H73" s="11">
        <v>14.535</v>
      </c>
      <c r="I73" s="11">
        <v>250.43</v>
      </c>
      <c r="J73" s="11">
        <v>9.5350000000000001</v>
      </c>
      <c r="K73" s="11">
        <v>182.14</v>
      </c>
      <c r="L73" s="11">
        <v>39.92</v>
      </c>
      <c r="M73" s="11">
        <v>2.2509999999999999</v>
      </c>
      <c r="N73" s="11">
        <v>3.76</v>
      </c>
      <c r="O73" s="11">
        <v>8.4489999999999998</v>
      </c>
      <c r="P73" s="11">
        <v>249.85</v>
      </c>
      <c r="Q73" s="11">
        <v>186.4</v>
      </c>
      <c r="R73" s="11">
        <v>225.91</v>
      </c>
      <c r="S73" s="11">
        <v>169.77</v>
      </c>
      <c r="T73" s="11">
        <v>10.29</v>
      </c>
      <c r="U73" s="11">
        <v>29.11</v>
      </c>
      <c r="V73" s="11">
        <v>43.67</v>
      </c>
      <c r="W73" s="11">
        <v>27.74</v>
      </c>
      <c r="X73" s="11">
        <v>21.75</v>
      </c>
      <c r="Y73" s="11">
        <v>31.69</v>
      </c>
      <c r="Z73" s="11">
        <v>30.434999999999999</v>
      </c>
      <c r="AA73" s="11">
        <v>42.47</v>
      </c>
      <c r="AB73" s="11">
        <v>100.04</v>
      </c>
      <c r="AC73" s="11">
        <v>34.75</v>
      </c>
      <c r="AD73" s="11">
        <v>6.75</v>
      </c>
      <c r="AE73" s="11">
        <v>22.65</v>
      </c>
      <c r="AF73" s="11">
        <v>38.89</v>
      </c>
      <c r="AG73" s="12">
        <v>17.27</v>
      </c>
    </row>
    <row r="74" spans="2:68" x14ac:dyDescent="0.25">
      <c r="B74" s="6">
        <v>45625</v>
      </c>
      <c r="D74" s="10">
        <v>0.78669999999999995</v>
      </c>
      <c r="E74" s="11">
        <v>6.06</v>
      </c>
      <c r="F74" s="11">
        <v>26.349</v>
      </c>
      <c r="G74" s="11">
        <v>8.6091999999999995</v>
      </c>
      <c r="H74" s="11">
        <v>13.044</v>
      </c>
      <c r="I74" s="11">
        <v>275.85000000000002</v>
      </c>
      <c r="J74" s="11">
        <v>8.82</v>
      </c>
      <c r="K74" s="11">
        <v>195.03</v>
      </c>
      <c r="L74" s="11">
        <v>44.71</v>
      </c>
      <c r="M74" s="11">
        <v>1.992</v>
      </c>
      <c r="N74" s="11">
        <v>3.94</v>
      </c>
      <c r="O74" s="11">
        <v>11.938000000000001</v>
      </c>
      <c r="P74" s="11">
        <v>345.16</v>
      </c>
      <c r="Q74" s="11">
        <v>207.89</v>
      </c>
      <c r="R74" s="11">
        <v>237.33</v>
      </c>
      <c r="S74" s="11">
        <v>162.08000000000001</v>
      </c>
      <c r="T74" s="11">
        <v>11.13</v>
      </c>
      <c r="U74" s="11">
        <v>32.64</v>
      </c>
      <c r="V74" s="11">
        <v>43.19</v>
      </c>
      <c r="W74" s="11">
        <v>31.86</v>
      </c>
      <c r="X74" s="11">
        <v>22.04</v>
      </c>
      <c r="Y74" s="11">
        <v>34.1</v>
      </c>
      <c r="Z74" s="11">
        <v>28.914000000000001</v>
      </c>
      <c r="AA74" s="11">
        <v>40.61</v>
      </c>
      <c r="AB74" s="11">
        <v>134.30000000000001</v>
      </c>
      <c r="AC74" s="11">
        <v>36.97</v>
      </c>
      <c r="AD74" s="11">
        <v>7.59</v>
      </c>
      <c r="AE74" s="11">
        <v>25.89</v>
      </c>
      <c r="AF74" s="11">
        <v>43.82</v>
      </c>
      <c r="AG74" s="12">
        <v>18.59</v>
      </c>
    </row>
    <row r="75" spans="2:68" ht="17.25" thickBot="1" x14ac:dyDescent="0.3">
      <c r="B75" s="6">
        <v>45657</v>
      </c>
      <c r="D75" s="13">
        <v>0.77100000000000002</v>
      </c>
      <c r="E75" s="14">
        <v>6.32</v>
      </c>
      <c r="F75" s="14">
        <v>24.893999999999998</v>
      </c>
      <c r="G75" s="14">
        <v>9.36</v>
      </c>
      <c r="H75" s="14">
        <v>12.795999999999999</v>
      </c>
      <c r="I75" s="14">
        <v>234.7</v>
      </c>
      <c r="J75" s="14">
        <v>8.49</v>
      </c>
      <c r="K75" s="14">
        <v>187.2</v>
      </c>
      <c r="L75" s="14">
        <v>49.32</v>
      </c>
      <c r="M75" s="14">
        <v>1.895</v>
      </c>
      <c r="N75" s="14">
        <v>3.42</v>
      </c>
      <c r="O75" s="14">
        <v>12.785</v>
      </c>
      <c r="P75" s="14">
        <v>403.84</v>
      </c>
      <c r="Q75" s="14">
        <v>219.39</v>
      </c>
      <c r="R75" s="14">
        <v>250.42</v>
      </c>
      <c r="S75" s="14">
        <v>231.84</v>
      </c>
      <c r="T75" s="14">
        <v>9.9</v>
      </c>
      <c r="U75" s="14">
        <v>30.48</v>
      </c>
      <c r="V75" s="14">
        <v>37.53</v>
      </c>
      <c r="W75" s="14">
        <v>27.19</v>
      </c>
      <c r="X75" s="14">
        <v>18.074999999999999</v>
      </c>
      <c r="Y75" s="14">
        <v>31.28</v>
      </c>
      <c r="Z75" s="14">
        <v>27.361000000000001</v>
      </c>
      <c r="AA75" s="14">
        <v>37.85</v>
      </c>
      <c r="AB75" s="14">
        <v>131.71</v>
      </c>
      <c r="AC75" s="14">
        <v>35.65</v>
      </c>
      <c r="AD75" s="14">
        <v>7.65</v>
      </c>
      <c r="AE75" s="14">
        <v>23.63</v>
      </c>
      <c r="AF75" s="14">
        <v>39.56</v>
      </c>
      <c r="AG75" s="15">
        <v>18.100000000000001</v>
      </c>
    </row>
    <row r="79" spans="2:68" ht="17.25" thickBot="1" x14ac:dyDescent="0.3"/>
    <row r="80" spans="2:68" ht="17.25" thickBot="1" x14ac:dyDescent="0.3">
      <c r="D80" s="218" t="s">
        <v>2</v>
      </c>
      <c r="E80" s="219"/>
      <c r="F80" s="219"/>
      <c r="G80" s="219"/>
      <c r="H80" s="219"/>
      <c r="I80" s="219"/>
      <c r="J80" s="219"/>
      <c r="K80" s="219"/>
      <c r="L80" s="219"/>
      <c r="M80" s="220"/>
      <c r="O80" s="218" t="s">
        <v>3</v>
      </c>
      <c r="P80" s="219"/>
      <c r="Q80" s="219"/>
      <c r="R80" s="219"/>
      <c r="S80" s="219"/>
      <c r="T80" s="219"/>
      <c r="U80" s="219"/>
      <c r="V80" s="219"/>
      <c r="W80" s="219"/>
      <c r="X80" s="220"/>
      <c r="Z80" s="212" t="s">
        <v>4</v>
      </c>
      <c r="AA80" s="213"/>
      <c r="AB80" s="213"/>
      <c r="AC80" s="213"/>
      <c r="AD80" s="213"/>
      <c r="AE80" s="213"/>
      <c r="AF80" s="213"/>
      <c r="AG80" s="213"/>
      <c r="AH80" s="213"/>
      <c r="AI80" s="214"/>
      <c r="AK80" s="212" t="s">
        <v>5</v>
      </c>
      <c r="AL80" s="213"/>
      <c r="AM80" s="213"/>
      <c r="AN80" s="213"/>
      <c r="AO80" s="213"/>
      <c r="AP80" s="213"/>
      <c r="AQ80" s="213"/>
      <c r="AR80" s="213"/>
      <c r="AS80" s="213"/>
      <c r="AT80" s="214"/>
      <c r="AV80" s="212" t="s">
        <v>6</v>
      </c>
      <c r="AW80" s="213"/>
      <c r="AX80" s="213"/>
      <c r="AY80" s="213"/>
      <c r="AZ80" s="213"/>
      <c r="BA80" s="213"/>
      <c r="BB80" s="213"/>
      <c r="BC80" s="213"/>
      <c r="BD80" s="213"/>
      <c r="BE80" s="214"/>
      <c r="BG80" s="212" t="s">
        <v>7</v>
      </c>
      <c r="BH80" s="213"/>
      <c r="BI80" s="213"/>
      <c r="BJ80" s="213"/>
      <c r="BK80" s="213"/>
      <c r="BL80" s="213"/>
      <c r="BM80" s="213"/>
      <c r="BN80" s="213"/>
      <c r="BO80" s="213"/>
      <c r="BP80" s="214"/>
    </row>
    <row r="81" spans="2:68" ht="17.25" thickBot="1" x14ac:dyDescent="0.3">
      <c r="B81" s="5" t="s">
        <v>1</v>
      </c>
      <c r="D81" s="3" t="s">
        <v>8</v>
      </c>
      <c r="E81" s="2" t="s">
        <v>9</v>
      </c>
      <c r="F81" s="2" t="s">
        <v>10</v>
      </c>
      <c r="G81" s="2" t="s">
        <v>11</v>
      </c>
      <c r="H81" s="2" t="s">
        <v>12</v>
      </c>
      <c r="I81" s="2" t="s">
        <v>13</v>
      </c>
      <c r="J81" s="2" t="s">
        <v>14</v>
      </c>
      <c r="K81" s="2" t="s">
        <v>15</v>
      </c>
      <c r="L81" s="2" t="s">
        <v>16</v>
      </c>
      <c r="M81" s="4" t="s">
        <v>17</v>
      </c>
      <c r="O81" s="3" t="s">
        <v>18</v>
      </c>
      <c r="P81" s="2" t="s">
        <v>19</v>
      </c>
      <c r="Q81" s="2" t="s">
        <v>20</v>
      </c>
      <c r="R81" s="2" t="s">
        <v>21</v>
      </c>
      <c r="S81" s="2" t="s">
        <v>22</v>
      </c>
      <c r="T81" s="2" t="s">
        <v>23</v>
      </c>
      <c r="U81" s="2" t="s">
        <v>24</v>
      </c>
      <c r="V81" s="2" t="s">
        <v>25</v>
      </c>
      <c r="W81" s="2" t="s">
        <v>26</v>
      </c>
      <c r="X81" s="4" t="s">
        <v>27</v>
      </c>
      <c r="Z81" s="3" t="s">
        <v>168</v>
      </c>
      <c r="AA81" s="2" t="s">
        <v>172</v>
      </c>
      <c r="AB81" s="2" t="s">
        <v>153</v>
      </c>
      <c r="AC81" s="2" t="s">
        <v>178</v>
      </c>
      <c r="AD81" s="2" t="s">
        <v>179</v>
      </c>
      <c r="AE81" s="2" t="s">
        <v>180</v>
      </c>
      <c r="AF81" s="2" t="s">
        <v>154</v>
      </c>
      <c r="AG81" s="2" t="s">
        <v>155</v>
      </c>
      <c r="AH81" s="2" t="s">
        <v>156</v>
      </c>
      <c r="AI81" s="4" t="s">
        <v>157</v>
      </c>
      <c r="AK81" s="3" t="s">
        <v>167</v>
      </c>
      <c r="AL81" s="2" t="s">
        <v>173</v>
      </c>
      <c r="AM81" s="2" t="s">
        <v>158</v>
      </c>
      <c r="AN81" s="2" t="s">
        <v>174</v>
      </c>
      <c r="AO81" s="2" t="s">
        <v>175</v>
      </c>
      <c r="AP81" s="2" t="s">
        <v>176</v>
      </c>
      <c r="AQ81" s="2" t="s">
        <v>177</v>
      </c>
      <c r="AR81" s="2" t="s">
        <v>159</v>
      </c>
      <c r="AS81" s="2" t="s">
        <v>160</v>
      </c>
      <c r="AT81" s="4" t="s">
        <v>161</v>
      </c>
      <c r="AV81" s="3" t="s">
        <v>136</v>
      </c>
      <c r="AW81" s="2" t="s">
        <v>137</v>
      </c>
      <c r="AX81" s="2" t="s">
        <v>138</v>
      </c>
      <c r="AY81" s="2" t="s">
        <v>139</v>
      </c>
      <c r="AZ81" s="2" t="s">
        <v>169</v>
      </c>
      <c r="BA81" s="2" t="s">
        <v>140</v>
      </c>
      <c r="BB81" s="2" t="s">
        <v>141</v>
      </c>
      <c r="BC81" s="2" t="s">
        <v>142</v>
      </c>
      <c r="BD81" s="2" t="s">
        <v>143</v>
      </c>
      <c r="BE81" s="4" t="s">
        <v>144</v>
      </c>
      <c r="BG81" s="3" t="s">
        <v>145</v>
      </c>
      <c r="BH81" s="2" t="s">
        <v>146</v>
      </c>
      <c r="BI81" s="2" t="s">
        <v>170</v>
      </c>
      <c r="BJ81" s="2" t="s">
        <v>147</v>
      </c>
      <c r="BK81" s="2" t="s">
        <v>148</v>
      </c>
      <c r="BL81" s="2" t="s">
        <v>149</v>
      </c>
      <c r="BM81" s="2" t="s">
        <v>171</v>
      </c>
      <c r="BN81" s="2" t="s">
        <v>150</v>
      </c>
      <c r="BO81" s="2" t="s">
        <v>151</v>
      </c>
      <c r="BP81" s="4" t="s">
        <v>152</v>
      </c>
    </row>
    <row r="82" spans="2:68" x14ac:dyDescent="0.25">
      <c r="B82" s="6">
        <v>43496</v>
      </c>
      <c r="C82" s="1"/>
      <c r="D82" s="10">
        <v>5.5747</v>
      </c>
      <c r="E82" s="11">
        <v>4.7500999999999998</v>
      </c>
      <c r="F82" s="11">
        <v>26.51</v>
      </c>
      <c r="G82" s="11">
        <v>55.3</v>
      </c>
      <c r="H82" s="11">
        <v>41.21</v>
      </c>
      <c r="I82" s="11">
        <v>17.34</v>
      </c>
      <c r="J82" s="11">
        <v>42.42</v>
      </c>
      <c r="K82" s="11">
        <v>0.99750000000000005</v>
      </c>
      <c r="L82" s="11">
        <v>4.58</v>
      </c>
      <c r="M82" s="12">
        <v>6.69</v>
      </c>
      <c r="O82" s="10">
        <v>7.9249999999999998</v>
      </c>
      <c r="P82" s="11">
        <v>27.018000000000001</v>
      </c>
      <c r="Q82" s="11">
        <v>167.74</v>
      </c>
      <c r="R82" s="11">
        <v>62.6</v>
      </c>
      <c r="S82" s="11">
        <v>29</v>
      </c>
      <c r="T82" s="11">
        <v>29.585000000000001</v>
      </c>
      <c r="U82" s="11">
        <v>80.95</v>
      </c>
      <c r="V82" s="11">
        <v>41.45</v>
      </c>
      <c r="W82" s="11">
        <v>10.705365</v>
      </c>
      <c r="X82" s="12">
        <v>1.9770000000000001</v>
      </c>
      <c r="Z82" s="10">
        <v>34.299999999999997</v>
      </c>
      <c r="AA82" s="11">
        <v>41.74</v>
      </c>
      <c r="AB82" s="11">
        <v>32.119999999999997</v>
      </c>
      <c r="AC82" s="11">
        <v>100.37</v>
      </c>
      <c r="AD82" s="11">
        <v>34.229999999999997</v>
      </c>
      <c r="AE82" s="11">
        <v>39.369999999999997</v>
      </c>
      <c r="AF82" s="11">
        <v>9.67</v>
      </c>
      <c r="AG82" s="11">
        <v>37.409999999999997</v>
      </c>
      <c r="AH82" s="11">
        <v>42.94</v>
      </c>
      <c r="AI82" s="12">
        <v>5.65</v>
      </c>
      <c r="AK82" s="10">
        <v>1.452</v>
      </c>
      <c r="AL82" s="11">
        <v>5.13</v>
      </c>
      <c r="AM82" s="11">
        <v>17.716000000000001</v>
      </c>
      <c r="AN82" s="11">
        <v>2.33</v>
      </c>
      <c r="AO82" s="11">
        <v>9.01</v>
      </c>
      <c r="AP82" s="11">
        <v>15.97</v>
      </c>
      <c r="AQ82" s="11">
        <v>34.700000000000003</v>
      </c>
      <c r="AR82" s="11">
        <v>57.089942999999998</v>
      </c>
      <c r="AS82" s="11">
        <v>37.658607000000003</v>
      </c>
      <c r="AT82" s="12">
        <v>10.855</v>
      </c>
      <c r="AV82" s="10">
        <v>20.467980000000001</v>
      </c>
      <c r="AW82" s="11">
        <v>85.936499999999995</v>
      </c>
      <c r="AX82" s="11">
        <v>41.61</v>
      </c>
      <c r="AY82" s="11">
        <v>26.824999999999999</v>
      </c>
      <c r="AZ82" s="11">
        <v>47.29</v>
      </c>
      <c r="BA82" s="11">
        <v>104.43</v>
      </c>
      <c r="BB82" s="11">
        <v>270.2</v>
      </c>
      <c r="BC82" s="11">
        <v>166.69</v>
      </c>
      <c r="BD82" s="11">
        <v>23.51</v>
      </c>
      <c r="BE82" s="12">
        <v>38.15</v>
      </c>
      <c r="BG82" s="10">
        <v>8.8000000000000007</v>
      </c>
      <c r="BH82" s="11">
        <v>1.5100001000000001</v>
      </c>
      <c r="BI82" s="11">
        <v>36.57</v>
      </c>
      <c r="BJ82" s="11">
        <v>31.36</v>
      </c>
      <c r="BK82" s="11">
        <v>8.6129999999999995</v>
      </c>
      <c r="BL82" s="11">
        <v>2.8719999999999999</v>
      </c>
      <c r="BM82" s="11">
        <v>13.17</v>
      </c>
      <c r="BN82" s="11">
        <v>16.225363000000002</v>
      </c>
      <c r="BO82" s="11">
        <v>22.75</v>
      </c>
      <c r="BP82" s="12">
        <v>4.8099999999999996</v>
      </c>
    </row>
    <row r="83" spans="2:68" x14ac:dyDescent="0.25">
      <c r="B83" s="6">
        <v>43524</v>
      </c>
      <c r="C83" s="1"/>
      <c r="D83" s="10">
        <v>10.58</v>
      </c>
      <c r="E83" s="11">
        <v>5.0359999999999996</v>
      </c>
      <c r="F83" s="11">
        <v>25.68</v>
      </c>
      <c r="G83" s="11">
        <v>58</v>
      </c>
      <c r="H83" s="11">
        <v>49.02</v>
      </c>
      <c r="I83" s="11">
        <v>18.14</v>
      </c>
      <c r="J83" s="11">
        <v>45.515000000000001</v>
      </c>
      <c r="K83" s="11">
        <v>1.08</v>
      </c>
      <c r="L83" s="11">
        <v>7.36</v>
      </c>
      <c r="M83" s="12">
        <v>6.65</v>
      </c>
      <c r="O83" s="10">
        <v>8.0399999999999991</v>
      </c>
      <c r="P83" s="11">
        <v>28.6</v>
      </c>
      <c r="Q83" s="11">
        <v>179.3</v>
      </c>
      <c r="R83" s="11">
        <v>64.22</v>
      </c>
      <c r="S83" s="11">
        <v>29.75</v>
      </c>
      <c r="T83" s="11">
        <v>31.03</v>
      </c>
      <c r="U83" s="11">
        <v>82.09</v>
      </c>
      <c r="V83" s="11">
        <v>42.15</v>
      </c>
      <c r="W83" s="11">
        <v>11.309092</v>
      </c>
      <c r="X83" s="12">
        <v>1.9610000000000001</v>
      </c>
      <c r="Z83" s="10">
        <v>36.19</v>
      </c>
      <c r="AA83" s="11">
        <v>49.96</v>
      </c>
      <c r="AB83" s="11">
        <v>32.01</v>
      </c>
      <c r="AC83" s="11">
        <v>109.48</v>
      </c>
      <c r="AD83" s="11">
        <v>36.68</v>
      </c>
      <c r="AE83" s="11">
        <v>42.43</v>
      </c>
      <c r="AF83" s="11">
        <v>9.69</v>
      </c>
      <c r="AG83" s="11">
        <v>35.94</v>
      </c>
      <c r="AH83" s="11">
        <v>43.44</v>
      </c>
      <c r="AI83" s="12">
        <v>5.78</v>
      </c>
      <c r="AK83" s="10">
        <v>1.72</v>
      </c>
      <c r="AL83" s="11">
        <v>6.4</v>
      </c>
      <c r="AM83" s="11">
        <v>18.978000000000002</v>
      </c>
      <c r="AN83" s="11">
        <v>2.58</v>
      </c>
      <c r="AO83" s="11">
        <v>9.7899999999999991</v>
      </c>
      <c r="AP83" s="11">
        <v>16.739999999999998</v>
      </c>
      <c r="AQ83" s="11">
        <v>33.399997999999997</v>
      </c>
      <c r="AR83" s="11">
        <v>55.469940000000001</v>
      </c>
      <c r="AS83" s="11">
        <v>40.880012999999998</v>
      </c>
      <c r="AT83" s="12">
        <v>12.13</v>
      </c>
      <c r="AV83" s="10">
        <v>21.325312</v>
      </c>
      <c r="AW83" s="11">
        <v>81.991510000000005</v>
      </c>
      <c r="AX83" s="11">
        <v>43.287500000000001</v>
      </c>
      <c r="AY83" s="11">
        <v>27.536000000000001</v>
      </c>
      <c r="AZ83" s="11">
        <v>51.77</v>
      </c>
      <c r="BA83" s="11">
        <v>112.03</v>
      </c>
      <c r="BB83" s="11">
        <v>242.22</v>
      </c>
      <c r="BC83" s="11">
        <v>161.44999999999999</v>
      </c>
      <c r="BD83" s="11">
        <v>24.475000000000001</v>
      </c>
      <c r="BE83" s="12">
        <v>40.119999999999997</v>
      </c>
      <c r="BG83" s="10">
        <v>8.77</v>
      </c>
      <c r="BH83" s="11">
        <v>1.9120001</v>
      </c>
      <c r="BI83" s="11">
        <v>38.67</v>
      </c>
      <c r="BJ83" s="11">
        <v>30.69</v>
      </c>
      <c r="BK83" s="11">
        <v>9.4560479999999991</v>
      </c>
      <c r="BL83" s="11">
        <v>2.9289999999999998</v>
      </c>
      <c r="BM83" s="11">
        <v>9.07</v>
      </c>
      <c r="BN83" s="11">
        <v>13.887250999999999</v>
      </c>
      <c r="BO83" s="11">
        <v>23.03</v>
      </c>
      <c r="BP83" s="12">
        <v>4.53</v>
      </c>
    </row>
    <row r="84" spans="2:68" x14ac:dyDescent="0.25">
      <c r="B84" s="6">
        <v>43553</v>
      </c>
      <c r="C84" s="1"/>
      <c r="D84" s="10">
        <v>14.01</v>
      </c>
      <c r="E84" s="11">
        <v>5.9050000000000002</v>
      </c>
      <c r="F84" s="11">
        <v>26.09</v>
      </c>
      <c r="G84" s="11">
        <v>53.14</v>
      </c>
      <c r="H84" s="11">
        <v>51.3</v>
      </c>
      <c r="I84" s="11">
        <v>18.02</v>
      </c>
      <c r="J84" s="11">
        <v>46.17</v>
      </c>
      <c r="K84" s="11">
        <v>1.23</v>
      </c>
      <c r="L84" s="11">
        <v>7.95</v>
      </c>
      <c r="M84" s="12">
        <v>4.8499999999999996</v>
      </c>
      <c r="O84" s="10">
        <v>7.76</v>
      </c>
      <c r="P84" s="11">
        <v>30.542000000000002</v>
      </c>
      <c r="Q84" s="11">
        <v>186.89</v>
      </c>
      <c r="R84" s="11">
        <v>65.63</v>
      </c>
      <c r="S84" s="11">
        <v>29.925000000000001</v>
      </c>
      <c r="T84" s="11">
        <v>32.555</v>
      </c>
      <c r="U84" s="11">
        <v>80.75</v>
      </c>
      <c r="V84" s="11">
        <v>41</v>
      </c>
      <c r="W84" s="11">
        <v>10.527274</v>
      </c>
      <c r="X84" s="12">
        <v>1.802</v>
      </c>
      <c r="Z84" s="10">
        <v>39.270000000000003</v>
      </c>
      <c r="AA84" s="11">
        <v>50.54</v>
      </c>
      <c r="AB84" s="11">
        <v>31.05</v>
      </c>
      <c r="AC84" s="11">
        <v>104.73</v>
      </c>
      <c r="AD84" s="11">
        <v>35.18</v>
      </c>
      <c r="AE84" s="11">
        <v>43.52</v>
      </c>
      <c r="AF84" s="11">
        <v>10</v>
      </c>
      <c r="AG84" s="11">
        <v>38.340000000000003</v>
      </c>
      <c r="AH84" s="11">
        <v>45.86</v>
      </c>
      <c r="AI84" s="12">
        <v>7.5750000000000002</v>
      </c>
      <c r="AK84" s="10">
        <v>1.6679999999999999</v>
      </c>
      <c r="AL84" s="11">
        <v>6.23</v>
      </c>
      <c r="AM84" s="11">
        <v>18.399000000000001</v>
      </c>
      <c r="AN84" s="11">
        <v>2.5499999999999998</v>
      </c>
      <c r="AO84" s="11">
        <v>10.66</v>
      </c>
      <c r="AP84" s="11">
        <v>14.73</v>
      </c>
      <c r="AQ84" s="11">
        <v>32.9</v>
      </c>
      <c r="AR84" s="11">
        <v>56.219940000000001</v>
      </c>
      <c r="AS84" s="11">
        <v>37.407997000000002</v>
      </c>
      <c r="AT84" s="12">
        <v>12.6411</v>
      </c>
      <c r="AV84" s="10">
        <v>18.657309999999999</v>
      </c>
      <c r="AW84" s="11">
        <v>89.037499999999994</v>
      </c>
      <c r="AX84" s="11">
        <v>47.487499999999997</v>
      </c>
      <c r="AY84" s="11">
        <v>30.071000000000002</v>
      </c>
      <c r="AZ84" s="11">
        <v>53.99</v>
      </c>
      <c r="BA84" s="11">
        <v>117.94</v>
      </c>
      <c r="BB84" s="11">
        <v>247.26</v>
      </c>
      <c r="BC84" s="11">
        <v>166.69</v>
      </c>
      <c r="BD84" s="11">
        <v>26.155000000000001</v>
      </c>
      <c r="BE84" s="12">
        <v>38.380000000000003</v>
      </c>
      <c r="BG84" s="10">
        <v>8.7799999999999994</v>
      </c>
      <c r="BH84" s="11">
        <v>2.1127500000000001</v>
      </c>
      <c r="BI84" s="11">
        <v>39.979999999999997</v>
      </c>
      <c r="BJ84" s="11">
        <v>29.3</v>
      </c>
      <c r="BK84" s="11">
        <v>8.8650459999999995</v>
      </c>
      <c r="BL84" s="11">
        <v>2.3130000000000002</v>
      </c>
      <c r="BM84" s="11">
        <v>8.7899999999999991</v>
      </c>
      <c r="BN84" s="11">
        <v>14.000386000000001</v>
      </c>
      <c r="BO84" s="11">
        <v>21.01</v>
      </c>
      <c r="BP84" s="12">
        <v>4.3</v>
      </c>
    </row>
    <row r="85" spans="2:68" x14ac:dyDescent="0.25">
      <c r="B85" s="6">
        <v>43585</v>
      </c>
      <c r="C85" s="1"/>
      <c r="D85" s="10">
        <v>12.5</v>
      </c>
      <c r="E85" s="11">
        <v>5.8285999999999998</v>
      </c>
      <c r="F85" s="11">
        <v>25.4</v>
      </c>
      <c r="G85" s="11">
        <v>56.41</v>
      </c>
      <c r="H85" s="11">
        <v>53.15</v>
      </c>
      <c r="I85" s="11">
        <v>19</v>
      </c>
      <c r="J85" s="11">
        <v>46.14</v>
      </c>
      <c r="K85" s="11">
        <v>1.19</v>
      </c>
      <c r="L85" s="11">
        <v>8.1300000000000008</v>
      </c>
      <c r="M85" s="12">
        <v>4.45</v>
      </c>
      <c r="O85" s="10">
        <v>8</v>
      </c>
      <c r="P85" s="11">
        <v>30.495999999999999</v>
      </c>
      <c r="Q85" s="11">
        <v>204.02</v>
      </c>
      <c r="R85" s="11">
        <v>66.89</v>
      </c>
      <c r="S85" s="11">
        <v>30.65</v>
      </c>
      <c r="T85" s="11">
        <v>34.79</v>
      </c>
      <c r="U85" s="11">
        <v>95.65</v>
      </c>
      <c r="V85" s="11">
        <v>45</v>
      </c>
      <c r="W85" s="11">
        <v>10.364547999999999</v>
      </c>
      <c r="X85" s="12">
        <v>1.8839999999999999</v>
      </c>
      <c r="Z85" s="10">
        <v>40.700000000000003</v>
      </c>
      <c r="AA85" s="11">
        <v>52.08</v>
      </c>
      <c r="AB85" s="11">
        <v>32.68</v>
      </c>
      <c r="AC85" s="11">
        <v>98.4</v>
      </c>
      <c r="AD85" s="11">
        <v>38.82</v>
      </c>
      <c r="AE85" s="11">
        <v>40.58</v>
      </c>
      <c r="AF85" s="11">
        <v>9.9700000000000006</v>
      </c>
      <c r="AG85" s="11">
        <v>37.49</v>
      </c>
      <c r="AH85" s="11">
        <v>46.19</v>
      </c>
      <c r="AI85" s="12">
        <v>9.1</v>
      </c>
      <c r="AK85" s="10">
        <v>1.6240000000000001</v>
      </c>
      <c r="AL85" s="11">
        <v>6.69</v>
      </c>
      <c r="AM85" s="11">
        <v>17.177</v>
      </c>
      <c r="AN85" s="11">
        <v>2.2400000000000002</v>
      </c>
      <c r="AO85" s="11">
        <v>9.83</v>
      </c>
      <c r="AP85" s="11">
        <v>18.8</v>
      </c>
      <c r="AQ85" s="11">
        <v>32.850002000000003</v>
      </c>
      <c r="AR85" s="11">
        <v>57.50994</v>
      </c>
      <c r="AS85" s="11">
        <v>38.57</v>
      </c>
      <c r="AT85" s="12">
        <v>9.5399999999999991</v>
      </c>
      <c r="AV85" s="10">
        <v>15.912651</v>
      </c>
      <c r="AW85" s="11">
        <v>96.326003999999998</v>
      </c>
      <c r="AX85" s="11">
        <v>50.167499999999997</v>
      </c>
      <c r="AY85" s="11">
        <v>31.84</v>
      </c>
      <c r="AZ85" s="11">
        <v>55.95</v>
      </c>
      <c r="BA85" s="11">
        <v>130.6</v>
      </c>
      <c r="BB85" s="11">
        <v>233.07</v>
      </c>
      <c r="BC85" s="11">
        <v>193.4</v>
      </c>
      <c r="BD85" s="11">
        <v>24.504999999999999</v>
      </c>
      <c r="BE85" s="12">
        <v>37.119999999999997</v>
      </c>
      <c r="BG85" s="10">
        <v>10.45</v>
      </c>
      <c r="BH85" s="11">
        <v>2.2420002999999999</v>
      </c>
      <c r="BI85" s="11">
        <v>43.53</v>
      </c>
      <c r="BJ85" s="11">
        <v>28.33</v>
      </c>
      <c r="BK85" s="11">
        <v>9.4734309999999997</v>
      </c>
      <c r="BL85" s="11">
        <v>2.6619999999999999</v>
      </c>
      <c r="BM85" s="11">
        <v>10.53</v>
      </c>
      <c r="BN85" s="11">
        <v>14.528346000000001</v>
      </c>
      <c r="BO85" s="11">
        <v>23</v>
      </c>
      <c r="BP85" s="12">
        <v>4.71</v>
      </c>
    </row>
    <row r="86" spans="2:68" x14ac:dyDescent="0.25">
      <c r="B86" s="6">
        <v>43616</v>
      </c>
      <c r="C86" s="1"/>
      <c r="D86" s="10">
        <v>12.1</v>
      </c>
      <c r="E86" s="11">
        <v>4.1715999999999998</v>
      </c>
      <c r="F86" s="11">
        <v>26.5</v>
      </c>
      <c r="G86" s="11">
        <v>61.84</v>
      </c>
      <c r="H86" s="11">
        <v>49.18</v>
      </c>
      <c r="I86" s="11">
        <v>18</v>
      </c>
      <c r="J86" s="11">
        <v>46.36</v>
      </c>
      <c r="K86" s="11">
        <v>0.92664999999999997</v>
      </c>
      <c r="L86" s="11">
        <v>9.76</v>
      </c>
      <c r="M86" s="12">
        <v>3.75</v>
      </c>
      <c r="O86" s="10">
        <v>8.1999999999999993</v>
      </c>
      <c r="P86" s="11">
        <v>29.207000000000001</v>
      </c>
      <c r="Q86" s="11">
        <v>195.14</v>
      </c>
      <c r="R86" s="11">
        <v>68.819999999999993</v>
      </c>
      <c r="S86" s="11">
        <v>30</v>
      </c>
      <c r="T86" s="11">
        <v>29.38</v>
      </c>
      <c r="U86" s="11">
        <v>84.23</v>
      </c>
      <c r="V86" s="11">
        <v>42.8</v>
      </c>
      <c r="W86" s="11">
        <v>10.409093</v>
      </c>
      <c r="X86" s="12">
        <v>1.534</v>
      </c>
      <c r="Z86" s="10">
        <v>33.35</v>
      </c>
      <c r="AA86" s="11">
        <v>37.44</v>
      </c>
      <c r="AB86" s="11">
        <v>31.67</v>
      </c>
      <c r="AC86" s="11">
        <v>89.12</v>
      </c>
      <c r="AD86" s="11">
        <v>35.49</v>
      </c>
      <c r="AE86" s="11">
        <v>45.13</v>
      </c>
      <c r="AF86" s="11">
        <v>10.07</v>
      </c>
      <c r="AG86" s="11">
        <v>40.08</v>
      </c>
      <c r="AH86" s="11">
        <v>45.39</v>
      </c>
      <c r="AI86" s="12">
        <v>9.0500000000000007</v>
      </c>
      <c r="AK86" s="10">
        <v>1.6739999999999999</v>
      </c>
      <c r="AL86" s="11">
        <v>6.16</v>
      </c>
      <c r="AM86" s="11">
        <v>15.957000000000001</v>
      </c>
      <c r="AN86" s="11">
        <v>2.1800000000000002</v>
      </c>
      <c r="AO86" s="11">
        <v>9.77</v>
      </c>
      <c r="AP86" s="11">
        <v>15.38</v>
      </c>
      <c r="AQ86" s="11">
        <v>30.4</v>
      </c>
      <c r="AR86" s="11">
        <v>54.719940000000001</v>
      </c>
      <c r="AS86" s="11">
        <v>38.60501</v>
      </c>
      <c r="AT86" s="12">
        <v>9.18</v>
      </c>
      <c r="AV86" s="10">
        <v>12.343988</v>
      </c>
      <c r="AW86" s="11">
        <v>88.753500000000003</v>
      </c>
      <c r="AX86" s="11">
        <v>43.767499999999998</v>
      </c>
      <c r="AY86" s="11">
        <v>25.164000000000001</v>
      </c>
      <c r="AZ86" s="11">
        <v>52.03</v>
      </c>
      <c r="BA86" s="11">
        <v>123.68</v>
      </c>
      <c r="BB86" s="11">
        <v>241.8</v>
      </c>
      <c r="BC86" s="11">
        <v>177.47</v>
      </c>
      <c r="BD86" s="11">
        <v>23.6</v>
      </c>
      <c r="BE86" s="12">
        <v>38.409999999999997</v>
      </c>
      <c r="BG86" s="10">
        <v>9.52</v>
      </c>
      <c r="BH86" s="11">
        <v>1.9</v>
      </c>
      <c r="BI86" s="11">
        <v>41</v>
      </c>
      <c r="BJ86" s="11">
        <v>21.29</v>
      </c>
      <c r="BK86" s="11">
        <v>7.5352883000000004</v>
      </c>
      <c r="BL86" s="11">
        <v>2.2799999999999998</v>
      </c>
      <c r="BM86" s="11">
        <v>7.9</v>
      </c>
      <c r="BN86" s="11">
        <v>11.897971</v>
      </c>
      <c r="BO86" s="11">
        <v>21.22</v>
      </c>
      <c r="BP86" s="12">
        <v>4.47</v>
      </c>
    </row>
    <row r="87" spans="2:68" x14ac:dyDescent="0.25">
      <c r="B87" s="6">
        <v>43644</v>
      </c>
      <c r="C87" s="1"/>
      <c r="D87" s="10">
        <v>11.44</v>
      </c>
      <c r="E87" s="11">
        <v>4.2699999999999996</v>
      </c>
      <c r="F87" s="11">
        <v>27.39</v>
      </c>
      <c r="G87" s="11">
        <v>67.540000000000006</v>
      </c>
      <c r="H87" s="11">
        <v>50.2</v>
      </c>
      <c r="I87" s="11">
        <v>18.760000000000002</v>
      </c>
      <c r="J87" s="11">
        <v>46.43</v>
      </c>
      <c r="K87" s="11">
        <v>1.01</v>
      </c>
      <c r="L87" s="11">
        <v>13.37</v>
      </c>
      <c r="M87" s="12">
        <v>4</v>
      </c>
      <c r="O87" s="10">
        <v>7.87</v>
      </c>
      <c r="P87" s="11">
        <v>31.327999999999999</v>
      </c>
      <c r="Q87" s="11">
        <v>199.33</v>
      </c>
      <c r="R87" s="11">
        <v>69.5</v>
      </c>
      <c r="S87" s="11">
        <v>29.55</v>
      </c>
      <c r="T87" s="11">
        <v>32.79</v>
      </c>
      <c r="U87" s="11">
        <v>95.78</v>
      </c>
      <c r="V87" s="11">
        <v>48.6</v>
      </c>
      <c r="W87" s="11">
        <v>10.000000999999999</v>
      </c>
      <c r="X87" s="12">
        <v>1.744</v>
      </c>
      <c r="Z87" s="10">
        <v>29.795000000000002</v>
      </c>
      <c r="AA87" s="11">
        <v>38.33</v>
      </c>
      <c r="AB87" s="11">
        <v>35.07</v>
      </c>
      <c r="AC87" s="11">
        <v>97.61</v>
      </c>
      <c r="AD87" s="11">
        <v>44.7</v>
      </c>
      <c r="AE87" s="11">
        <v>45.07</v>
      </c>
      <c r="AF87" s="11">
        <v>10.18</v>
      </c>
      <c r="AG87" s="11">
        <v>41.4</v>
      </c>
      <c r="AH87" s="11">
        <v>47.12</v>
      </c>
      <c r="AI87" s="12">
        <v>9.1</v>
      </c>
      <c r="AK87" s="10">
        <v>1.833</v>
      </c>
      <c r="AL87" s="11">
        <v>6.27</v>
      </c>
      <c r="AM87" s="11">
        <v>16.890999999999998</v>
      </c>
      <c r="AN87" s="11">
        <v>2.46</v>
      </c>
      <c r="AO87" s="11">
        <v>10.54</v>
      </c>
      <c r="AP87" s="11">
        <v>15.35</v>
      </c>
      <c r="AQ87" s="11">
        <v>31.800001000000002</v>
      </c>
      <c r="AR87" s="11">
        <v>56.609940000000002</v>
      </c>
      <c r="AS87" s="11">
        <v>40.887703000000002</v>
      </c>
      <c r="AT87" s="12">
        <v>10.3</v>
      </c>
      <c r="AV87" s="10">
        <v>14.897321</v>
      </c>
      <c r="AW87" s="11">
        <v>94.681510000000003</v>
      </c>
      <c r="AX87" s="11">
        <v>49.48</v>
      </c>
      <c r="AY87" s="11">
        <v>28.786000000000001</v>
      </c>
      <c r="AZ87" s="11">
        <v>54.73</v>
      </c>
      <c r="BA87" s="11">
        <v>133.96</v>
      </c>
      <c r="BB87" s="11">
        <v>244.01</v>
      </c>
      <c r="BC87" s="11">
        <v>193</v>
      </c>
      <c r="BD87" s="11">
        <v>25.52</v>
      </c>
      <c r="BE87" s="12">
        <v>42.98</v>
      </c>
      <c r="BG87" s="10">
        <v>10.23</v>
      </c>
      <c r="BH87" s="11">
        <v>1.9350000999999999</v>
      </c>
      <c r="BI87" s="11">
        <v>42.28</v>
      </c>
      <c r="BJ87" s="11">
        <v>22.74</v>
      </c>
      <c r="BK87" s="11">
        <v>8.9345750000000006</v>
      </c>
      <c r="BL87" s="11">
        <v>2.4830000000000001</v>
      </c>
      <c r="BM87" s="11">
        <v>7.59</v>
      </c>
      <c r="BN87" s="11">
        <v>13.029315</v>
      </c>
      <c r="BO87" s="11">
        <v>22.59</v>
      </c>
      <c r="BP87" s="12">
        <v>4.67</v>
      </c>
    </row>
    <row r="88" spans="2:68" x14ac:dyDescent="0.25">
      <c r="B88" s="6">
        <v>43677</v>
      </c>
      <c r="C88" s="1"/>
      <c r="D88" s="10">
        <v>11.37</v>
      </c>
      <c r="E88" s="11">
        <v>4.1911399999999999</v>
      </c>
      <c r="F88" s="11">
        <v>28.35</v>
      </c>
      <c r="G88" s="11">
        <v>67.045000000000002</v>
      </c>
      <c r="H88" s="11">
        <v>53.31</v>
      </c>
      <c r="I88" s="11">
        <v>18.96</v>
      </c>
      <c r="J88" s="11">
        <v>45.65</v>
      </c>
      <c r="K88" s="11">
        <v>0.98</v>
      </c>
      <c r="L88" s="11">
        <v>14.11</v>
      </c>
      <c r="M88" s="12">
        <v>4.68</v>
      </c>
      <c r="O88" s="10">
        <v>8.11</v>
      </c>
      <c r="P88" s="11">
        <v>29.222000000000001</v>
      </c>
      <c r="Q88" s="11">
        <v>191.12</v>
      </c>
      <c r="R88" s="11">
        <v>71.42</v>
      </c>
      <c r="S88" s="11">
        <v>30</v>
      </c>
      <c r="T88" s="11">
        <v>32.479999999999997</v>
      </c>
      <c r="U88" s="11">
        <v>92.4</v>
      </c>
      <c r="V88" s="11">
        <v>47.15</v>
      </c>
      <c r="W88" s="11">
        <v>11.136366000000001</v>
      </c>
      <c r="X88" s="12">
        <v>1.4330000000000001</v>
      </c>
      <c r="Z88" s="10">
        <v>28.87</v>
      </c>
      <c r="AA88" s="11">
        <v>43.42</v>
      </c>
      <c r="AB88" s="11">
        <v>36.47</v>
      </c>
      <c r="AC88" s="11">
        <v>96.27</v>
      </c>
      <c r="AD88" s="11">
        <v>45.34</v>
      </c>
      <c r="AE88" s="11">
        <v>42.15</v>
      </c>
      <c r="AF88" s="11">
        <v>10.32</v>
      </c>
      <c r="AG88" s="11">
        <v>43.16</v>
      </c>
      <c r="AH88" s="11">
        <v>46.4</v>
      </c>
      <c r="AI88" s="12">
        <v>8.8800000000000008</v>
      </c>
      <c r="AK88" s="10">
        <v>1.8049999999999999</v>
      </c>
      <c r="AL88" s="11">
        <v>6.01</v>
      </c>
      <c r="AM88" s="11">
        <v>15.791</v>
      </c>
      <c r="AN88" s="11">
        <v>3.07</v>
      </c>
      <c r="AO88" s="11">
        <v>11.12</v>
      </c>
      <c r="AP88" s="11">
        <v>14.17</v>
      </c>
      <c r="AQ88" s="11">
        <v>30.95</v>
      </c>
      <c r="AR88" s="11">
        <v>57.839942999999998</v>
      </c>
      <c r="AS88" s="11">
        <v>41.839137999999998</v>
      </c>
      <c r="AT88" s="12">
        <v>12.9</v>
      </c>
      <c r="AV88" s="10">
        <v>16.107316999999998</v>
      </c>
      <c r="AW88" s="11">
        <v>93.339005</v>
      </c>
      <c r="AX88" s="11">
        <v>53.26</v>
      </c>
      <c r="AY88" s="11">
        <v>28.998999000000001</v>
      </c>
      <c r="AZ88" s="11">
        <v>55.4</v>
      </c>
      <c r="BA88" s="11">
        <v>136.27000000000001</v>
      </c>
      <c r="BB88" s="11">
        <v>249.01</v>
      </c>
      <c r="BC88" s="11">
        <v>194.23</v>
      </c>
      <c r="BD88" s="11">
        <v>23.96</v>
      </c>
      <c r="BE88" s="12">
        <v>42.46</v>
      </c>
      <c r="BG88" s="10">
        <v>9.5299999999999994</v>
      </c>
      <c r="BH88" s="11">
        <v>1.831</v>
      </c>
      <c r="BI88" s="11">
        <v>43.17</v>
      </c>
      <c r="BJ88" s="11">
        <v>23</v>
      </c>
      <c r="BK88" s="11">
        <v>8.7868239999999993</v>
      </c>
      <c r="BL88" s="11">
        <v>2.9889999999999999</v>
      </c>
      <c r="BM88" s="11">
        <v>5.95</v>
      </c>
      <c r="BN88" s="11">
        <v>12.435359</v>
      </c>
      <c r="BO88" s="11">
        <v>22.92</v>
      </c>
      <c r="BP88" s="12">
        <v>5.27</v>
      </c>
    </row>
    <row r="89" spans="2:68" x14ac:dyDescent="0.25">
      <c r="B89" s="6">
        <v>43707</v>
      </c>
      <c r="C89" s="1"/>
      <c r="D89" s="10">
        <v>10.5</v>
      </c>
      <c r="E89" s="11">
        <v>3.9</v>
      </c>
      <c r="F89" s="11">
        <v>28.4</v>
      </c>
      <c r="G89" s="11">
        <v>70.385000000000005</v>
      </c>
      <c r="H89" s="11">
        <v>57.77</v>
      </c>
      <c r="I89" s="11">
        <v>18.64</v>
      </c>
      <c r="J89" s="11">
        <v>42.2</v>
      </c>
      <c r="K89" s="11">
        <v>0.86729999999999996</v>
      </c>
      <c r="L89" s="11">
        <v>13.29</v>
      </c>
      <c r="M89" s="12">
        <v>4.3</v>
      </c>
      <c r="O89" s="10">
        <v>8.82</v>
      </c>
      <c r="P89" s="11">
        <v>28.173999999999999</v>
      </c>
      <c r="Q89" s="11">
        <v>174.05</v>
      </c>
      <c r="R89" s="11">
        <v>71.36</v>
      </c>
      <c r="S89" s="11">
        <v>31.75</v>
      </c>
      <c r="T89" s="11">
        <v>32.82</v>
      </c>
      <c r="U89" s="11">
        <v>91.22</v>
      </c>
      <c r="V89" s="11">
        <v>43.42</v>
      </c>
      <c r="W89" s="11">
        <v>11.013638500000001</v>
      </c>
      <c r="X89" s="12">
        <v>1.3859999999999999</v>
      </c>
      <c r="Z89" s="10">
        <v>27.93</v>
      </c>
      <c r="AA89" s="11">
        <v>38.89</v>
      </c>
      <c r="AB89" s="11">
        <v>38.58</v>
      </c>
      <c r="AC89" s="11">
        <v>88.43</v>
      </c>
      <c r="AD89" s="11">
        <v>42.28</v>
      </c>
      <c r="AE89" s="11">
        <v>41.18</v>
      </c>
      <c r="AF89" s="11">
        <v>10.53</v>
      </c>
      <c r="AG89" s="11">
        <v>46.4</v>
      </c>
      <c r="AH89" s="11">
        <v>46.86</v>
      </c>
      <c r="AI89" s="12">
        <v>4.84</v>
      </c>
      <c r="AK89" s="10">
        <v>1.7769999999999999</v>
      </c>
      <c r="AL89" s="11">
        <v>6.32</v>
      </c>
      <c r="AM89" s="11">
        <v>13.791</v>
      </c>
      <c r="AN89" s="11">
        <v>4.29</v>
      </c>
      <c r="AO89" s="11">
        <v>12.75</v>
      </c>
      <c r="AP89" s="11">
        <v>9.84</v>
      </c>
      <c r="AQ89" s="11">
        <v>27.15</v>
      </c>
      <c r="AR89" s="11">
        <v>57.209940000000003</v>
      </c>
      <c r="AS89" s="11">
        <v>38.774970000000003</v>
      </c>
      <c r="AT89" s="12">
        <v>16.064</v>
      </c>
      <c r="AV89" s="10">
        <v>15.040653000000001</v>
      </c>
      <c r="AW89" s="11">
        <v>88.814509999999999</v>
      </c>
      <c r="AX89" s="11">
        <v>52.185000000000002</v>
      </c>
      <c r="AY89" s="11">
        <v>28.264002000000001</v>
      </c>
      <c r="AZ89" s="11">
        <v>46.81</v>
      </c>
      <c r="BA89" s="11">
        <v>137.86000000000001</v>
      </c>
      <c r="BB89" s="11">
        <v>234</v>
      </c>
      <c r="BC89" s="11">
        <v>185.67</v>
      </c>
      <c r="BD89" s="11">
        <v>26.055</v>
      </c>
      <c r="BE89" s="12">
        <v>42.73</v>
      </c>
      <c r="BG89" s="10">
        <v>9.17</v>
      </c>
      <c r="BH89" s="11">
        <v>1.89</v>
      </c>
      <c r="BI89" s="11">
        <v>44.26</v>
      </c>
      <c r="BJ89" s="11">
        <v>18.84</v>
      </c>
      <c r="BK89" s="11">
        <v>8.917192</v>
      </c>
      <c r="BL89" s="11">
        <v>3.1280000000000001</v>
      </c>
      <c r="BM89" s="11">
        <v>4.82</v>
      </c>
      <c r="BN89" s="11">
        <v>12.388221</v>
      </c>
      <c r="BO89" s="11">
        <v>19.88</v>
      </c>
      <c r="BP89" s="12">
        <v>4.54</v>
      </c>
    </row>
    <row r="90" spans="2:68" x14ac:dyDescent="0.25">
      <c r="B90" s="6">
        <v>43738</v>
      </c>
      <c r="C90" s="1"/>
      <c r="D90" s="10">
        <v>9.0500000000000007</v>
      </c>
      <c r="E90" s="11">
        <v>4.3499999999999996</v>
      </c>
      <c r="F90" s="11">
        <v>27.25</v>
      </c>
      <c r="G90" s="11">
        <v>73.040000000000006</v>
      </c>
      <c r="H90" s="11">
        <v>49.37</v>
      </c>
      <c r="I90" s="11">
        <v>19.5</v>
      </c>
      <c r="J90" s="11">
        <v>42.08</v>
      </c>
      <c r="K90" s="11">
        <v>0.87749999999999995</v>
      </c>
      <c r="L90" s="11">
        <v>10.1</v>
      </c>
      <c r="M90" s="12">
        <v>4.8099999999999996</v>
      </c>
      <c r="O90" s="10">
        <v>9.98</v>
      </c>
      <c r="P90" s="11">
        <v>29.69</v>
      </c>
      <c r="Q90" s="11">
        <v>179.66</v>
      </c>
      <c r="R90" s="11">
        <v>71.34</v>
      </c>
      <c r="S90" s="11">
        <v>31.274999999999999</v>
      </c>
      <c r="T90" s="11">
        <v>33.26</v>
      </c>
      <c r="U90" s="11">
        <v>93.18</v>
      </c>
      <c r="V90" s="11">
        <v>43.134999999999998</v>
      </c>
      <c r="W90" s="11">
        <v>10.7181835</v>
      </c>
      <c r="X90" s="12">
        <v>1.393</v>
      </c>
      <c r="Z90" s="10">
        <v>30</v>
      </c>
      <c r="AA90" s="11">
        <v>41.97</v>
      </c>
      <c r="AB90" s="11">
        <v>40.32</v>
      </c>
      <c r="AC90" s="11">
        <v>98.97</v>
      </c>
      <c r="AD90" s="11">
        <v>46.09</v>
      </c>
      <c r="AE90" s="11">
        <v>42.4</v>
      </c>
      <c r="AF90" s="11">
        <v>10.51</v>
      </c>
      <c r="AG90" s="11">
        <v>46.76</v>
      </c>
      <c r="AH90" s="11">
        <v>46.74</v>
      </c>
      <c r="AI90" s="12">
        <v>4.93</v>
      </c>
      <c r="AK90" s="10">
        <v>1.839</v>
      </c>
      <c r="AL90" s="11">
        <v>6.24</v>
      </c>
      <c r="AM90" s="11">
        <v>14.798</v>
      </c>
      <c r="AN90" s="11">
        <v>3.89</v>
      </c>
      <c r="AO90" s="11">
        <v>10.61</v>
      </c>
      <c r="AP90" s="11">
        <v>9.9600000000000009</v>
      </c>
      <c r="AQ90" s="11">
        <v>28.75</v>
      </c>
      <c r="AR90" s="11">
        <v>58.679940000000002</v>
      </c>
      <c r="AS90" s="11">
        <v>40.250014999999998</v>
      </c>
      <c r="AT90" s="12">
        <v>12.400700000000001</v>
      </c>
      <c r="AV90" s="10">
        <v>16.057983</v>
      </c>
      <c r="AW90" s="11">
        <v>86.795500000000004</v>
      </c>
      <c r="AX90" s="11">
        <v>55.9925</v>
      </c>
      <c r="AY90" s="11">
        <v>27.606999999999999</v>
      </c>
      <c r="AZ90" s="11">
        <v>49.41</v>
      </c>
      <c r="BA90" s="11">
        <v>139.03</v>
      </c>
      <c r="BB90" s="11">
        <v>217.32</v>
      </c>
      <c r="BC90" s="11">
        <v>178.08</v>
      </c>
      <c r="BD90" s="11">
        <v>25.85</v>
      </c>
      <c r="BE90" s="12">
        <v>40.69</v>
      </c>
      <c r="BG90" s="10">
        <v>9.16</v>
      </c>
      <c r="BH90" s="11">
        <v>1.9200001</v>
      </c>
      <c r="BI90" s="11">
        <v>45.08</v>
      </c>
      <c r="BJ90" s="11">
        <v>18.850000000000001</v>
      </c>
      <c r="BK90" s="11">
        <v>8.8215885000000007</v>
      </c>
      <c r="BL90" s="11">
        <v>3.2480000000000002</v>
      </c>
      <c r="BM90" s="11">
        <v>4.5149999999999997</v>
      </c>
      <c r="BN90" s="11">
        <v>12.20909</v>
      </c>
      <c r="BO90" s="11">
        <v>21.56</v>
      </c>
      <c r="BP90" s="12">
        <v>4.62</v>
      </c>
    </row>
    <row r="91" spans="2:68" x14ac:dyDescent="0.25">
      <c r="B91" s="6">
        <v>43769</v>
      </c>
      <c r="C91" s="1"/>
      <c r="D91" s="10">
        <v>7.91</v>
      </c>
      <c r="E91" s="11">
        <v>4.6059999999999999</v>
      </c>
      <c r="F91" s="11">
        <v>29.44</v>
      </c>
      <c r="G91" s="11">
        <v>74.5</v>
      </c>
      <c r="H91" s="11">
        <v>48.25</v>
      </c>
      <c r="I91" s="11">
        <v>19.739999999999998</v>
      </c>
      <c r="J91" s="11">
        <v>47.060600000000001</v>
      </c>
      <c r="K91" s="11">
        <v>0.88480000000000003</v>
      </c>
      <c r="L91" s="11">
        <v>10.78</v>
      </c>
      <c r="M91" s="12">
        <v>5.34</v>
      </c>
      <c r="O91" s="10">
        <v>10.15</v>
      </c>
      <c r="P91" s="11">
        <v>29.951000000000001</v>
      </c>
      <c r="Q91" s="11">
        <v>182</v>
      </c>
      <c r="R91" s="11">
        <v>69.36</v>
      </c>
      <c r="S91" s="11">
        <v>31.5</v>
      </c>
      <c r="T91" s="11">
        <v>35.450000000000003</v>
      </c>
      <c r="U91" s="11">
        <v>89.5</v>
      </c>
      <c r="V91" s="11">
        <v>38.950000000000003</v>
      </c>
      <c r="W91" s="11">
        <v>11.068182999999999</v>
      </c>
      <c r="X91" s="12">
        <v>1.399</v>
      </c>
      <c r="Z91" s="10">
        <v>23.86</v>
      </c>
      <c r="AA91" s="11">
        <v>49.25</v>
      </c>
      <c r="AB91" s="11">
        <v>33.125</v>
      </c>
      <c r="AC91" s="11">
        <v>107.08</v>
      </c>
      <c r="AD91" s="11">
        <v>46.5</v>
      </c>
      <c r="AE91" s="11">
        <v>49.58</v>
      </c>
      <c r="AF91" s="11">
        <v>10.43</v>
      </c>
      <c r="AG91" s="11">
        <v>48.77</v>
      </c>
      <c r="AH91" s="11">
        <v>48.96</v>
      </c>
      <c r="AI91" s="12">
        <v>4.5</v>
      </c>
      <c r="AK91" s="10">
        <v>2.0190000000000001</v>
      </c>
      <c r="AL91" s="11">
        <v>6.2</v>
      </c>
      <c r="AM91" s="11">
        <v>14.084</v>
      </c>
      <c r="AN91" s="11">
        <v>4.17</v>
      </c>
      <c r="AO91" s="11">
        <v>9.86</v>
      </c>
      <c r="AP91" s="11">
        <v>9.5</v>
      </c>
      <c r="AQ91" s="11">
        <v>27.85</v>
      </c>
      <c r="AR91" s="11">
        <v>60.779938000000001</v>
      </c>
      <c r="AS91" s="11">
        <v>41.109527999999997</v>
      </c>
      <c r="AT91" s="12">
        <v>14.6455</v>
      </c>
      <c r="AV91" s="10">
        <v>20.994648000000002</v>
      </c>
      <c r="AW91" s="11">
        <v>88.832999999999998</v>
      </c>
      <c r="AX91" s="11">
        <v>62.19</v>
      </c>
      <c r="AY91" s="11">
        <v>29.285001999999999</v>
      </c>
      <c r="AZ91" s="11">
        <v>47.51</v>
      </c>
      <c r="BA91" s="11">
        <v>143.37</v>
      </c>
      <c r="BB91" s="11">
        <v>252.7</v>
      </c>
      <c r="BC91" s="11">
        <v>191.65</v>
      </c>
      <c r="BD91" s="11">
        <v>27.61</v>
      </c>
      <c r="BE91" s="12">
        <v>41.7</v>
      </c>
      <c r="BG91" s="10">
        <v>8.59</v>
      </c>
      <c r="BH91" s="11">
        <v>2.0680000000000001</v>
      </c>
      <c r="BI91" s="11">
        <v>44.82</v>
      </c>
      <c r="BJ91" s="11">
        <v>19.25</v>
      </c>
      <c r="BK91" s="11">
        <v>9.4821209999999994</v>
      </c>
      <c r="BL91" s="11">
        <v>3.423</v>
      </c>
      <c r="BM91" s="11">
        <v>3.4</v>
      </c>
      <c r="BN91" s="11">
        <v>14.443496</v>
      </c>
      <c r="BO91" s="11">
        <v>21.75</v>
      </c>
      <c r="BP91" s="12">
        <v>4.3099999999999996</v>
      </c>
    </row>
    <row r="92" spans="2:68" x14ac:dyDescent="0.25">
      <c r="B92" s="6">
        <v>43798</v>
      </c>
      <c r="C92" s="1"/>
      <c r="D92" s="10">
        <v>6.62</v>
      </c>
      <c r="E92" s="11">
        <v>4.9997999999999996</v>
      </c>
      <c r="F92" s="11">
        <v>31.38</v>
      </c>
      <c r="G92" s="11">
        <v>70.92</v>
      </c>
      <c r="H92" s="11">
        <v>60.36</v>
      </c>
      <c r="I92" s="11">
        <v>20.82</v>
      </c>
      <c r="J92" s="11">
        <v>47.49</v>
      </c>
      <c r="K92" s="11">
        <v>0.92</v>
      </c>
      <c r="L92" s="11">
        <v>10.26</v>
      </c>
      <c r="M92" s="12">
        <v>6.2610000000000001</v>
      </c>
      <c r="O92" s="10">
        <v>11.05</v>
      </c>
      <c r="P92" s="11">
        <v>31.97</v>
      </c>
      <c r="Q92" s="11">
        <v>193.5</v>
      </c>
      <c r="R92" s="11">
        <v>68.77</v>
      </c>
      <c r="S92" s="11">
        <v>32.125</v>
      </c>
      <c r="T92" s="11">
        <v>37.238500000000002</v>
      </c>
      <c r="U92" s="11">
        <v>92.71</v>
      </c>
      <c r="V92" s="11">
        <v>37.6</v>
      </c>
      <c r="W92" s="11">
        <v>11.359092</v>
      </c>
      <c r="X92" s="12">
        <v>1.5569999999999999</v>
      </c>
      <c r="Z92" s="10">
        <v>28.46</v>
      </c>
      <c r="AA92" s="11">
        <v>51.27</v>
      </c>
      <c r="AB92" s="11">
        <v>35.56</v>
      </c>
      <c r="AC92" s="11">
        <v>109.58</v>
      </c>
      <c r="AD92" s="11">
        <v>47.78</v>
      </c>
      <c r="AE92" s="11">
        <v>48.88</v>
      </c>
      <c r="AF92" s="11">
        <v>10.51</v>
      </c>
      <c r="AG92" s="11">
        <v>47.85</v>
      </c>
      <c r="AH92" s="11">
        <v>47.53</v>
      </c>
      <c r="AI92" s="12">
        <v>3</v>
      </c>
      <c r="AK92" s="10">
        <v>2.0129999999999999</v>
      </c>
      <c r="AL92" s="11">
        <v>5.97</v>
      </c>
      <c r="AM92" s="11">
        <v>15.801</v>
      </c>
      <c r="AN92" s="11">
        <v>5.12</v>
      </c>
      <c r="AO92" s="11">
        <v>10.69</v>
      </c>
      <c r="AP92" s="11">
        <v>11.57</v>
      </c>
      <c r="AQ92" s="11">
        <v>28.4</v>
      </c>
      <c r="AR92" s="11">
        <v>61.109940000000002</v>
      </c>
      <c r="AS92" s="11">
        <v>42.850501999999999</v>
      </c>
      <c r="AT92" s="12">
        <v>14.975</v>
      </c>
      <c r="AV92" s="10">
        <v>21.995977</v>
      </c>
      <c r="AW92" s="11">
        <v>90.04</v>
      </c>
      <c r="AX92" s="11">
        <v>66.8125</v>
      </c>
      <c r="AY92" s="11">
        <v>31.620999999999999</v>
      </c>
      <c r="AZ92" s="11">
        <v>45.31</v>
      </c>
      <c r="BA92" s="11">
        <v>151.38</v>
      </c>
      <c r="BB92" s="11">
        <v>279.87</v>
      </c>
      <c r="BC92" s="11">
        <v>201.64</v>
      </c>
      <c r="BD92" s="11">
        <v>28.074999999999999</v>
      </c>
      <c r="BE92" s="12">
        <v>43.25</v>
      </c>
      <c r="BG92" s="10">
        <v>9.06</v>
      </c>
      <c r="BH92" s="11">
        <v>2.1299999000000001</v>
      </c>
      <c r="BI92" s="11">
        <v>44.15</v>
      </c>
      <c r="BJ92" s="11">
        <v>20.99</v>
      </c>
      <c r="BK92" s="11">
        <v>9.3430619999999998</v>
      </c>
      <c r="BL92" s="11">
        <v>3.2549999999999999</v>
      </c>
      <c r="BM92" s="11">
        <v>3.09</v>
      </c>
      <c r="BN92" s="11">
        <v>13.906107</v>
      </c>
      <c r="BO92" s="11">
        <v>22.4</v>
      </c>
      <c r="BP92" s="12">
        <v>4.21</v>
      </c>
    </row>
    <row r="93" spans="2:68" x14ac:dyDescent="0.25">
      <c r="B93" s="6">
        <v>43830</v>
      </c>
      <c r="C93" s="1"/>
      <c r="D93" s="10">
        <v>6.23</v>
      </c>
      <c r="E93" s="11">
        <v>5.4493999999999998</v>
      </c>
      <c r="F93" s="11">
        <v>32.08</v>
      </c>
      <c r="G93" s="11">
        <v>72.515000000000001</v>
      </c>
      <c r="H93" s="11">
        <v>67.88</v>
      </c>
      <c r="I93" s="11">
        <v>19.86</v>
      </c>
      <c r="J93" s="11">
        <v>49.18</v>
      </c>
      <c r="K93" s="11">
        <v>1</v>
      </c>
      <c r="L93" s="11">
        <v>10.15</v>
      </c>
      <c r="M93" s="12">
        <v>6.49</v>
      </c>
      <c r="O93" s="10">
        <v>13</v>
      </c>
      <c r="P93" s="11">
        <v>36.448999999999998</v>
      </c>
      <c r="Q93" s="11">
        <v>194.13</v>
      </c>
      <c r="R93" s="11">
        <v>73.73</v>
      </c>
      <c r="S93" s="11">
        <v>32.75</v>
      </c>
      <c r="T93" s="11">
        <v>37.82</v>
      </c>
      <c r="U93" s="11">
        <v>95.84</v>
      </c>
      <c r="V93" s="11">
        <v>41.575000000000003</v>
      </c>
      <c r="W93" s="11">
        <v>11.7863655</v>
      </c>
      <c r="X93" s="12">
        <v>1.7549999999999999</v>
      </c>
      <c r="Z93" s="10">
        <v>27.85</v>
      </c>
      <c r="AA93" s="11">
        <v>54.47</v>
      </c>
      <c r="AB93" s="11">
        <v>38.11</v>
      </c>
      <c r="AC93" s="11">
        <v>110.89</v>
      </c>
      <c r="AD93" s="11">
        <v>41.65</v>
      </c>
      <c r="AE93" s="11">
        <v>50.53</v>
      </c>
      <c r="AF93" s="11">
        <v>10.7</v>
      </c>
      <c r="AG93" s="11">
        <v>45</v>
      </c>
      <c r="AH93" s="11">
        <v>45.9</v>
      </c>
      <c r="AI93" s="12">
        <v>3.78</v>
      </c>
      <c r="AK93" s="10">
        <v>2.145</v>
      </c>
      <c r="AL93" s="11">
        <v>5.7</v>
      </c>
      <c r="AM93" s="11">
        <v>16.559000000000001</v>
      </c>
      <c r="AN93" s="11">
        <v>5.67</v>
      </c>
      <c r="AO93" s="11">
        <v>11.84</v>
      </c>
      <c r="AP93" s="11">
        <v>9.99</v>
      </c>
      <c r="AQ93" s="11">
        <v>29.25</v>
      </c>
      <c r="AR93" s="11">
        <v>61.679935</v>
      </c>
      <c r="AS93" s="11">
        <v>43.144362999999998</v>
      </c>
      <c r="AT93" s="12">
        <v>15.8</v>
      </c>
      <c r="AV93" s="10">
        <v>27.888639999999999</v>
      </c>
      <c r="AW93" s="11">
        <v>92.391999999999996</v>
      </c>
      <c r="AX93" s="11">
        <v>73.412499999999994</v>
      </c>
      <c r="AY93" s="11">
        <v>31.602</v>
      </c>
      <c r="AZ93" s="11">
        <v>47.96</v>
      </c>
      <c r="BA93" s="11">
        <v>157.69999999999999</v>
      </c>
      <c r="BB93" s="11">
        <v>293.98</v>
      </c>
      <c r="BC93" s="11">
        <v>205.25</v>
      </c>
      <c r="BD93" s="11">
        <v>28.94</v>
      </c>
      <c r="BE93" s="12">
        <v>45.22</v>
      </c>
      <c r="BG93" s="10">
        <v>9.3000000000000007</v>
      </c>
      <c r="BH93" s="11">
        <v>2.4020001999999998</v>
      </c>
      <c r="BI93" s="11">
        <v>44.97</v>
      </c>
      <c r="BJ93" s="11">
        <v>24.47</v>
      </c>
      <c r="BK93" s="11">
        <v>9.5603429999999996</v>
      </c>
      <c r="BL93" s="11">
        <v>3.4510000000000001</v>
      </c>
      <c r="BM93" s="11">
        <v>4.62</v>
      </c>
      <c r="BN93" s="11">
        <v>13.849539999999999</v>
      </c>
      <c r="BO93" s="11">
        <v>23.1</v>
      </c>
      <c r="BP93" s="12">
        <v>4.66</v>
      </c>
    </row>
    <row r="94" spans="2:68" x14ac:dyDescent="0.25">
      <c r="B94" s="6">
        <v>43861</v>
      </c>
      <c r="C94" s="1"/>
      <c r="D94" s="10">
        <v>5.46</v>
      </c>
      <c r="E94" s="11">
        <v>5.1577500000000001</v>
      </c>
      <c r="F94" s="11">
        <v>29.797499999999999</v>
      </c>
      <c r="G94" s="11">
        <v>75.47</v>
      </c>
      <c r="H94" s="11">
        <v>73.290000000000006</v>
      </c>
      <c r="I94" s="11">
        <v>20.18</v>
      </c>
      <c r="J94" s="11">
        <v>51.465000000000003</v>
      </c>
      <c r="K94" s="11">
        <v>0.82264999999999999</v>
      </c>
      <c r="L94" s="11">
        <v>8.74</v>
      </c>
      <c r="M94" s="12">
        <v>6.66</v>
      </c>
      <c r="O94" s="10">
        <v>11.75</v>
      </c>
      <c r="P94" s="11">
        <v>32.261000000000003</v>
      </c>
      <c r="Q94" s="11">
        <v>208.21</v>
      </c>
      <c r="R94" s="11">
        <v>73.38</v>
      </c>
      <c r="S94" s="11">
        <v>35</v>
      </c>
      <c r="T94" s="11">
        <v>34.82</v>
      </c>
      <c r="U94" s="11">
        <v>92.18</v>
      </c>
      <c r="V94" s="11">
        <v>36.33</v>
      </c>
      <c r="W94" s="11">
        <v>11.83182</v>
      </c>
      <c r="X94" s="12">
        <v>1.54</v>
      </c>
      <c r="Z94" s="10">
        <v>18.440000000000001</v>
      </c>
      <c r="AA94" s="11">
        <v>53.28</v>
      </c>
      <c r="AB94" s="11">
        <v>36.4</v>
      </c>
      <c r="AC94" s="11">
        <v>100.15</v>
      </c>
      <c r="AD94" s="11">
        <v>38.65</v>
      </c>
      <c r="AE94" s="11">
        <v>40.93</v>
      </c>
      <c r="AF94" s="11">
        <v>10.88</v>
      </c>
      <c r="AG94" s="11">
        <v>48.8</v>
      </c>
      <c r="AH94" s="11">
        <v>45.56</v>
      </c>
      <c r="AI94" s="12">
        <v>4</v>
      </c>
      <c r="AK94" s="10">
        <v>2.0840000000000001</v>
      </c>
      <c r="AL94" s="11">
        <v>5.1100000000000003</v>
      </c>
      <c r="AM94" s="11">
        <v>17.812000000000001</v>
      </c>
      <c r="AN94" s="11">
        <v>5.2</v>
      </c>
      <c r="AO94" s="11">
        <v>10.92</v>
      </c>
      <c r="AP94" s="11">
        <v>8.42</v>
      </c>
      <c r="AQ94" s="11">
        <v>30.200002999999999</v>
      </c>
      <c r="AR94" s="11">
        <v>63.599933999999998</v>
      </c>
      <c r="AS94" s="11">
        <v>41.3</v>
      </c>
      <c r="AT94" s="12">
        <v>13.751799999999999</v>
      </c>
      <c r="AV94" s="10">
        <v>43.371290000000002</v>
      </c>
      <c r="AW94" s="11">
        <v>100.43600000000001</v>
      </c>
      <c r="AX94" s="11">
        <v>77.377499999999998</v>
      </c>
      <c r="AY94" s="11">
        <v>30.515999999999998</v>
      </c>
      <c r="AZ94" s="11">
        <v>45.97</v>
      </c>
      <c r="BA94" s="11">
        <v>170.23</v>
      </c>
      <c r="BB94" s="11">
        <v>272.45</v>
      </c>
      <c r="BC94" s="11">
        <v>201.91</v>
      </c>
      <c r="BD94" s="11">
        <v>30.414999999999999</v>
      </c>
      <c r="BE94" s="12">
        <v>41.87</v>
      </c>
      <c r="BG94" s="10">
        <v>8.82</v>
      </c>
      <c r="BH94" s="11">
        <v>2.7959999999999998</v>
      </c>
      <c r="BI94" s="11">
        <v>43.19</v>
      </c>
      <c r="BJ94" s="11">
        <v>21.81</v>
      </c>
      <c r="BK94" s="11">
        <v>8.1871299999999998</v>
      </c>
      <c r="BL94" s="11">
        <v>3.28</v>
      </c>
      <c r="BM94" s="11">
        <v>3.26</v>
      </c>
      <c r="BN94" s="11">
        <v>12.275086</v>
      </c>
      <c r="BO94" s="11">
        <v>22.7</v>
      </c>
      <c r="BP94" s="12">
        <v>4.16</v>
      </c>
    </row>
    <row r="95" spans="2:68" x14ac:dyDescent="0.25">
      <c r="B95" s="6">
        <v>43889</v>
      </c>
      <c r="C95" s="1"/>
      <c r="D95" s="10">
        <v>4.09</v>
      </c>
      <c r="E95" s="11">
        <v>4.3378500000000004</v>
      </c>
      <c r="F95" s="11">
        <v>28.25</v>
      </c>
      <c r="G95" s="11">
        <v>64.045000000000002</v>
      </c>
      <c r="H95" s="11">
        <v>70.73</v>
      </c>
      <c r="I95" s="11">
        <v>17.260000000000002</v>
      </c>
      <c r="J95" s="11">
        <v>50.34</v>
      </c>
      <c r="K95" s="11">
        <v>0.82</v>
      </c>
      <c r="L95" s="11">
        <v>8.0299999999999994</v>
      </c>
      <c r="M95" s="12">
        <v>6.8535000000000004</v>
      </c>
      <c r="O95" s="10">
        <v>11</v>
      </c>
      <c r="P95" s="11">
        <v>36.667000000000002</v>
      </c>
      <c r="Q95" s="11">
        <v>182.35</v>
      </c>
      <c r="R95" s="11">
        <v>65.77</v>
      </c>
      <c r="S95" s="11">
        <v>33.5</v>
      </c>
      <c r="T95" s="11">
        <v>29.94</v>
      </c>
      <c r="U95" s="11">
        <v>82.87</v>
      </c>
      <c r="V95" s="11">
        <v>36.42</v>
      </c>
      <c r="W95" s="11">
        <v>10.522092000000001</v>
      </c>
      <c r="X95" s="12">
        <v>1.51</v>
      </c>
      <c r="Z95" s="10">
        <v>16.04</v>
      </c>
      <c r="AA95" s="11">
        <v>46.51</v>
      </c>
      <c r="AB95" s="11">
        <v>30.62</v>
      </c>
      <c r="AC95" s="11">
        <v>94.55</v>
      </c>
      <c r="AD95" s="11">
        <v>34.24</v>
      </c>
      <c r="AE95" s="11">
        <v>44.65</v>
      </c>
      <c r="AF95" s="11">
        <v>10.61</v>
      </c>
      <c r="AG95" s="11">
        <v>44.5</v>
      </c>
      <c r="AH95" s="11">
        <v>41.45</v>
      </c>
      <c r="AI95" s="12">
        <v>4.1500000000000004</v>
      </c>
      <c r="AK95" s="10">
        <v>1.9490000000000001</v>
      </c>
      <c r="AL95" s="11">
        <v>3.05</v>
      </c>
      <c r="AM95" s="11">
        <v>15.685</v>
      </c>
      <c r="AN95" s="11">
        <v>3.25</v>
      </c>
      <c r="AO95" s="11">
        <v>8.41</v>
      </c>
      <c r="AP95" s="11">
        <v>6.94</v>
      </c>
      <c r="AQ95" s="11">
        <v>28.65</v>
      </c>
      <c r="AR95" s="11">
        <v>58.949936000000001</v>
      </c>
      <c r="AS95" s="11">
        <v>33.601399999999998</v>
      </c>
      <c r="AT95" s="12">
        <v>13.265000000000001</v>
      </c>
      <c r="AV95" s="10">
        <v>44.532623000000001</v>
      </c>
      <c r="AW95" s="11">
        <v>94.1875</v>
      </c>
      <c r="AX95" s="11">
        <v>68.34</v>
      </c>
      <c r="AY95" s="11">
        <v>27.262</v>
      </c>
      <c r="AZ95" s="11">
        <v>39.93</v>
      </c>
      <c r="BA95" s="11">
        <v>162.01</v>
      </c>
      <c r="BB95" s="11">
        <v>254.96</v>
      </c>
      <c r="BC95" s="11">
        <v>192.47</v>
      </c>
      <c r="BD95" s="11">
        <v>29.065000000000001</v>
      </c>
      <c r="BE95" s="12">
        <v>37.39</v>
      </c>
      <c r="BG95" s="10">
        <v>6.96</v>
      </c>
      <c r="BH95" s="11">
        <v>2.5379999</v>
      </c>
      <c r="BI95" s="11">
        <v>40.43</v>
      </c>
      <c r="BJ95" s="11">
        <v>16.96</v>
      </c>
      <c r="BK95" s="11">
        <v>8.0828349999999993</v>
      </c>
      <c r="BL95" s="11">
        <v>3.0179999999999998</v>
      </c>
      <c r="BM95" s="11">
        <v>2.37</v>
      </c>
      <c r="BN95" s="11">
        <v>11.728268999999999</v>
      </c>
      <c r="BO95" s="11">
        <v>21.36</v>
      </c>
      <c r="BP95" s="12">
        <v>3.21</v>
      </c>
    </row>
    <row r="96" spans="2:68" x14ac:dyDescent="0.25">
      <c r="B96" s="6">
        <v>43921</v>
      </c>
      <c r="C96" s="1"/>
      <c r="D96" s="10">
        <v>2.86</v>
      </c>
      <c r="E96" s="11">
        <v>3.3009089999999999</v>
      </c>
      <c r="F96" s="11">
        <v>19.329999999999998</v>
      </c>
      <c r="G96" s="11">
        <v>47.715000000000003</v>
      </c>
      <c r="H96" s="11">
        <v>50.07</v>
      </c>
      <c r="I96" s="11">
        <v>11.24</v>
      </c>
      <c r="J96" s="11">
        <v>45.1815</v>
      </c>
      <c r="K96" s="11">
        <v>0.65800000000000003</v>
      </c>
      <c r="L96" s="11">
        <v>5.16</v>
      </c>
      <c r="M96" s="12">
        <v>5.94</v>
      </c>
      <c r="O96" s="10">
        <v>10.23</v>
      </c>
      <c r="P96" s="11">
        <v>34.738</v>
      </c>
      <c r="Q96" s="11">
        <v>146</v>
      </c>
      <c r="R96" s="11">
        <v>61.75</v>
      </c>
      <c r="S96" s="11">
        <v>23.5</v>
      </c>
      <c r="T96" s="11">
        <v>27.1</v>
      </c>
      <c r="U96" s="11">
        <v>62.98</v>
      </c>
      <c r="V96" s="11">
        <v>31.62</v>
      </c>
      <c r="W96" s="11">
        <v>7.2636370000000001</v>
      </c>
      <c r="X96" s="12">
        <v>1.1499999999999999</v>
      </c>
      <c r="Z96" s="10">
        <v>14.25</v>
      </c>
      <c r="AA96" s="11">
        <v>33.409999999999997</v>
      </c>
      <c r="AB96" s="11">
        <v>10.07</v>
      </c>
      <c r="AC96" s="11">
        <v>69.28</v>
      </c>
      <c r="AD96" s="11">
        <v>22.2</v>
      </c>
      <c r="AE96" s="11">
        <v>24.85</v>
      </c>
      <c r="AF96" s="11">
        <v>9.76</v>
      </c>
      <c r="AG96" s="11">
        <v>25.21</v>
      </c>
      <c r="AH96" s="11">
        <v>25</v>
      </c>
      <c r="AI96" s="12">
        <v>2.85</v>
      </c>
      <c r="AK96" s="10">
        <v>1.524</v>
      </c>
      <c r="AL96" s="11">
        <v>0.89559999999999995</v>
      </c>
      <c r="AM96" s="11">
        <v>14.676</v>
      </c>
      <c r="AN96" s="11">
        <v>3.27</v>
      </c>
      <c r="AO96" s="11">
        <v>7.68</v>
      </c>
      <c r="AP96" s="11">
        <v>2.86</v>
      </c>
      <c r="AQ96" s="11">
        <v>14.75</v>
      </c>
      <c r="AR96" s="11">
        <v>27.299973000000001</v>
      </c>
      <c r="AS96" s="11">
        <v>14.490003</v>
      </c>
      <c r="AT96" s="12">
        <v>9.6999999999999993</v>
      </c>
      <c r="AV96" s="10">
        <v>34.933292000000002</v>
      </c>
      <c r="AW96" s="11">
        <v>97.486000000000004</v>
      </c>
      <c r="AX96" s="11">
        <v>63.572499999999998</v>
      </c>
      <c r="AY96" s="11">
        <v>23.710000999999998</v>
      </c>
      <c r="AZ96" s="11">
        <v>39.31</v>
      </c>
      <c r="BA96" s="11">
        <v>157.71</v>
      </c>
      <c r="BB96" s="11">
        <v>249.38</v>
      </c>
      <c r="BC96" s="11">
        <v>166.8</v>
      </c>
      <c r="BD96" s="11">
        <v>30.1</v>
      </c>
      <c r="BE96" s="12">
        <v>32.630000000000003</v>
      </c>
      <c r="BG96" s="10">
        <v>4.83</v>
      </c>
      <c r="BH96" s="11">
        <v>2.1280000000000001</v>
      </c>
      <c r="BI96" s="11">
        <v>34.380000000000003</v>
      </c>
      <c r="BJ96" s="11">
        <v>6.85</v>
      </c>
      <c r="BK96" s="11">
        <v>4.875775</v>
      </c>
      <c r="BL96" s="11">
        <v>1.802</v>
      </c>
      <c r="BM96" s="11">
        <v>0.26300000000000001</v>
      </c>
      <c r="BN96" s="11">
        <v>6.7786379999999999</v>
      </c>
      <c r="BO96" s="11">
        <v>16.190000000000001</v>
      </c>
      <c r="BP96" s="12">
        <v>2.2999999999999998</v>
      </c>
    </row>
    <row r="97" spans="2:68" x14ac:dyDescent="0.25">
      <c r="B97" s="6">
        <v>43951</v>
      </c>
      <c r="C97" s="1"/>
      <c r="D97" s="10">
        <v>3.39</v>
      </c>
      <c r="E97" s="11">
        <v>3.55</v>
      </c>
      <c r="F97" s="11">
        <v>19.05</v>
      </c>
      <c r="G97" s="11">
        <v>57.42</v>
      </c>
      <c r="H97" s="11">
        <v>58.97</v>
      </c>
      <c r="I97" s="11">
        <v>13.52</v>
      </c>
      <c r="J97" s="11">
        <v>49.2</v>
      </c>
      <c r="K97" s="11">
        <v>0.72</v>
      </c>
      <c r="L97" s="11">
        <v>8.6</v>
      </c>
      <c r="M97" s="12">
        <v>6.25</v>
      </c>
      <c r="O97" s="10">
        <v>12.35</v>
      </c>
      <c r="P97" s="11">
        <v>39.343000000000004</v>
      </c>
      <c r="Q97" s="11">
        <v>171.1</v>
      </c>
      <c r="R97" s="11">
        <v>65.099999999999994</v>
      </c>
      <c r="S97" s="11">
        <v>25.9</v>
      </c>
      <c r="T97" s="11">
        <v>29.62</v>
      </c>
      <c r="U97" s="11">
        <v>73.459999999999994</v>
      </c>
      <c r="V97" s="11">
        <v>34.119999999999997</v>
      </c>
      <c r="W97" s="11">
        <v>9.0672739999999994</v>
      </c>
      <c r="X97" s="12">
        <v>1.2230000000000001</v>
      </c>
      <c r="Z97" s="10">
        <v>21.579000000000001</v>
      </c>
      <c r="AA97" s="11">
        <v>42.13</v>
      </c>
      <c r="AB97" s="11">
        <v>14.08</v>
      </c>
      <c r="AC97" s="11">
        <v>72.23</v>
      </c>
      <c r="AD97" s="11">
        <v>22.54</v>
      </c>
      <c r="AE97" s="11">
        <v>28.24</v>
      </c>
      <c r="AF97" s="11">
        <v>9.6</v>
      </c>
      <c r="AG97" s="11">
        <v>30.07</v>
      </c>
      <c r="AH97" s="11">
        <v>28.32</v>
      </c>
      <c r="AI97" s="12">
        <v>3.0442</v>
      </c>
      <c r="AK97" s="10">
        <v>1.625</v>
      </c>
      <c r="AL97" s="11">
        <v>1.65</v>
      </c>
      <c r="AM97" s="11">
        <v>13.749000000000001</v>
      </c>
      <c r="AN97" s="11">
        <v>3.73</v>
      </c>
      <c r="AO97" s="11">
        <v>11.49</v>
      </c>
      <c r="AP97" s="11">
        <v>5.45</v>
      </c>
      <c r="AQ97" s="11">
        <v>19.7</v>
      </c>
      <c r="AR97" s="11">
        <v>23.309975000000001</v>
      </c>
      <c r="AS97" s="11">
        <v>19.390129999999999</v>
      </c>
      <c r="AT97" s="12">
        <v>14.25</v>
      </c>
      <c r="AV97" s="10">
        <v>52.125281999999999</v>
      </c>
      <c r="AW97" s="11">
        <v>123.700005</v>
      </c>
      <c r="AX97" s="11">
        <v>73.45</v>
      </c>
      <c r="AY97" s="11">
        <v>27.161999999999999</v>
      </c>
      <c r="AZ97" s="11">
        <v>42.38</v>
      </c>
      <c r="BA97" s="11">
        <v>179.21</v>
      </c>
      <c r="BB97" s="11">
        <v>292.47000000000003</v>
      </c>
      <c r="BC97" s="11">
        <v>204.71</v>
      </c>
      <c r="BD97" s="11">
        <v>31.664999999999999</v>
      </c>
      <c r="BE97" s="12">
        <v>37.479999999999997</v>
      </c>
      <c r="BG97" s="10">
        <v>5.09</v>
      </c>
      <c r="BH97" s="11">
        <v>2.29</v>
      </c>
      <c r="BI97" s="11">
        <v>37.630000000000003</v>
      </c>
      <c r="BJ97" s="11">
        <v>10.5</v>
      </c>
      <c r="BK97" s="11">
        <v>5.4233216999999998</v>
      </c>
      <c r="BL97" s="11">
        <v>2.7120000000000002</v>
      </c>
      <c r="BM97" s="11">
        <v>1.18</v>
      </c>
      <c r="BN97" s="11">
        <v>8.1173950000000001</v>
      </c>
      <c r="BO97" s="11">
        <v>16.98</v>
      </c>
      <c r="BP97" s="12">
        <v>2.15</v>
      </c>
    </row>
    <row r="98" spans="2:68" x14ac:dyDescent="0.25">
      <c r="B98" s="6">
        <v>43980</v>
      </c>
      <c r="C98" s="1"/>
      <c r="D98" s="10">
        <v>5.44</v>
      </c>
      <c r="E98" s="11">
        <v>4.1399999999999997</v>
      </c>
      <c r="F98" s="11">
        <v>18.84</v>
      </c>
      <c r="G98" s="11">
        <v>66.224999999999994</v>
      </c>
      <c r="H98" s="11">
        <v>68.87</v>
      </c>
      <c r="I98" s="11">
        <v>14.02</v>
      </c>
      <c r="J98" s="11">
        <v>54</v>
      </c>
      <c r="K98" s="11">
        <v>0.60750000000000004</v>
      </c>
      <c r="L98" s="11">
        <v>7.22</v>
      </c>
      <c r="M98" s="12">
        <v>7.4</v>
      </c>
      <c r="O98" s="10">
        <v>11.91</v>
      </c>
      <c r="P98" s="11">
        <v>37.447000000000003</v>
      </c>
      <c r="Q98" s="11">
        <v>178.29</v>
      </c>
      <c r="R98" s="11">
        <v>64.11</v>
      </c>
      <c r="S98" s="11">
        <v>27.125</v>
      </c>
      <c r="T98" s="11">
        <v>31.16</v>
      </c>
      <c r="U98" s="11">
        <v>81.25</v>
      </c>
      <c r="V98" s="11">
        <v>34.32</v>
      </c>
      <c r="W98" s="11">
        <v>9.7636380000000003</v>
      </c>
      <c r="X98" s="12">
        <v>1.238</v>
      </c>
      <c r="Z98" s="10">
        <v>25.2</v>
      </c>
      <c r="AA98" s="11">
        <v>40.39</v>
      </c>
      <c r="AB98" s="11">
        <v>14.8</v>
      </c>
      <c r="AC98" s="11">
        <v>71.75</v>
      </c>
      <c r="AD98" s="11">
        <v>23.02</v>
      </c>
      <c r="AE98" s="11">
        <v>32.200000000000003</v>
      </c>
      <c r="AF98" s="11">
        <v>10.02</v>
      </c>
      <c r="AG98" s="11">
        <v>31.98</v>
      </c>
      <c r="AH98" s="11">
        <v>26.17</v>
      </c>
      <c r="AI98" s="12">
        <v>2.85</v>
      </c>
      <c r="AK98" s="10">
        <v>1.5680000000000001</v>
      </c>
      <c r="AL98" s="11">
        <v>1.82</v>
      </c>
      <c r="AM98" s="11">
        <v>13.085000000000001</v>
      </c>
      <c r="AN98" s="11">
        <v>4.42</v>
      </c>
      <c r="AO98" s="11">
        <v>12.47</v>
      </c>
      <c r="AP98" s="11">
        <v>5.17</v>
      </c>
      <c r="AQ98" s="11">
        <v>20.85</v>
      </c>
      <c r="AR98" s="11">
        <v>24.929976</v>
      </c>
      <c r="AS98" s="11">
        <v>14.356201</v>
      </c>
      <c r="AT98" s="12">
        <v>13.8369</v>
      </c>
      <c r="AV98" s="10">
        <v>55.666606999999999</v>
      </c>
      <c r="AW98" s="11">
        <v>122.11851</v>
      </c>
      <c r="AX98" s="11">
        <v>79.484999999999999</v>
      </c>
      <c r="AY98" s="11">
        <v>29.126999000000001</v>
      </c>
      <c r="AZ98" s="11">
        <v>47.82</v>
      </c>
      <c r="BA98" s="11">
        <v>183.25</v>
      </c>
      <c r="BB98" s="11">
        <v>304.85000000000002</v>
      </c>
      <c r="BC98" s="11">
        <v>225.09</v>
      </c>
      <c r="BD98" s="11">
        <v>32.97</v>
      </c>
      <c r="BE98" s="12">
        <v>37.99</v>
      </c>
      <c r="BG98" s="10">
        <v>5.71</v>
      </c>
      <c r="BH98" s="11">
        <v>2.5960000000000001</v>
      </c>
      <c r="BI98" s="11">
        <v>39.6</v>
      </c>
      <c r="BJ98" s="11">
        <v>11.75</v>
      </c>
      <c r="BK98" s="11">
        <v>5.3451009999999997</v>
      </c>
      <c r="BL98" s="11">
        <v>2.5939999999999999</v>
      </c>
      <c r="BM98" s="11">
        <v>1.01</v>
      </c>
      <c r="BN98" s="11">
        <v>8.3342369999999999</v>
      </c>
      <c r="BO98" s="11">
        <v>17.11</v>
      </c>
      <c r="BP98" s="12">
        <v>2.31</v>
      </c>
    </row>
    <row r="99" spans="2:68" x14ac:dyDescent="0.25">
      <c r="B99" s="6">
        <v>44012</v>
      </c>
      <c r="C99" s="1"/>
      <c r="D99" s="10">
        <v>4.79</v>
      </c>
      <c r="E99" s="11">
        <v>4.3178000000000001</v>
      </c>
      <c r="F99" s="11">
        <v>19.8</v>
      </c>
      <c r="G99" s="11">
        <v>74.3</v>
      </c>
      <c r="H99" s="11">
        <v>79.27</v>
      </c>
      <c r="I99" s="11">
        <v>14.62</v>
      </c>
      <c r="J99" s="11">
        <v>56.95</v>
      </c>
      <c r="K99" s="11">
        <v>0.58599999999999997</v>
      </c>
      <c r="L99" s="11">
        <v>9.7100000000000009</v>
      </c>
      <c r="M99" s="12">
        <v>8.35</v>
      </c>
      <c r="O99" s="10">
        <v>11.55</v>
      </c>
      <c r="P99" s="11">
        <v>33.676000000000002</v>
      </c>
      <c r="Q99" s="11">
        <v>175.57</v>
      </c>
      <c r="R99" s="11">
        <v>55.79</v>
      </c>
      <c r="S99" s="11">
        <v>25.1</v>
      </c>
      <c r="T99" s="11">
        <v>36.64</v>
      </c>
      <c r="U99" s="11">
        <v>81.55</v>
      </c>
      <c r="V99" s="11">
        <v>34.515000000000001</v>
      </c>
      <c r="W99" s="11">
        <v>8.1545470000000009</v>
      </c>
      <c r="X99" s="12">
        <v>1.377</v>
      </c>
      <c r="Z99" s="10">
        <v>25.26</v>
      </c>
      <c r="AA99" s="11">
        <v>39.5</v>
      </c>
      <c r="AB99" s="11">
        <v>13.58</v>
      </c>
      <c r="AC99" s="11">
        <v>73.62</v>
      </c>
      <c r="AD99" s="11">
        <v>23.61</v>
      </c>
      <c r="AE99" s="11">
        <v>34.869999999999997</v>
      </c>
      <c r="AF99" s="11">
        <v>10.199999999999999</v>
      </c>
      <c r="AG99" s="11">
        <v>35.35</v>
      </c>
      <c r="AH99" s="11">
        <v>27.84</v>
      </c>
      <c r="AI99" s="12">
        <v>3.7</v>
      </c>
      <c r="AK99" s="10">
        <v>1.8839999999999999</v>
      </c>
      <c r="AL99" s="11">
        <v>1.66</v>
      </c>
      <c r="AM99" s="11">
        <v>13.394</v>
      </c>
      <c r="AN99" s="11">
        <v>5.37</v>
      </c>
      <c r="AO99" s="11">
        <v>14.1</v>
      </c>
      <c r="AP99" s="11">
        <v>5.54</v>
      </c>
      <c r="AQ99" s="11">
        <v>23.55</v>
      </c>
      <c r="AR99" s="11">
        <v>28.829967</v>
      </c>
      <c r="AS99" s="11">
        <v>16.00704</v>
      </c>
      <c r="AT99" s="12">
        <v>15.7875</v>
      </c>
      <c r="AV99" s="10">
        <v>71.987269999999995</v>
      </c>
      <c r="AW99" s="11">
        <v>137.94102000000001</v>
      </c>
      <c r="AX99" s="11">
        <v>91.2</v>
      </c>
      <c r="AY99" s="11">
        <v>31.560998999999999</v>
      </c>
      <c r="AZ99" s="11">
        <v>46.64</v>
      </c>
      <c r="BA99" s="11">
        <v>203.51</v>
      </c>
      <c r="BB99" s="11">
        <v>294.95</v>
      </c>
      <c r="BC99" s="11">
        <v>227.07</v>
      </c>
      <c r="BD99" s="11">
        <v>32.74</v>
      </c>
      <c r="BE99" s="12">
        <v>35.11</v>
      </c>
      <c r="BG99" s="10">
        <v>6.08</v>
      </c>
      <c r="BH99" s="11">
        <v>2.839</v>
      </c>
      <c r="BI99" s="11">
        <v>38.979999999999997</v>
      </c>
      <c r="BJ99" s="11">
        <v>12.98</v>
      </c>
      <c r="BK99" s="11">
        <v>6.1099285999999999</v>
      </c>
      <c r="BL99" s="11">
        <v>2.5539999999999998</v>
      </c>
      <c r="BM99" s="11">
        <v>0.89</v>
      </c>
      <c r="BN99" s="11">
        <v>9.6541379999999997</v>
      </c>
      <c r="BO99" s="11">
        <v>17.16</v>
      </c>
      <c r="BP99" s="12">
        <v>2.64</v>
      </c>
    </row>
    <row r="100" spans="2:68" x14ac:dyDescent="0.25">
      <c r="B100" s="6">
        <v>44043</v>
      </c>
      <c r="C100" s="1"/>
      <c r="D100" s="10">
        <v>6.09</v>
      </c>
      <c r="E100" s="11">
        <v>5.0999999999999996</v>
      </c>
      <c r="F100" s="11">
        <v>18.010000000000002</v>
      </c>
      <c r="G100" s="11">
        <v>77.385000000000005</v>
      </c>
      <c r="H100" s="11">
        <v>78.290000000000006</v>
      </c>
      <c r="I100" s="11">
        <v>14.5</v>
      </c>
      <c r="J100" s="11">
        <v>59.585000000000001</v>
      </c>
      <c r="K100" s="11">
        <v>0.625</v>
      </c>
      <c r="L100" s="11">
        <v>9.34</v>
      </c>
      <c r="M100" s="12">
        <v>8.4450000000000003</v>
      </c>
      <c r="O100" s="10">
        <v>14.542</v>
      </c>
      <c r="P100" s="11">
        <v>37.773000000000003</v>
      </c>
      <c r="Q100" s="11">
        <v>192.21</v>
      </c>
      <c r="R100" s="11">
        <v>53.49</v>
      </c>
      <c r="S100" s="11">
        <v>25.2</v>
      </c>
      <c r="T100" s="11">
        <v>40.18</v>
      </c>
      <c r="U100" s="11">
        <v>89.07</v>
      </c>
      <c r="V100" s="11">
        <v>41.7</v>
      </c>
      <c r="W100" s="11">
        <v>8.9636370000000003</v>
      </c>
      <c r="X100" s="12">
        <v>1.474</v>
      </c>
      <c r="Z100" s="10">
        <v>29.01</v>
      </c>
      <c r="AA100" s="11">
        <v>41.77</v>
      </c>
      <c r="AB100" s="11">
        <v>11.53</v>
      </c>
      <c r="AC100" s="11">
        <v>61.95</v>
      </c>
      <c r="AD100" s="11">
        <v>23.43</v>
      </c>
      <c r="AE100" s="11">
        <v>35.950000000000003</v>
      </c>
      <c r="AF100" s="11">
        <v>10.58</v>
      </c>
      <c r="AG100" s="11">
        <v>38.229999999999997</v>
      </c>
      <c r="AH100" s="11">
        <v>27</v>
      </c>
      <c r="AI100" s="12">
        <v>3.72</v>
      </c>
      <c r="AK100" s="10">
        <v>2.0920000000000001</v>
      </c>
      <c r="AL100" s="11">
        <v>1.61</v>
      </c>
      <c r="AM100" s="11">
        <v>15.561</v>
      </c>
      <c r="AN100" s="11">
        <v>7.24</v>
      </c>
      <c r="AO100" s="11">
        <v>16.89</v>
      </c>
      <c r="AP100" s="11">
        <v>5.88</v>
      </c>
      <c r="AQ100" s="11">
        <v>25.699998999999998</v>
      </c>
      <c r="AR100" s="11">
        <v>26.96997</v>
      </c>
      <c r="AS100" s="11">
        <v>12.264002</v>
      </c>
      <c r="AT100" s="12">
        <v>17.489999999999998</v>
      </c>
      <c r="AV100" s="10">
        <v>95.383899999999997</v>
      </c>
      <c r="AW100" s="11">
        <v>158.23400000000001</v>
      </c>
      <c r="AX100" s="11">
        <v>106.26</v>
      </c>
      <c r="AY100" s="11">
        <v>31.675001000000002</v>
      </c>
      <c r="AZ100" s="11">
        <v>47.1</v>
      </c>
      <c r="BA100" s="11">
        <v>205.01</v>
      </c>
      <c r="BB100" s="11">
        <v>302.77999999999997</v>
      </c>
      <c r="BC100" s="11">
        <v>253.67</v>
      </c>
      <c r="BD100" s="11">
        <v>32.664999999999999</v>
      </c>
      <c r="BE100" s="12">
        <v>38.57</v>
      </c>
      <c r="BG100" s="10">
        <v>6.61</v>
      </c>
      <c r="BH100" s="11">
        <v>3.0305002000000001</v>
      </c>
      <c r="BI100" s="11">
        <v>42.8</v>
      </c>
      <c r="BJ100" s="11">
        <v>14.33</v>
      </c>
      <c r="BK100" s="11">
        <v>5.9013390000000001</v>
      </c>
      <c r="BL100" s="11">
        <v>2.7330000000000001</v>
      </c>
      <c r="BM100" s="11">
        <v>0.7873</v>
      </c>
      <c r="BN100" s="11">
        <v>9.5692869999999992</v>
      </c>
      <c r="BO100" s="11">
        <v>18.05</v>
      </c>
      <c r="BP100" s="12">
        <v>2.68</v>
      </c>
    </row>
    <row r="101" spans="2:68" x14ac:dyDescent="0.25">
      <c r="B101" s="6">
        <v>44074</v>
      </c>
      <c r="C101" s="1"/>
      <c r="D101" s="10">
        <v>5.73</v>
      </c>
      <c r="E101" s="11">
        <v>5.1687000000000003</v>
      </c>
      <c r="F101" s="11">
        <v>17.899999999999999</v>
      </c>
      <c r="G101" s="11">
        <v>84.24</v>
      </c>
      <c r="H101" s="11">
        <v>79.52</v>
      </c>
      <c r="I101" s="11">
        <v>15.24</v>
      </c>
      <c r="J101" s="11">
        <v>59.115000000000002</v>
      </c>
      <c r="K101" s="11">
        <v>0.69799999999999995</v>
      </c>
      <c r="L101" s="11">
        <v>6.44</v>
      </c>
      <c r="M101" s="12">
        <v>5.48</v>
      </c>
      <c r="O101" s="10">
        <v>15.95</v>
      </c>
      <c r="P101" s="11">
        <v>36.256999999999998</v>
      </c>
      <c r="Q101" s="11">
        <v>212.53</v>
      </c>
      <c r="R101" s="11">
        <v>51.11</v>
      </c>
      <c r="S101" s="11">
        <v>24.71</v>
      </c>
      <c r="T101" s="11">
        <v>45.52</v>
      </c>
      <c r="U101" s="11">
        <v>96.6</v>
      </c>
      <c r="V101" s="11">
        <v>42</v>
      </c>
      <c r="W101" s="11">
        <v>9.0000009999999993</v>
      </c>
      <c r="X101" s="12">
        <v>1.6379999999999999</v>
      </c>
      <c r="Z101" s="10">
        <v>27.85</v>
      </c>
      <c r="AA101" s="11">
        <v>42.51</v>
      </c>
      <c r="AB101" s="11">
        <v>14.81</v>
      </c>
      <c r="AC101" s="11">
        <v>64.28</v>
      </c>
      <c r="AD101" s="11">
        <v>23.83</v>
      </c>
      <c r="AE101" s="11">
        <v>37.369999999999997</v>
      </c>
      <c r="AF101" s="11">
        <v>10.67</v>
      </c>
      <c r="AG101" s="11">
        <v>41.4</v>
      </c>
      <c r="AH101" s="11">
        <v>25.55</v>
      </c>
      <c r="AI101" s="12">
        <v>5.42</v>
      </c>
      <c r="AK101" s="10">
        <v>1.883</v>
      </c>
      <c r="AL101" s="11">
        <v>1.47</v>
      </c>
      <c r="AM101" s="11">
        <v>15.794</v>
      </c>
      <c r="AN101" s="11">
        <v>8.66</v>
      </c>
      <c r="AO101" s="11">
        <v>16.93</v>
      </c>
      <c r="AP101" s="11">
        <v>2.75</v>
      </c>
      <c r="AQ101" s="11">
        <v>25.550001000000002</v>
      </c>
      <c r="AR101" s="11">
        <v>26.669975000000001</v>
      </c>
      <c r="AS101" s="11">
        <v>14.2128</v>
      </c>
      <c r="AT101" s="12">
        <v>15.48</v>
      </c>
      <c r="AV101" s="10">
        <v>166.10649000000001</v>
      </c>
      <c r="AW101" s="11">
        <v>172.548</v>
      </c>
      <c r="AX101" s="11">
        <v>129.04</v>
      </c>
      <c r="AY101" s="11">
        <v>34.715000000000003</v>
      </c>
      <c r="AZ101" s="11">
        <v>42.22</v>
      </c>
      <c r="BA101" s="11">
        <v>225.53</v>
      </c>
      <c r="BB101" s="11">
        <v>312.55</v>
      </c>
      <c r="BC101" s="11">
        <v>293.2</v>
      </c>
      <c r="BD101" s="11">
        <v>33.020000000000003</v>
      </c>
      <c r="BE101" s="12">
        <v>41.02</v>
      </c>
      <c r="BG101" s="10">
        <v>6.82</v>
      </c>
      <c r="BH101" s="11">
        <v>2.7389999999999999</v>
      </c>
      <c r="BI101" s="11">
        <v>44.81</v>
      </c>
      <c r="BJ101" s="11">
        <v>16.18</v>
      </c>
      <c r="BK101" s="11">
        <v>6.8660645000000002</v>
      </c>
      <c r="BL101" s="11">
        <v>3.145</v>
      </c>
      <c r="BM101" s="11">
        <v>0.72619999999999996</v>
      </c>
      <c r="BN101" s="11">
        <v>10.398939</v>
      </c>
      <c r="BO101" s="11">
        <v>17.760000000000002</v>
      </c>
      <c r="BP101" s="12">
        <v>2.25</v>
      </c>
    </row>
    <row r="102" spans="2:68" x14ac:dyDescent="0.25">
      <c r="B102" s="6">
        <v>44104</v>
      </c>
      <c r="C102" s="1"/>
      <c r="D102" s="10">
        <v>4.58</v>
      </c>
      <c r="E102" s="11">
        <v>4.7929000000000004</v>
      </c>
      <c r="F102" s="11">
        <v>18</v>
      </c>
      <c r="G102" s="11">
        <v>78.91</v>
      </c>
      <c r="H102" s="11">
        <v>82.65</v>
      </c>
      <c r="I102" s="11">
        <v>14.82</v>
      </c>
      <c r="J102" s="11">
        <v>63.86</v>
      </c>
      <c r="K102" s="11">
        <v>0.65764999999999996</v>
      </c>
      <c r="L102" s="11">
        <v>5.68</v>
      </c>
      <c r="M102" s="12">
        <v>6.06</v>
      </c>
      <c r="O102" s="10">
        <v>14.75</v>
      </c>
      <c r="P102" s="11">
        <v>34.387</v>
      </c>
      <c r="Q102" s="11">
        <v>213.99</v>
      </c>
      <c r="R102" s="11">
        <v>45.39</v>
      </c>
      <c r="S102" s="11">
        <v>24.754999999999999</v>
      </c>
      <c r="T102" s="11">
        <v>45.44</v>
      </c>
      <c r="U102" s="11">
        <v>97.74</v>
      </c>
      <c r="V102" s="11">
        <v>38.215000000000003</v>
      </c>
      <c r="W102" s="11">
        <v>10.136365</v>
      </c>
      <c r="X102" s="12">
        <v>1.67</v>
      </c>
      <c r="Z102" s="10">
        <v>29.486000000000001</v>
      </c>
      <c r="AA102" s="11">
        <v>37.47</v>
      </c>
      <c r="AB102" s="11">
        <v>14.54</v>
      </c>
      <c r="AC102" s="11">
        <v>53.59</v>
      </c>
      <c r="AD102" s="11">
        <v>30.16</v>
      </c>
      <c r="AE102" s="11">
        <v>32.92</v>
      </c>
      <c r="AF102" s="11">
        <v>10.66</v>
      </c>
      <c r="AG102" s="11">
        <v>44.35</v>
      </c>
      <c r="AH102" s="11">
        <v>24.09</v>
      </c>
      <c r="AI102" s="12">
        <v>10.7</v>
      </c>
      <c r="AK102" s="10">
        <v>1.645</v>
      </c>
      <c r="AL102" s="11">
        <v>0.97560000000000002</v>
      </c>
      <c r="AM102" s="11">
        <v>13.930999999999999</v>
      </c>
      <c r="AN102" s="11">
        <v>7.24</v>
      </c>
      <c r="AO102" s="11">
        <v>16.260000000000002</v>
      </c>
      <c r="AP102" s="11">
        <v>3.45</v>
      </c>
      <c r="AQ102" s="11">
        <v>25.050001000000002</v>
      </c>
      <c r="AR102" s="11">
        <v>24.599974</v>
      </c>
      <c r="AS102" s="11">
        <v>11.620003000000001</v>
      </c>
      <c r="AT102" s="12">
        <v>14.178000000000001</v>
      </c>
      <c r="AV102" s="10">
        <v>143.00318999999999</v>
      </c>
      <c r="AW102" s="11">
        <v>157.43651</v>
      </c>
      <c r="AX102" s="11">
        <v>115.81</v>
      </c>
      <c r="AY102" s="11">
        <v>36.432003000000002</v>
      </c>
      <c r="AZ102" s="11">
        <v>39.39</v>
      </c>
      <c r="BA102" s="11">
        <v>210.33</v>
      </c>
      <c r="BB102" s="11">
        <v>311.77</v>
      </c>
      <c r="BC102" s="11">
        <v>261.89999999999998</v>
      </c>
      <c r="BD102" s="11">
        <v>34.715000000000003</v>
      </c>
      <c r="BE102" s="12">
        <v>38.21</v>
      </c>
      <c r="BG102" s="10">
        <v>6.66</v>
      </c>
      <c r="BH102" s="11">
        <v>2.64</v>
      </c>
      <c r="BI102" s="11">
        <v>46.26</v>
      </c>
      <c r="BJ102" s="11">
        <v>12.05</v>
      </c>
      <c r="BK102" s="11">
        <v>6.7965350000000004</v>
      </c>
      <c r="BL102" s="11">
        <v>3.625</v>
      </c>
      <c r="BM102" s="11">
        <v>0.60240000000000005</v>
      </c>
      <c r="BN102" s="11">
        <v>11.520856999999999</v>
      </c>
      <c r="BO102" s="11">
        <v>16.670000000000002</v>
      </c>
      <c r="BP102" s="12">
        <v>2.2599999999999998</v>
      </c>
    </row>
    <row r="103" spans="2:68" x14ac:dyDescent="0.25">
      <c r="B103" s="6">
        <v>44134</v>
      </c>
      <c r="C103" s="1"/>
      <c r="D103" s="10">
        <v>4.6500000000000004</v>
      </c>
      <c r="E103" s="11">
        <v>4.75</v>
      </c>
      <c r="F103" s="11">
        <v>18.367999999999999</v>
      </c>
      <c r="G103" s="11">
        <v>83.34</v>
      </c>
      <c r="H103" s="11">
        <v>86.22</v>
      </c>
      <c r="I103" s="11">
        <v>14.62</v>
      </c>
      <c r="J103" s="11">
        <v>60.29</v>
      </c>
      <c r="K103" s="11">
        <v>0.64834999999999998</v>
      </c>
      <c r="L103" s="11">
        <v>4.76</v>
      </c>
      <c r="M103" s="12">
        <v>7.56</v>
      </c>
      <c r="O103" s="10">
        <v>14.8</v>
      </c>
      <c r="P103" s="11">
        <v>31.173999999999999</v>
      </c>
      <c r="Q103" s="11">
        <v>209.12</v>
      </c>
      <c r="R103" s="11">
        <v>44.44</v>
      </c>
      <c r="S103" s="11">
        <v>24.82</v>
      </c>
      <c r="T103" s="11">
        <v>44.15</v>
      </c>
      <c r="U103" s="11">
        <v>96.88</v>
      </c>
      <c r="V103" s="11">
        <v>34.9</v>
      </c>
      <c r="W103" s="11">
        <v>11.181728</v>
      </c>
      <c r="X103" s="12">
        <v>1.454</v>
      </c>
      <c r="Z103" s="10">
        <v>26.55</v>
      </c>
      <c r="AA103" s="11">
        <v>40.950000000000003</v>
      </c>
      <c r="AB103" s="11">
        <v>13.52</v>
      </c>
      <c r="AC103" s="11">
        <v>62.93</v>
      </c>
      <c r="AD103" s="11">
        <v>30.47</v>
      </c>
      <c r="AE103" s="11">
        <v>32.9</v>
      </c>
      <c r="AF103" s="11">
        <v>10.81</v>
      </c>
      <c r="AG103" s="11">
        <v>44.32</v>
      </c>
      <c r="AH103" s="11">
        <v>20.93</v>
      </c>
      <c r="AI103" s="12">
        <v>8.93</v>
      </c>
      <c r="AK103" s="10">
        <v>1.673</v>
      </c>
      <c r="AL103" s="11">
        <v>0.99429999999999996</v>
      </c>
      <c r="AM103" s="11">
        <v>13.628</v>
      </c>
      <c r="AN103" s="11">
        <v>6.75</v>
      </c>
      <c r="AO103" s="11">
        <v>16.940000000000001</v>
      </c>
      <c r="AP103" s="11">
        <v>3.75</v>
      </c>
      <c r="AQ103" s="11">
        <v>25.95</v>
      </c>
      <c r="AR103" s="11">
        <v>25.049977999999999</v>
      </c>
      <c r="AS103" s="11">
        <v>15.10999</v>
      </c>
      <c r="AT103" s="12">
        <v>13.4405</v>
      </c>
      <c r="AV103" s="10">
        <v>129.34654</v>
      </c>
      <c r="AW103" s="11">
        <v>151.8075</v>
      </c>
      <c r="AX103" s="11">
        <v>108.86</v>
      </c>
      <c r="AY103" s="11">
        <v>34.963000000000001</v>
      </c>
      <c r="AZ103" s="11">
        <v>35.9</v>
      </c>
      <c r="BA103" s="11">
        <v>202.47</v>
      </c>
      <c r="BB103" s="11">
        <v>305.14</v>
      </c>
      <c r="BC103" s="11">
        <v>263.11</v>
      </c>
      <c r="BD103" s="11">
        <v>31.945</v>
      </c>
      <c r="BE103" s="12">
        <v>34.270000000000003</v>
      </c>
      <c r="BG103" s="10">
        <v>7.73</v>
      </c>
      <c r="BH103" s="11">
        <v>2.2719999999999998</v>
      </c>
      <c r="BI103" s="11">
        <v>42.24</v>
      </c>
      <c r="BJ103" s="11">
        <v>12.06</v>
      </c>
      <c r="BK103" s="11">
        <v>6.7530785</v>
      </c>
      <c r="BL103" s="11">
        <v>4.1180000000000003</v>
      </c>
      <c r="BM103" s="11">
        <v>0.61970000000000003</v>
      </c>
      <c r="BN103" s="11">
        <v>11.586850999999999</v>
      </c>
      <c r="BO103" s="11">
        <v>18.09</v>
      </c>
      <c r="BP103" s="12">
        <v>2.14</v>
      </c>
    </row>
    <row r="104" spans="2:68" x14ac:dyDescent="0.25">
      <c r="B104" s="6">
        <v>44165</v>
      </c>
      <c r="C104" s="1"/>
      <c r="D104" s="10">
        <v>11.36</v>
      </c>
      <c r="E104" s="11">
        <v>5.5562199999999997</v>
      </c>
      <c r="F104" s="11">
        <v>21.484999999999999</v>
      </c>
      <c r="G104" s="11">
        <v>107.48</v>
      </c>
      <c r="H104" s="11">
        <v>96.42</v>
      </c>
      <c r="I104" s="11">
        <v>16.78</v>
      </c>
      <c r="J104" s="11">
        <v>57.87</v>
      </c>
      <c r="K104" s="11">
        <v>0.82950000000000002</v>
      </c>
      <c r="L104" s="11">
        <v>4.8899999999999997</v>
      </c>
      <c r="M104" s="12">
        <v>7.82</v>
      </c>
      <c r="O104" s="10">
        <v>13.65</v>
      </c>
      <c r="P104" s="11">
        <v>31.99</v>
      </c>
      <c r="Q104" s="11">
        <v>237.02</v>
      </c>
      <c r="R104" s="11">
        <v>47.92</v>
      </c>
      <c r="S104" s="11">
        <v>27.05</v>
      </c>
      <c r="T104" s="11">
        <v>48.38</v>
      </c>
      <c r="U104" s="11">
        <v>113.97</v>
      </c>
      <c r="V104" s="11">
        <v>40.795000000000002</v>
      </c>
      <c r="W104" s="11">
        <v>11.936367000000001</v>
      </c>
      <c r="X104" s="12">
        <v>1.5840000000000001</v>
      </c>
      <c r="Z104" s="10">
        <v>31.05</v>
      </c>
      <c r="AA104" s="11">
        <v>45.85</v>
      </c>
      <c r="AB104" s="11">
        <v>23.045000000000002</v>
      </c>
      <c r="AC104" s="11">
        <v>77.98</v>
      </c>
      <c r="AD104" s="11">
        <v>35.64</v>
      </c>
      <c r="AE104" s="11">
        <v>49.72</v>
      </c>
      <c r="AF104" s="11">
        <v>11.12</v>
      </c>
      <c r="AG104" s="11">
        <v>44.31</v>
      </c>
      <c r="AH104" s="11">
        <v>28.69</v>
      </c>
      <c r="AI104" s="12">
        <v>11.85</v>
      </c>
      <c r="AK104" s="10">
        <v>1.5169999999999999</v>
      </c>
      <c r="AL104" s="11">
        <v>1.76</v>
      </c>
      <c r="AM104" s="11">
        <v>15.795999999999999</v>
      </c>
      <c r="AN104" s="11">
        <v>5.97</v>
      </c>
      <c r="AO104" s="11">
        <v>15.24</v>
      </c>
      <c r="AP104" s="11">
        <v>4.8499999999999996</v>
      </c>
      <c r="AQ104" s="11">
        <v>26.75</v>
      </c>
      <c r="AR104" s="11">
        <v>30.779968</v>
      </c>
      <c r="AS104" s="11">
        <v>23.310005</v>
      </c>
      <c r="AT104" s="12">
        <v>13.75</v>
      </c>
      <c r="AV104" s="10">
        <v>189.19980000000001</v>
      </c>
      <c r="AW104" s="11">
        <v>158.40200999999999</v>
      </c>
      <c r="AX104" s="11">
        <v>119.05</v>
      </c>
      <c r="AY104" s="11">
        <v>40.158000000000001</v>
      </c>
      <c r="AZ104" s="11">
        <v>43.02</v>
      </c>
      <c r="BA104" s="11">
        <v>214.07</v>
      </c>
      <c r="BB104" s="11">
        <v>336.34</v>
      </c>
      <c r="BC104" s="11">
        <v>276.97000000000003</v>
      </c>
      <c r="BD104" s="11">
        <v>33.564999999999998</v>
      </c>
      <c r="BE104" s="12">
        <v>33.15</v>
      </c>
      <c r="BG104" s="10">
        <v>9.08</v>
      </c>
      <c r="BH104" s="11">
        <v>2.8209998999999999</v>
      </c>
      <c r="BI104" s="11">
        <v>50.24</v>
      </c>
      <c r="BJ104" s="11">
        <v>16.59</v>
      </c>
      <c r="BK104" s="11">
        <v>9.4560479999999991</v>
      </c>
      <c r="BL104" s="11">
        <v>4.45</v>
      </c>
      <c r="BM104" s="11">
        <v>1.18</v>
      </c>
      <c r="BN104" s="11">
        <v>14.613197</v>
      </c>
      <c r="BO104" s="11">
        <v>22.28</v>
      </c>
      <c r="BP104" s="12">
        <v>2.66</v>
      </c>
    </row>
    <row r="105" spans="2:68" x14ac:dyDescent="0.25">
      <c r="B105" s="6">
        <v>44196</v>
      </c>
      <c r="C105" s="1"/>
      <c r="D105" s="10">
        <v>10.14</v>
      </c>
      <c r="E105" s="11">
        <v>6.1293800000000003</v>
      </c>
      <c r="F105" s="11">
        <v>22.239000000000001</v>
      </c>
      <c r="G105" s="11">
        <v>115.08499999999999</v>
      </c>
      <c r="H105" s="11">
        <v>106.56</v>
      </c>
      <c r="I105" s="11">
        <v>17.72</v>
      </c>
      <c r="J105" s="11">
        <v>57.524999999999999</v>
      </c>
      <c r="K105" s="11">
        <v>0.78559999999999997</v>
      </c>
      <c r="L105" s="11">
        <v>4.6399999999999997</v>
      </c>
      <c r="M105" s="12">
        <v>7.45</v>
      </c>
      <c r="O105" s="10">
        <v>14.15</v>
      </c>
      <c r="P105" s="11">
        <v>31.306999999999999</v>
      </c>
      <c r="Q105" s="11">
        <v>237.61</v>
      </c>
      <c r="R105" s="11">
        <v>45.99</v>
      </c>
      <c r="S105" s="11">
        <v>27.85</v>
      </c>
      <c r="T105" s="11">
        <v>49.84</v>
      </c>
      <c r="U105" s="11">
        <v>121.07</v>
      </c>
      <c r="V105" s="11">
        <v>41.875</v>
      </c>
      <c r="W105" s="11">
        <v>12.254547000000001</v>
      </c>
      <c r="X105" s="12">
        <v>1.784</v>
      </c>
      <c r="Z105" s="10">
        <v>34.99</v>
      </c>
      <c r="AA105" s="11">
        <v>50.93</v>
      </c>
      <c r="AB105" s="11">
        <v>25.69</v>
      </c>
      <c r="AC105" s="11">
        <v>98.9</v>
      </c>
      <c r="AD105" s="11">
        <v>33.799999999999997</v>
      </c>
      <c r="AE105" s="11">
        <v>53.7</v>
      </c>
      <c r="AF105" s="11">
        <v>11.1</v>
      </c>
      <c r="AG105" s="11">
        <v>42.31</v>
      </c>
      <c r="AH105" s="11">
        <v>28.88</v>
      </c>
      <c r="AI105" s="12">
        <v>12.33</v>
      </c>
      <c r="AK105" s="10">
        <v>1.6339999999999999</v>
      </c>
      <c r="AL105" s="11">
        <v>2.35</v>
      </c>
      <c r="AM105" s="11">
        <v>17.442</v>
      </c>
      <c r="AN105" s="11">
        <v>6.69</v>
      </c>
      <c r="AO105" s="11">
        <v>20.52</v>
      </c>
      <c r="AP105" s="11">
        <v>4.43</v>
      </c>
      <c r="AQ105" s="11">
        <v>26.099997999999999</v>
      </c>
      <c r="AR105" s="11">
        <v>30.749970999999999</v>
      </c>
      <c r="AS105" s="11">
        <v>20.430205999999998</v>
      </c>
      <c r="AT105" s="12">
        <v>15.0397</v>
      </c>
      <c r="AV105" s="10">
        <v>235.22308000000001</v>
      </c>
      <c r="AW105" s="11">
        <v>162.84649999999999</v>
      </c>
      <c r="AX105" s="11">
        <v>132.69</v>
      </c>
      <c r="AY105" s="11">
        <v>43.784999999999997</v>
      </c>
      <c r="AZ105" s="11">
        <v>44.75</v>
      </c>
      <c r="BA105" s="11">
        <v>222.42</v>
      </c>
      <c r="BB105" s="11">
        <v>350.68</v>
      </c>
      <c r="BC105" s="11">
        <v>273.16000000000003</v>
      </c>
      <c r="BD105" s="11">
        <v>34.924999999999997</v>
      </c>
      <c r="BE105" s="12">
        <v>35.950000000000003</v>
      </c>
      <c r="BG105" s="10">
        <v>8.7899999999999991</v>
      </c>
      <c r="BH105" s="11">
        <v>3.1660001000000002</v>
      </c>
      <c r="BI105" s="11">
        <v>52.4</v>
      </c>
      <c r="BJ105" s="11">
        <v>18.899999999999999</v>
      </c>
      <c r="BK105" s="11">
        <v>11.159528</v>
      </c>
      <c r="BL105" s="11">
        <v>5.2249999999999996</v>
      </c>
      <c r="BM105" s="11">
        <v>1.5</v>
      </c>
      <c r="BN105" s="11">
        <v>17.055015999999998</v>
      </c>
      <c r="BO105" s="11">
        <v>23.52</v>
      </c>
      <c r="BP105" s="12">
        <v>3.06</v>
      </c>
    </row>
    <row r="106" spans="2:68" x14ac:dyDescent="0.25">
      <c r="B106" s="6">
        <v>44225</v>
      </c>
      <c r="C106" s="1"/>
      <c r="D106" s="10">
        <v>11.82</v>
      </c>
      <c r="E106" s="11">
        <v>6.4</v>
      </c>
      <c r="F106" s="11">
        <v>20.946000000000002</v>
      </c>
      <c r="G106" s="11">
        <v>112.125</v>
      </c>
      <c r="H106" s="11">
        <v>92.91</v>
      </c>
      <c r="I106" s="11">
        <v>18.18</v>
      </c>
      <c r="J106" s="11">
        <v>61.103000000000002</v>
      </c>
      <c r="K106" s="11">
        <v>0.7137</v>
      </c>
      <c r="L106" s="11">
        <v>4.68</v>
      </c>
      <c r="M106" s="12">
        <v>7.2</v>
      </c>
      <c r="O106" s="10">
        <v>13.574999999999999</v>
      </c>
      <c r="P106" s="11">
        <v>29.63</v>
      </c>
      <c r="Q106" s="11">
        <v>236.62</v>
      </c>
      <c r="R106" s="11">
        <v>46.71</v>
      </c>
      <c r="S106" s="11">
        <v>32.5</v>
      </c>
      <c r="T106" s="11">
        <v>49.51</v>
      </c>
      <c r="U106" s="11">
        <v>120.4</v>
      </c>
      <c r="V106" s="11">
        <v>46.24</v>
      </c>
      <c r="W106" s="11">
        <v>13.063639</v>
      </c>
      <c r="X106" s="12">
        <v>2.149</v>
      </c>
      <c r="Z106" s="10">
        <v>33.625</v>
      </c>
      <c r="AA106" s="11">
        <v>53.21</v>
      </c>
      <c r="AB106" s="11">
        <v>27.29</v>
      </c>
      <c r="AC106" s="11">
        <v>86.7</v>
      </c>
      <c r="AD106" s="11">
        <v>34.25</v>
      </c>
      <c r="AE106" s="11">
        <v>49.34</v>
      </c>
      <c r="AF106" s="11">
        <v>11.3</v>
      </c>
      <c r="AG106" s="11">
        <v>39.47</v>
      </c>
      <c r="AH106" s="11">
        <v>27.63</v>
      </c>
      <c r="AI106" s="12">
        <v>14.5</v>
      </c>
      <c r="AK106" s="10">
        <v>1.611</v>
      </c>
      <c r="AL106" s="11">
        <v>2.2200000000000002</v>
      </c>
      <c r="AM106" s="11">
        <v>16.472999999999999</v>
      </c>
      <c r="AN106" s="11">
        <v>6.46</v>
      </c>
      <c r="AO106" s="11">
        <v>19.66</v>
      </c>
      <c r="AP106" s="11">
        <v>6.25</v>
      </c>
      <c r="AQ106" s="11">
        <v>25.85</v>
      </c>
      <c r="AR106" s="11">
        <v>30.299969000000001</v>
      </c>
      <c r="AS106" s="11">
        <v>17.542076000000002</v>
      </c>
      <c r="AT106" s="12">
        <v>13.17</v>
      </c>
      <c r="AV106" s="10">
        <v>264.50974000000002</v>
      </c>
      <c r="AW106" s="11">
        <v>160.31</v>
      </c>
      <c r="AX106" s="11">
        <v>131.96</v>
      </c>
      <c r="AY106" s="11">
        <v>45.05</v>
      </c>
      <c r="AZ106" s="11">
        <v>44.58</v>
      </c>
      <c r="BA106" s="11">
        <v>231.96</v>
      </c>
      <c r="BB106" s="11">
        <v>333.58</v>
      </c>
      <c r="BC106" s="11">
        <v>258.33</v>
      </c>
      <c r="BD106" s="11">
        <v>34.799999999999997</v>
      </c>
      <c r="BE106" s="12">
        <v>35.44</v>
      </c>
      <c r="BG106" s="10">
        <v>10.53</v>
      </c>
      <c r="BH106" s="11">
        <v>3.1000000999999999</v>
      </c>
      <c r="BI106" s="11">
        <v>49.57</v>
      </c>
      <c r="BJ106" s="11">
        <v>17.63</v>
      </c>
      <c r="BK106" s="11">
        <v>11.081306</v>
      </c>
      <c r="BL106" s="11">
        <v>5.7309999999999999</v>
      </c>
      <c r="BM106" s="11">
        <v>2.34</v>
      </c>
      <c r="BN106" s="11">
        <v>14.3586445</v>
      </c>
      <c r="BO106" s="11">
        <v>24.07</v>
      </c>
      <c r="BP106" s="12">
        <v>2.79</v>
      </c>
    </row>
    <row r="107" spans="2:68" x14ac:dyDescent="0.25">
      <c r="B107" s="6">
        <v>44253</v>
      </c>
      <c r="C107" s="1"/>
      <c r="D107" s="10">
        <v>15.79</v>
      </c>
      <c r="E107" s="11">
        <v>6.8636100000000004</v>
      </c>
      <c r="F107" s="11">
        <v>21.744</v>
      </c>
      <c r="G107" s="11">
        <v>106.3</v>
      </c>
      <c r="H107" s="11">
        <v>89.66</v>
      </c>
      <c r="I107" s="11">
        <v>19.46</v>
      </c>
      <c r="J107" s="11">
        <v>64.58</v>
      </c>
      <c r="K107" s="11">
        <v>0.85</v>
      </c>
      <c r="L107" s="11">
        <v>4.53</v>
      </c>
      <c r="M107" s="12">
        <v>7.32</v>
      </c>
      <c r="O107" s="10">
        <v>13.31</v>
      </c>
      <c r="P107" s="11">
        <v>32.162999999999997</v>
      </c>
      <c r="Q107" s="11">
        <v>252.06</v>
      </c>
      <c r="R107" s="11">
        <v>47.99</v>
      </c>
      <c r="S107" s="11">
        <v>33.6</v>
      </c>
      <c r="T107" s="11">
        <v>49.564</v>
      </c>
      <c r="U107" s="11">
        <v>130.03</v>
      </c>
      <c r="V107" s="11">
        <v>48.11</v>
      </c>
      <c r="W107" s="11">
        <v>14.727275000000001</v>
      </c>
      <c r="X107" s="12">
        <v>2.1720000000000002</v>
      </c>
      <c r="Z107" s="10">
        <v>32.305</v>
      </c>
      <c r="AA107" s="11">
        <v>55.17</v>
      </c>
      <c r="AB107" s="11">
        <v>31.14</v>
      </c>
      <c r="AC107" s="11">
        <v>114.1</v>
      </c>
      <c r="AD107" s="11">
        <v>38.354999999999997</v>
      </c>
      <c r="AE107" s="11">
        <v>54.4</v>
      </c>
      <c r="AF107" s="11">
        <v>10.94</v>
      </c>
      <c r="AG107" s="11">
        <v>41.04</v>
      </c>
      <c r="AH107" s="11">
        <v>31.08</v>
      </c>
      <c r="AI107" s="12">
        <v>12.28</v>
      </c>
      <c r="AK107" s="10">
        <v>1.8180000000000001</v>
      </c>
      <c r="AL107" s="11">
        <v>3.08</v>
      </c>
      <c r="AM107" s="11">
        <v>17.928999999999998</v>
      </c>
      <c r="AN107" s="11">
        <v>5.83</v>
      </c>
      <c r="AO107" s="11">
        <v>19.13</v>
      </c>
      <c r="AP107" s="11">
        <v>6.63</v>
      </c>
      <c r="AQ107" s="11">
        <v>28.65</v>
      </c>
      <c r="AR107" s="11">
        <v>34.619965000000001</v>
      </c>
      <c r="AS107" s="11">
        <v>22.89</v>
      </c>
      <c r="AT107" s="12">
        <v>12.13</v>
      </c>
      <c r="AV107" s="10">
        <v>225.16642999999999</v>
      </c>
      <c r="AW107" s="11">
        <v>154.6465</v>
      </c>
      <c r="AX107" s="11">
        <v>121.26</v>
      </c>
      <c r="AY107" s="11">
        <v>46.987000000000002</v>
      </c>
      <c r="AZ107" s="11">
        <v>44.87</v>
      </c>
      <c r="BA107" s="11">
        <v>232.38</v>
      </c>
      <c r="BB107" s="11">
        <v>332.22</v>
      </c>
      <c r="BC107" s="11">
        <v>257.62</v>
      </c>
      <c r="BD107" s="11">
        <v>35.625</v>
      </c>
      <c r="BE107" s="12">
        <v>38.78</v>
      </c>
      <c r="BG107" s="10">
        <v>11.7</v>
      </c>
      <c r="BH107" s="11">
        <v>3.2630002</v>
      </c>
      <c r="BI107" s="11">
        <v>52.72</v>
      </c>
      <c r="BJ107" s="11">
        <v>21.83</v>
      </c>
      <c r="BK107" s="11">
        <v>12.897772</v>
      </c>
      <c r="BL107" s="11">
        <v>5.4859999999999998</v>
      </c>
      <c r="BM107" s="11">
        <v>3.96</v>
      </c>
      <c r="BN107" s="11">
        <v>15.442849000000001</v>
      </c>
      <c r="BO107" s="11">
        <v>26.12</v>
      </c>
      <c r="BP107" s="12">
        <v>2.5499999999999998</v>
      </c>
    </row>
    <row r="108" spans="2:68" x14ac:dyDescent="0.25">
      <c r="B108" s="6">
        <v>44286</v>
      </c>
      <c r="C108" s="1"/>
      <c r="D108" s="10">
        <v>13.23</v>
      </c>
      <c r="E108" s="11">
        <v>6.8831499999999997</v>
      </c>
      <c r="F108" s="11">
        <v>21.015000000000001</v>
      </c>
      <c r="G108" s="11">
        <v>108.075</v>
      </c>
      <c r="H108" s="11">
        <v>84.27</v>
      </c>
      <c r="I108" s="11">
        <v>19.84</v>
      </c>
      <c r="J108" s="11">
        <v>64.84</v>
      </c>
      <c r="K108" s="11">
        <v>0.88</v>
      </c>
      <c r="L108" s="11">
        <v>4.37</v>
      </c>
      <c r="M108" s="12">
        <v>6.21</v>
      </c>
      <c r="O108" s="10">
        <v>12.97</v>
      </c>
      <c r="P108" s="11">
        <v>32.51</v>
      </c>
      <c r="Q108" s="11">
        <v>268.52</v>
      </c>
      <c r="R108" s="11">
        <v>53.95</v>
      </c>
      <c r="S108" s="11">
        <v>32.975000000000001</v>
      </c>
      <c r="T108" s="11">
        <v>54.88</v>
      </c>
      <c r="U108" s="11">
        <v>129.11000000000001</v>
      </c>
      <c r="V108" s="11">
        <v>52.01</v>
      </c>
      <c r="W108" s="11">
        <v>14.836365000000001</v>
      </c>
      <c r="X108" s="12">
        <v>2.649</v>
      </c>
      <c r="Z108" s="10">
        <v>29.785</v>
      </c>
      <c r="AA108" s="11">
        <v>74.64</v>
      </c>
      <c r="AB108" s="11">
        <v>30.46</v>
      </c>
      <c r="AC108" s="11">
        <v>110.5</v>
      </c>
      <c r="AD108" s="11">
        <v>41.15</v>
      </c>
      <c r="AE108" s="11">
        <v>60</v>
      </c>
      <c r="AF108" s="11">
        <v>11.14</v>
      </c>
      <c r="AG108" s="11">
        <v>46.09</v>
      </c>
      <c r="AH108" s="11">
        <v>32.44</v>
      </c>
      <c r="AI108" s="12">
        <v>10.56</v>
      </c>
      <c r="AK108" s="10">
        <v>1.899</v>
      </c>
      <c r="AL108" s="11">
        <v>3.07</v>
      </c>
      <c r="AM108" s="11">
        <v>17.29</v>
      </c>
      <c r="AN108" s="11">
        <v>4.91</v>
      </c>
      <c r="AO108" s="11">
        <v>15.01</v>
      </c>
      <c r="AP108" s="11">
        <v>5.19</v>
      </c>
      <c r="AQ108" s="11">
        <v>30.050001000000002</v>
      </c>
      <c r="AR108" s="11">
        <v>38.099960000000003</v>
      </c>
      <c r="AS108" s="11">
        <v>25.41</v>
      </c>
      <c r="AT108" s="12">
        <v>12.645</v>
      </c>
      <c r="AV108" s="10">
        <v>222.64311000000001</v>
      </c>
      <c r="AW108" s="11">
        <v>154.70401000000001</v>
      </c>
      <c r="AX108" s="11">
        <v>122.15</v>
      </c>
      <c r="AY108" s="11">
        <v>46.366</v>
      </c>
      <c r="AZ108" s="11">
        <v>51.71</v>
      </c>
      <c r="BA108" s="11">
        <v>235.77</v>
      </c>
      <c r="BB108" s="11">
        <v>372.07</v>
      </c>
      <c r="BC108" s="11">
        <v>294.52999999999997</v>
      </c>
      <c r="BD108" s="11">
        <v>33.71</v>
      </c>
      <c r="BE108" s="12">
        <v>38.65</v>
      </c>
      <c r="BG108" s="10">
        <v>12.25</v>
      </c>
      <c r="BH108" s="11">
        <v>3.9060001</v>
      </c>
      <c r="BI108" s="11">
        <v>54.11</v>
      </c>
      <c r="BJ108" s="11">
        <v>21.46</v>
      </c>
      <c r="BK108" s="11">
        <v>13.593070000000001</v>
      </c>
      <c r="BL108" s="11">
        <v>5.43</v>
      </c>
      <c r="BM108" s="11">
        <v>4.2</v>
      </c>
      <c r="BN108" s="11">
        <v>17.79</v>
      </c>
      <c r="BO108" s="11">
        <v>29.2</v>
      </c>
      <c r="BP108" s="12">
        <v>2.74</v>
      </c>
    </row>
    <row r="109" spans="2:68" x14ac:dyDescent="0.25">
      <c r="B109" s="6">
        <v>44316</v>
      </c>
      <c r="C109" s="1"/>
      <c r="D109" s="10">
        <v>11.17</v>
      </c>
      <c r="E109" s="11">
        <v>7.3860760000000001</v>
      </c>
      <c r="F109" s="11">
        <v>21.411999999999999</v>
      </c>
      <c r="G109" s="11">
        <v>122.215</v>
      </c>
      <c r="H109" s="11">
        <v>94.48</v>
      </c>
      <c r="I109" s="11">
        <v>22.06</v>
      </c>
      <c r="J109" s="11">
        <v>72.362499999999997</v>
      </c>
      <c r="K109" s="11">
        <v>0.77159999999999995</v>
      </c>
      <c r="L109" s="11">
        <v>3.82</v>
      </c>
      <c r="M109" s="12">
        <v>6.25</v>
      </c>
      <c r="O109" s="10">
        <v>14.35</v>
      </c>
      <c r="P109" s="11">
        <v>29.902999999999999</v>
      </c>
      <c r="Q109" s="11">
        <v>279.24</v>
      </c>
      <c r="R109" s="11">
        <v>53.92</v>
      </c>
      <c r="S109" s="11">
        <v>31.75</v>
      </c>
      <c r="T109" s="11">
        <v>58.895000000000003</v>
      </c>
      <c r="U109" s="11">
        <v>134.47</v>
      </c>
      <c r="V109" s="11">
        <v>52.225000000000001</v>
      </c>
      <c r="W109" s="11">
        <v>14.890910999999999</v>
      </c>
      <c r="X109" s="12">
        <v>2.7269999999999999</v>
      </c>
      <c r="Z109" s="10">
        <v>35.26</v>
      </c>
      <c r="AA109" s="11">
        <v>80.260000000000005</v>
      </c>
      <c r="AB109" s="11">
        <v>32.229999999999997</v>
      </c>
      <c r="AC109" s="11">
        <v>120.47</v>
      </c>
      <c r="AD109" s="11">
        <v>41.5</v>
      </c>
      <c r="AE109" s="11">
        <v>58.93</v>
      </c>
      <c r="AF109" s="11">
        <v>11.27</v>
      </c>
      <c r="AG109" s="11">
        <v>50.16</v>
      </c>
      <c r="AH109" s="11">
        <v>35.049999999999997</v>
      </c>
      <c r="AI109" s="12">
        <v>11.02</v>
      </c>
      <c r="AK109" s="10">
        <v>1.94</v>
      </c>
      <c r="AL109" s="11">
        <v>2.86</v>
      </c>
      <c r="AM109" s="11">
        <v>15.789</v>
      </c>
      <c r="AN109" s="11">
        <v>5.28</v>
      </c>
      <c r="AO109" s="11">
        <v>17.260000000000002</v>
      </c>
      <c r="AP109" s="11">
        <v>5.51</v>
      </c>
      <c r="AQ109" s="11">
        <v>27.5</v>
      </c>
      <c r="AR109" s="11">
        <v>39.419960000000003</v>
      </c>
      <c r="AS109" s="11">
        <v>24.360004</v>
      </c>
      <c r="AT109" s="12">
        <v>12.1105</v>
      </c>
      <c r="AV109" s="10">
        <v>236.47978000000001</v>
      </c>
      <c r="AW109" s="11">
        <v>173.37100000000001</v>
      </c>
      <c r="AX109" s="11">
        <v>131.46</v>
      </c>
      <c r="AY109" s="11">
        <v>45.620002999999997</v>
      </c>
      <c r="AZ109" s="11">
        <v>50.91</v>
      </c>
      <c r="BA109" s="11">
        <v>252.18</v>
      </c>
      <c r="BB109" s="11">
        <v>398.8</v>
      </c>
      <c r="BC109" s="11">
        <v>325.08</v>
      </c>
      <c r="BD109" s="11">
        <v>36.975000000000001</v>
      </c>
      <c r="BE109" s="12">
        <v>43.6</v>
      </c>
      <c r="BG109" s="10">
        <v>11.54</v>
      </c>
      <c r="BH109" s="11">
        <v>3.7020000999999998</v>
      </c>
      <c r="BI109" s="11">
        <v>56.15</v>
      </c>
      <c r="BJ109" s="11">
        <v>19.559999999999999</v>
      </c>
      <c r="BK109" s="11">
        <v>12.897772</v>
      </c>
      <c r="BL109" s="11">
        <v>5.8319999999999999</v>
      </c>
      <c r="BM109" s="11">
        <v>4.24</v>
      </c>
      <c r="BN109" s="11">
        <v>16.57</v>
      </c>
      <c r="BO109" s="11">
        <v>31.75</v>
      </c>
      <c r="BP109" s="12">
        <v>2.78</v>
      </c>
    </row>
    <row r="110" spans="2:68" x14ac:dyDescent="0.25">
      <c r="B110" s="6">
        <v>44344</v>
      </c>
      <c r="C110" s="1"/>
      <c r="D110" s="10">
        <v>9.75</v>
      </c>
      <c r="E110" s="11">
        <v>8.0210699999999999</v>
      </c>
      <c r="F110" s="11">
        <v>21.297999999999998</v>
      </c>
      <c r="G110" s="11">
        <v>126.82</v>
      </c>
      <c r="H110" s="11">
        <v>89.46</v>
      </c>
      <c r="I110" s="11">
        <v>22.78</v>
      </c>
      <c r="J110" s="11">
        <v>72.75</v>
      </c>
      <c r="K110" s="11">
        <v>0.83750000000000002</v>
      </c>
      <c r="L110" s="11">
        <v>3.31</v>
      </c>
      <c r="M110" s="12">
        <v>7.37</v>
      </c>
      <c r="O110" s="10">
        <v>14</v>
      </c>
      <c r="P110" s="11">
        <v>30.922000000000001</v>
      </c>
      <c r="Q110" s="11">
        <v>280.89999999999998</v>
      </c>
      <c r="R110" s="11">
        <v>52.88</v>
      </c>
      <c r="S110" s="11">
        <v>31.85</v>
      </c>
      <c r="T110" s="11">
        <v>67.94</v>
      </c>
      <c r="U110" s="11">
        <v>135.68</v>
      </c>
      <c r="V110" s="11">
        <v>53.45</v>
      </c>
      <c r="W110" s="11">
        <v>14.659091999999999</v>
      </c>
      <c r="X110" s="12">
        <v>2.6259999999999999</v>
      </c>
      <c r="Z110" s="10">
        <v>37.25</v>
      </c>
      <c r="AA110" s="11">
        <v>81.86</v>
      </c>
      <c r="AB110" s="11">
        <v>30.76</v>
      </c>
      <c r="AC110" s="11">
        <v>129.38999999999999</v>
      </c>
      <c r="AD110" s="11">
        <v>47.8</v>
      </c>
      <c r="AE110" s="11">
        <v>53.77</v>
      </c>
      <c r="AF110" s="11">
        <v>11.46</v>
      </c>
      <c r="AG110" s="11">
        <v>51.84</v>
      </c>
      <c r="AH110" s="11">
        <v>36.549999999999997</v>
      </c>
      <c r="AI110" s="12">
        <v>9.4700000000000006</v>
      </c>
      <c r="AK110" s="10">
        <v>1.9139999999999999</v>
      </c>
      <c r="AL110" s="11">
        <v>3.18</v>
      </c>
      <c r="AM110" s="11">
        <v>16.861000000000001</v>
      </c>
      <c r="AN110" s="11">
        <v>6.45</v>
      </c>
      <c r="AO110" s="11">
        <v>21.49</v>
      </c>
      <c r="AP110" s="11">
        <v>8.6300000000000008</v>
      </c>
      <c r="AQ110" s="11">
        <v>27.349997999999999</v>
      </c>
      <c r="AR110" s="11">
        <v>42.389954000000003</v>
      </c>
      <c r="AS110" s="11">
        <v>27.216839</v>
      </c>
      <c r="AT110" s="12">
        <v>14.6</v>
      </c>
      <c r="AV110" s="10">
        <v>208.40643</v>
      </c>
      <c r="AW110" s="11">
        <v>161.15350000000001</v>
      </c>
      <c r="AX110" s="11">
        <v>124.61</v>
      </c>
      <c r="AY110" s="11">
        <v>47.232998000000002</v>
      </c>
      <c r="AZ110" s="11">
        <v>52.9</v>
      </c>
      <c r="BA110" s="11">
        <v>249.68</v>
      </c>
      <c r="BB110" s="11">
        <v>411.92</v>
      </c>
      <c r="BC110" s="11">
        <v>328.73</v>
      </c>
      <c r="BD110" s="11">
        <v>39.450000000000003</v>
      </c>
      <c r="BE110" s="12">
        <v>42.55</v>
      </c>
      <c r="BG110" s="10">
        <v>14.53</v>
      </c>
      <c r="BH110" s="11">
        <v>3.4740001999999999</v>
      </c>
      <c r="BI110" s="11">
        <v>57.34</v>
      </c>
      <c r="BJ110" s="11">
        <v>22.45</v>
      </c>
      <c r="BK110" s="11">
        <v>14.914135</v>
      </c>
      <c r="BL110" s="11">
        <v>5.36</v>
      </c>
      <c r="BM110" s="11">
        <v>5.29</v>
      </c>
      <c r="BN110" s="11">
        <v>19.57</v>
      </c>
      <c r="BO110" s="11">
        <v>33.69</v>
      </c>
      <c r="BP110" s="12">
        <v>3.46</v>
      </c>
    </row>
    <row r="111" spans="2:68" x14ac:dyDescent="0.25">
      <c r="B111" s="6">
        <v>44377</v>
      </c>
      <c r="C111" s="1"/>
      <c r="D111" s="10">
        <v>10.7</v>
      </c>
      <c r="E111" s="11">
        <v>7</v>
      </c>
      <c r="F111" s="11">
        <v>23.19</v>
      </c>
      <c r="G111" s="11">
        <v>126.5</v>
      </c>
      <c r="H111" s="11">
        <v>95.92</v>
      </c>
      <c r="I111" s="11">
        <v>22.86</v>
      </c>
      <c r="J111" s="11">
        <v>75.375</v>
      </c>
      <c r="K111" s="11">
        <v>0.73619999999999997</v>
      </c>
      <c r="L111" s="11">
        <v>3.18</v>
      </c>
      <c r="M111" s="12">
        <v>7.29</v>
      </c>
      <c r="O111" s="10">
        <v>13.6</v>
      </c>
      <c r="P111" s="11">
        <v>26.526</v>
      </c>
      <c r="Q111" s="11">
        <v>265.41000000000003</v>
      </c>
      <c r="R111" s="11">
        <v>52.52</v>
      </c>
      <c r="S111" s="11">
        <v>31.375</v>
      </c>
      <c r="T111" s="11">
        <v>68.144999999999996</v>
      </c>
      <c r="U111" s="11">
        <v>135.21</v>
      </c>
      <c r="V111" s="11">
        <v>52.85</v>
      </c>
      <c r="W111" s="11">
        <v>14.1272745</v>
      </c>
      <c r="X111" s="12">
        <v>2.4489999999999998</v>
      </c>
      <c r="Z111" s="10">
        <v>36.950000000000003</v>
      </c>
      <c r="AA111" s="11">
        <v>85.6</v>
      </c>
      <c r="AB111" s="11">
        <v>31.83</v>
      </c>
      <c r="AC111" s="11">
        <v>123.49</v>
      </c>
      <c r="AD111" s="11">
        <v>47.14</v>
      </c>
      <c r="AE111" s="11">
        <v>54.56</v>
      </c>
      <c r="AF111" s="11">
        <v>11.53</v>
      </c>
      <c r="AG111" s="11">
        <v>54.98</v>
      </c>
      <c r="AH111" s="11">
        <v>37.29</v>
      </c>
      <c r="AI111" s="12">
        <v>9.26</v>
      </c>
      <c r="AK111" s="10">
        <v>1.875</v>
      </c>
      <c r="AL111" s="11">
        <v>3.46</v>
      </c>
      <c r="AM111" s="11">
        <v>15.749000000000001</v>
      </c>
      <c r="AN111" s="11">
        <v>5.49</v>
      </c>
      <c r="AO111" s="11">
        <v>20.92</v>
      </c>
      <c r="AP111" s="11">
        <v>7.98</v>
      </c>
      <c r="AQ111" s="11">
        <v>25.95</v>
      </c>
      <c r="AR111" s="11">
        <v>45.179955</v>
      </c>
      <c r="AS111" s="11">
        <v>25.550003</v>
      </c>
      <c r="AT111" s="12">
        <v>11.522</v>
      </c>
      <c r="AV111" s="10">
        <v>226.56645</v>
      </c>
      <c r="AW111" s="11">
        <v>172.00800000000001</v>
      </c>
      <c r="AX111" s="11">
        <v>136.96</v>
      </c>
      <c r="AY111" s="11">
        <v>47.684002</v>
      </c>
      <c r="AZ111" s="11">
        <v>53</v>
      </c>
      <c r="BA111" s="11">
        <v>270.89999999999998</v>
      </c>
      <c r="BB111" s="11">
        <v>400.44</v>
      </c>
      <c r="BC111" s="11">
        <v>347.71</v>
      </c>
      <c r="BD111" s="11">
        <v>41.884999999999998</v>
      </c>
      <c r="BE111" s="12">
        <v>42.76</v>
      </c>
      <c r="BG111" s="10">
        <v>14.86</v>
      </c>
      <c r="BH111" s="11">
        <v>3.5180001000000001</v>
      </c>
      <c r="BI111" s="11">
        <v>57.02</v>
      </c>
      <c r="BJ111" s="11">
        <v>23.12</v>
      </c>
      <c r="BK111" s="11">
        <v>14.531720999999999</v>
      </c>
      <c r="BL111" s="11">
        <v>5.41</v>
      </c>
      <c r="BM111" s="11">
        <v>6.78</v>
      </c>
      <c r="BN111" s="11">
        <v>19.71</v>
      </c>
      <c r="BO111" s="11">
        <v>32.49</v>
      </c>
      <c r="BP111" s="12">
        <v>3.44</v>
      </c>
    </row>
    <row r="112" spans="2:68" x14ac:dyDescent="0.25">
      <c r="B112" s="6">
        <v>44407</v>
      </c>
      <c r="C112" s="1"/>
      <c r="D112" s="10">
        <v>9.65</v>
      </c>
      <c r="E112" s="11">
        <v>6.94015</v>
      </c>
      <c r="F112" s="11">
        <v>20.405999999999999</v>
      </c>
      <c r="G112" s="11">
        <v>119.03</v>
      </c>
      <c r="H112" s="11">
        <v>98.4</v>
      </c>
      <c r="I112" s="11">
        <v>22.82</v>
      </c>
      <c r="J112" s="11">
        <v>78.349999999999994</v>
      </c>
      <c r="K112" s="11">
        <v>0.67</v>
      </c>
      <c r="L112" s="11">
        <v>2.66</v>
      </c>
      <c r="M112" s="12">
        <v>6.51</v>
      </c>
      <c r="O112" s="10">
        <v>14.18</v>
      </c>
      <c r="P112" s="11">
        <v>23.902000000000001</v>
      </c>
      <c r="Q112" s="11">
        <v>257.83</v>
      </c>
      <c r="R112" s="11">
        <v>52.29</v>
      </c>
      <c r="S112" s="11">
        <v>31.2</v>
      </c>
      <c r="T112" s="11">
        <v>67.87</v>
      </c>
      <c r="U112" s="11">
        <v>147.47</v>
      </c>
      <c r="V112" s="11">
        <v>52.6</v>
      </c>
      <c r="W112" s="11">
        <v>14.663639</v>
      </c>
      <c r="X112" s="12">
        <v>2.8570000000000002</v>
      </c>
      <c r="Z112" s="10">
        <v>33.54</v>
      </c>
      <c r="AA112" s="11">
        <v>85.73</v>
      </c>
      <c r="AB112" s="11">
        <v>28.92</v>
      </c>
      <c r="AC112" s="11">
        <v>121.68</v>
      </c>
      <c r="AD112" s="11">
        <v>43.15</v>
      </c>
      <c r="AE112" s="11">
        <v>53.95</v>
      </c>
      <c r="AF112" s="11">
        <v>11.76</v>
      </c>
      <c r="AG112" s="11">
        <v>58.95</v>
      </c>
      <c r="AH112" s="11">
        <v>36.93</v>
      </c>
      <c r="AI112" s="12">
        <v>8.92</v>
      </c>
      <c r="AK112" s="10">
        <v>1.966</v>
      </c>
      <c r="AL112" s="11">
        <v>2.31</v>
      </c>
      <c r="AM112" s="11">
        <v>16.556000000000001</v>
      </c>
      <c r="AN112" s="11">
        <v>4.9800000000000004</v>
      </c>
      <c r="AO112" s="11">
        <v>19.88</v>
      </c>
      <c r="AP112" s="11">
        <v>6.46</v>
      </c>
      <c r="AQ112" s="11">
        <v>24.750001999999999</v>
      </c>
      <c r="AR112" s="11">
        <v>44.159953999999999</v>
      </c>
      <c r="AS112" s="11">
        <v>25.970001</v>
      </c>
      <c r="AT112" s="12">
        <v>11.18</v>
      </c>
      <c r="AV112" s="10">
        <v>229.06645</v>
      </c>
      <c r="AW112" s="11">
        <v>166.37950000000001</v>
      </c>
      <c r="AX112" s="11">
        <v>145.86000000000001</v>
      </c>
      <c r="AY112" s="11">
        <v>48.540005000000001</v>
      </c>
      <c r="AZ112" s="11">
        <v>55.37</v>
      </c>
      <c r="BA112" s="11">
        <v>284.91000000000003</v>
      </c>
      <c r="BB112" s="11">
        <v>412.22</v>
      </c>
      <c r="BC112" s="11">
        <v>356.3</v>
      </c>
      <c r="BD112" s="11">
        <v>46.3</v>
      </c>
      <c r="BE112" s="12">
        <v>45.6</v>
      </c>
      <c r="BG112" s="10">
        <v>13.95</v>
      </c>
      <c r="BH112" s="11">
        <v>3.8040001000000001</v>
      </c>
      <c r="BI112" s="11">
        <v>58.83</v>
      </c>
      <c r="BJ112" s="11">
        <v>20.68</v>
      </c>
      <c r="BK112" s="11">
        <v>14.636016</v>
      </c>
      <c r="BL112" s="11">
        <v>5.38</v>
      </c>
      <c r="BM112" s="11">
        <v>5.21</v>
      </c>
      <c r="BN112" s="11">
        <v>19.170000000000002</v>
      </c>
      <c r="BO112" s="11">
        <v>35.36</v>
      </c>
      <c r="BP112" s="12">
        <v>3.17</v>
      </c>
    </row>
    <row r="113" spans="2:68" x14ac:dyDescent="0.25">
      <c r="B113" s="6">
        <v>44439</v>
      </c>
      <c r="C113" s="1"/>
      <c r="D113" s="10">
        <v>9.66</v>
      </c>
      <c r="E113" s="11">
        <v>7.99824</v>
      </c>
      <c r="F113" s="11">
        <v>22.091000000000001</v>
      </c>
      <c r="G113" s="11">
        <v>112.25</v>
      </c>
      <c r="H113" s="11">
        <v>112.35</v>
      </c>
      <c r="I113" s="11">
        <v>23.44</v>
      </c>
      <c r="J113" s="11">
        <v>81.255099999999999</v>
      </c>
      <c r="K113" s="11">
        <v>0.66869999999999996</v>
      </c>
      <c r="L113" s="11">
        <v>2.4900000000000002</v>
      </c>
      <c r="M113" s="12">
        <v>7.92</v>
      </c>
      <c r="O113" s="10">
        <v>16.5</v>
      </c>
      <c r="P113" s="11">
        <v>27.065999999999999</v>
      </c>
      <c r="Q113" s="11">
        <v>253.54</v>
      </c>
      <c r="R113" s="11">
        <v>51.45</v>
      </c>
      <c r="S113" s="11">
        <v>30.45</v>
      </c>
      <c r="T113" s="11">
        <v>70.56</v>
      </c>
      <c r="U113" s="11">
        <v>150.22</v>
      </c>
      <c r="V113" s="11">
        <v>50.594999999999999</v>
      </c>
      <c r="W113" s="11">
        <v>13.909093</v>
      </c>
      <c r="X113" s="12">
        <v>2.7189999999999999</v>
      </c>
      <c r="Z113" s="10">
        <v>30.475000000000001</v>
      </c>
      <c r="AA113" s="11">
        <v>92.99</v>
      </c>
      <c r="AB113" s="11">
        <v>30.23</v>
      </c>
      <c r="AC113" s="11">
        <v>126.26</v>
      </c>
      <c r="AD113" s="11">
        <v>42.03</v>
      </c>
      <c r="AE113" s="11">
        <v>52.7</v>
      </c>
      <c r="AF113" s="11">
        <v>11.77</v>
      </c>
      <c r="AG113" s="11">
        <v>64.790000000000006</v>
      </c>
      <c r="AH113" s="11">
        <v>39.82</v>
      </c>
      <c r="AI113" s="12">
        <v>7.9</v>
      </c>
      <c r="AK113" s="10">
        <v>1.835</v>
      </c>
      <c r="AL113" s="11">
        <v>2.36</v>
      </c>
      <c r="AM113" s="11">
        <v>17.010999999999999</v>
      </c>
      <c r="AN113" s="11">
        <v>4.41</v>
      </c>
      <c r="AO113" s="11">
        <v>19.190000000000001</v>
      </c>
      <c r="AP113" s="11">
        <v>6.98</v>
      </c>
      <c r="AQ113" s="11">
        <v>25.1</v>
      </c>
      <c r="AR113" s="11">
        <v>45.959949999999999</v>
      </c>
      <c r="AS113" s="11">
        <v>23.100002</v>
      </c>
      <c r="AT113" s="12">
        <v>11.195</v>
      </c>
      <c r="AV113" s="10">
        <v>245.23973000000001</v>
      </c>
      <c r="AW113" s="11">
        <v>173.5395</v>
      </c>
      <c r="AX113" s="11">
        <v>151.83000000000001</v>
      </c>
      <c r="AY113" s="11">
        <v>49.721004000000001</v>
      </c>
      <c r="AZ113" s="11">
        <v>59.02</v>
      </c>
      <c r="BA113" s="11">
        <v>301.88</v>
      </c>
      <c r="BB113" s="11">
        <v>416.27</v>
      </c>
      <c r="BC113" s="11">
        <v>379.38</v>
      </c>
      <c r="BD113" s="11">
        <v>49.984999999999999</v>
      </c>
      <c r="BE113" s="12">
        <v>45.15</v>
      </c>
      <c r="BG113" s="10">
        <v>13.03</v>
      </c>
      <c r="BH113" s="11">
        <v>3.6539999999999999</v>
      </c>
      <c r="BI113" s="11">
        <v>60.68</v>
      </c>
      <c r="BJ113" s="11">
        <v>19.98</v>
      </c>
      <c r="BK113" s="11">
        <v>14.331823</v>
      </c>
      <c r="BL113" s="11">
        <v>5.4109999999999996</v>
      </c>
      <c r="BM113" s="11">
        <v>5.0999999999999996</v>
      </c>
      <c r="BN113" s="11">
        <v>20.02</v>
      </c>
      <c r="BO113" s="11">
        <v>37.229999999999997</v>
      </c>
      <c r="BP113" s="12">
        <v>3.26</v>
      </c>
    </row>
    <row r="114" spans="2:68" x14ac:dyDescent="0.25">
      <c r="B114" s="6">
        <v>44469</v>
      </c>
      <c r="C114" s="1"/>
      <c r="D114" s="10">
        <v>8.34</v>
      </c>
      <c r="E114" s="11">
        <v>7.79</v>
      </c>
      <c r="F114" s="11">
        <v>21.681999999999999</v>
      </c>
      <c r="G114" s="11">
        <v>114.83</v>
      </c>
      <c r="H114" s="11">
        <v>112.62</v>
      </c>
      <c r="I114" s="11">
        <v>22.6</v>
      </c>
      <c r="J114" s="11">
        <v>67.05</v>
      </c>
      <c r="K114" s="11">
        <v>0.66085000000000005</v>
      </c>
      <c r="L114" s="11">
        <v>2.7</v>
      </c>
      <c r="M114" s="12">
        <v>9.42</v>
      </c>
      <c r="O114" s="10">
        <v>15.67</v>
      </c>
      <c r="P114" s="11">
        <v>26.975999999999999</v>
      </c>
      <c r="Q114" s="11">
        <v>239.25</v>
      </c>
      <c r="R114" s="11">
        <v>45.99</v>
      </c>
      <c r="S114" s="11">
        <v>30.225000000000001</v>
      </c>
      <c r="T114" s="11">
        <v>63.09</v>
      </c>
      <c r="U114" s="11">
        <v>137.22</v>
      </c>
      <c r="V114" s="11">
        <v>49.85</v>
      </c>
      <c r="W114" s="11">
        <v>18.000001999999999</v>
      </c>
      <c r="X114" s="12">
        <v>2.4740000000000002</v>
      </c>
      <c r="Z114" s="10">
        <v>31.475000000000001</v>
      </c>
      <c r="AA114" s="11">
        <v>99.34</v>
      </c>
      <c r="AB114" s="11">
        <v>32.57</v>
      </c>
      <c r="AC114" s="11">
        <v>108.96</v>
      </c>
      <c r="AD114" s="11">
        <v>37.659999999999997</v>
      </c>
      <c r="AE114" s="11">
        <v>50.35</v>
      </c>
      <c r="AF114" s="11">
        <v>11.32</v>
      </c>
      <c r="AG114" s="11">
        <v>61.88</v>
      </c>
      <c r="AH114" s="11">
        <v>37.42</v>
      </c>
      <c r="AI114" s="12">
        <v>6.62</v>
      </c>
      <c r="AK114" s="10">
        <v>1.8069999999999999</v>
      </c>
      <c r="AL114" s="11">
        <v>2.96</v>
      </c>
      <c r="AM114" s="11">
        <v>15.619</v>
      </c>
      <c r="AN114" s="11">
        <v>3.81</v>
      </c>
      <c r="AO114" s="11">
        <v>16.2</v>
      </c>
      <c r="AP114" s="11">
        <v>7.37</v>
      </c>
      <c r="AQ114" s="11">
        <v>24.449998999999998</v>
      </c>
      <c r="AR114" s="11">
        <v>44.549956999999999</v>
      </c>
      <c r="AS114" s="11">
        <v>20.754999999999999</v>
      </c>
      <c r="AT114" s="12">
        <v>9.9954999999999998</v>
      </c>
      <c r="AV114" s="10">
        <v>258.49306999999999</v>
      </c>
      <c r="AW114" s="11">
        <v>164.25200000000001</v>
      </c>
      <c r="AX114" s="11">
        <v>141.5</v>
      </c>
      <c r="AY114" s="11">
        <v>48.493000000000002</v>
      </c>
      <c r="AZ114" s="11">
        <v>54.43</v>
      </c>
      <c r="BA114" s="11">
        <v>281.92</v>
      </c>
      <c r="BB114" s="11">
        <v>390.74</v>
      </c>
      <c r="BC114" s="11">
        <v>339.39</v>
      </c>
      <c r="BD114" s="11">
        <v>48.005000000000003</v>
      </c>
      <c r="BE114" s="12">
        <v>43.39</v>
      </c>
      <c r="BG114" s="10">
        <v>14.16</v>
      </c>
      <c r="BH114" s="11">
        <v>3.657</v>
      </c>
      <c r="BI114" s="11">
        <v>55.93</v>
      </c>
      <c r="BJ114" s="11">
        <v>21.62</v>
      </c>
      <c r="BK114" s="11">
        <v>14.436118</v>
      </c>
      <c r="BL114" s="11">
        <v>6.2560000000000002</v>
      </c>
      <c r="BM114" s="11">
        <v>6.7</v>
      </c>
      <c r="BN114" s="11">
        <v>19.100000000000001</v>
      </c>
      <c r="BO114" s="11">
        <v>36.67</v>
      </c>
      <c r="BP114" s="12">
        <v>2.76</v>
      </c>
    </row>
    <row r="115" spans="2:68" x14ac:dyDescent="0.25">
      <c r="B115" s="6">
        <v>44498</v>
      </c>
      <c r="C115" s="1"/>
      <c r="D115" s="10">
        <v>7.57</v>
      </c>
      <c r="E115" s="11">
        <v>8.15</v>
      </c>
      <c r="F115" s="11">
        <v>24.617999999999999</v>
      </c>
      <c r="G115" s="11">
        <v>120.25</v>
      </c>
      <c r="H115" s="11">
        <v>125.25</v>
      </c>
      <c r="I115" s="11">
        <v>23.54</v>
      </c>
      <c r="J115" s="11">
        <v>73.14</v>
      </c>
      <c r="K115" s="11">
        <v>0.68674999999999997</v>
      </c>
      <c r="L115" s="11">
        <v>2.52</v>
      </c>
      <c r="M115" s="12">
        <v>9.26</v>
      </c>
      <c r="O115" s="10">
        <v>15.4</v>
      </c>
      <c r="P115" s="11">
        <v>24.875</v>
      </c>
      <c r="Q115" s="11">
        <v>293.05</v>
      </c>
      <c r="R115" s="11">
        <v>45.09</v>
      </c>
      <c r="S115" s="11">
        <v>30.89</v>
      </c>
      <c r="T115" s="11">
        <v>62.14</v>
      </c>
      <c r="U115" s="11">
        <v>146</v>
      </c>
      <c r="V115" s="11">
        <v>52.185000000000002</v>
      </c>
      <c r="W115" s="11">
        <v>17.45</v>
      </c>
      <c r="X115" s="12">
        <v>2.847</v>
      </c>
      <c r="Z115" s="10">
        <v>31.094999999999999</v>
      </c>
      <c r="AA115" s="11">
        <v>109.82</v>
      </c>
      <c r="AB115" s="11">
        <v>34.869999999999997</v>
      </c>
      <c r="AC115" s="11">
        <v>97.14</v>
      </c>
      <c r="AD115" s="11">
        <v>38.92</v>
      </c>
      <c r="AE115" s="11">
        <v>48.39</v>
      </c>
      <c r="AF115" s="11">
        <v>11.21</v>
      </c>
      <c r="AG115" s="11">
        <v>70.819999999999993</v>
      </c>
      <c r="AH115" s="11">
        <v>37.83</v>
      </c>
      <c r="AI115" s="12">
        <v>7.03</v>
      </c>
      <c r="AK115" s="10">
        <v>1.7310000000000001</v>
      </c>
      <c r="AL115" s="11">
        <v>3.6</v>
      </c>
      <c r="AM115" s="11">
        <v>16.032</v>
      </c>
      <c r="AN115" s="11">
        <v>4.22</v>
      </c>
      <c r="AO115" s="11">
        <v>19.98</v>
      </c>
      <c r="AP115" s="11">
        <v>6.74</v>
      </c>
      <c r="AQ115" s="11">
        <v>24.8</v>
      </c>
      <c r="AR115" s="11">
        <v>46.829949999999997</v>
      </c>
      <c r="AS115" s="11">
        <v>20.216000000000001</v>
      </c>
      <c r="AT115" s="12">
        <v>11.64</v>
      </c>
      <c r="AV115" s="10">
        <v>371.33294999999998</v>
      </c>
      <c r="AW115" s="11">
        <v>168.6215</v>
      </c>
      <c r="AX115" s="11">
        <v>149.80000000000001</v>
      </c>
      <c r="AY115" s="11">
        <v>53.167000000000002</v>
      </c>
      <c r="AZ115" s="11">
        <v>55.97</v>
      </c>
      <c r="BA115" s="11">
        <v>331.62</v>
      </c>
      <c r="BB115" s="11">
        <v>460.47</v>
      </c>
      <c r="BC115" s="11">
        <v>323.57</v>
      </c>
      <c r="BD115" s="11">
        <v>55.064999999999998</v>
      </c>
      <c r="BE115" s="12">
        <v>43.13</v>
      </c>
      <c r="BG115" s="10">
        <v>17.079999999999998</v>
      </c>
      <c r="BH115" s="11">
        <v>3.5390000000000001</v>
      </c>
      <c r="BI115" s="11">
        <v>51.43</v>
      </c>
      <c r="BJ115" s="11">
        <v>24.99</v>
      </c>
      <c r="BK115" s="11">
        <v>14.87068</v>
      </c>
      <c r="BL115" s="11">
        <v>6.1479999999999997</v>
      </c>
      <c r="BM115" s="11">
        <v>7.2</v>
      </c>
      <c r="BN115" s="11">
        <v>19.940000000000001</v>
      </c>
      <c r="BO115" s="11">
        <v>36.57</v>
      </c>
      <c r="BP115" s="12">
        <v>2.96</v>
      </c>
    </row>
    <row r="116" spans="2:68" x14ac:dyDescent="0.25">
      <c r="B116" s="6">
        <v>44530</v>
      </c>
      <c r="C116" s="1"/>
      <c r="D116" s="10">
        <v>6.63</v>
      </c>
      <c r="E116" s="11">
        <v>7.1969390000000004</v>
      </c>
      <c r="F116" s="11">
        <v>24.611000000000001</v>
      </c>
      <c r="G116" s="11">
        <v>115.25</v>
      </c>
      <c r="H116" s="11">
        <v>109.4</v>
      </c>
      <c r="I116" s="11">
        <v>23.24</v>
      </c>
      <c r="J116" s="11">
        <v>75.444900000000004</v>
      </c>
      <c r="K116" s="11">
        <v>0.64510000000000001</v>
      </c>
      <c r="L116" s="11">
        <v>1.81</v>
      </c>
      <c r="M116" s="12">
        <v>4.3899999999999997</v>
      </c>
      <c r="O116" s="10">
        <v>14.35</v>
      </c>
      <c r="P116" s="11">
        <v>22.736999999999998</v>
      </c>
      <c r="Q116" s="11">
        <v>265.27</v>
      </c>
      <c r="R116" s="11">
        <v>43.12</v>
      </c>
      <c r="S116" s="11">
        <v>30.65</v>
      </c>
      <c r="T116" s="11">
        <v>59.4</v>
      </c>
      <c r="U116" s="11">
        <v>153.93</v>
      </c>
      <c r="V116" s="11">
        <v>49.174999999999997</v>
      </c>
      <c r="W116" s="11">
        <v>15.93</v>
      </c>
      <c r="X116" s="12">
        <v>2.4500000000000002</v>
      </c>
      <c r="Z116" s="10">
        <v>35.26</v>
      </c>
      <c r="AA116" s="11">
        <v>92.07</v>
      </c>
      <c r="AB116" s="11">
        <v>31.07</v>
      </c>
      <c r="AC116" s="11">
        <v>89.23</v>
      </c>
      <c r="AD116" s="11">
        <v>37.94</v>
      </c>
      <c r="AE116" s="11">
        <v>42.51</v>
      </c>
      <c r="AF116" s="11">
        <v>10.46</v>
      </c>
      <c r="AG116" s="11">
        <v>74.58</v>
      </c>
      <c r="AH116" s="11">
        <v>34.4</v>
      </c>
      <c r="AI116" s="12">
        <v>7.05</v>
      </c>
      <c r="AK116" s="10">
        <v>1.7410000000000001</v>
      </c>
      <c r="AL116" s="11">
        <v>3.66</v>
      </c>
      <c r="AM116" s="11">
        <v>14.32</v>
      </c>
      <c r="AN116" s="11">
        <v>4.04</v>
      </c>
      <c r="AO116" s="11">
        <v>16.61</v>
      </c>
      <c r="AP116" s="11">
        <v>7.06</v>
      </c>
      <c r="AQ116" s="11">
        <v>22.6</v>
      </c>
      <c r="AR116" s="11">
        <v>47.699947000000002</v>
      </c>
      <c r="AS116" s="11">
        <v>19.04</v>
      </c>
      <c r="AT116" s="12">
        <v>10.951000000000001</v>
      </c>
      <c r="AV116" s="10">
        <v>381.58627000000001</v>
      </c>
      <c r="AW116" s="11">
        <v>175.3535</v>
      </c>
      <c r="AX116" s="11">
        <v>165.3</v>
      </c>
      <c r="AY116" s="11">
        <v>55.368000000000002</v>
      </c>
      <c r="AZ116" s="11">
        <v>54.84</v>
      </c>
      <c r="BA116" s="11">
        <v>330.59</v>
      </c>
      <c r="BB116" s="11">
        <v>444.22</v>
      </c>
      <c r="BC116" s="11">
        <v>324.45999999999998</v>
      </c>
      <c r="BD116" s="11">
        <v>53.414999999999999</v>
      </c>
      <c r="BE116" s="12">
        <v>38.07</v>
      </c>
      <c r="BG116" s="10">
        <v>19.190000000000001</v>
      </c>
      <c r="BH116" s="11">
        <v>4.1400002999999996</v>
      </c>
      <c r="BI116" s="11">
        <v>49.98</v>
      </c>
      <c r="BJ116" s="11">
        <v>21.59</v>
      </c>
      <c r="BK116" s="11">
        <v>14.218838</v>
      </c>
      <c r="BL116" s="11">
        <v>6.35</v>
      </c>
      <c r="BM116" s="11">
        <v>6.23</v>
      </c>
      <c r="BN116" s="11">
        <v>17.13</v>
      </c>
      <c r="BO116" s="11">
        <v>33.19</v>
      </c>
      <c r="BP116" s="12">
        <v>2.82</v>
      </c>
    </row>
    <row r="117" spans="2:68" x14ac:dyDescent="0.25">
      <c r="B117" s="6">
        <v>44561</v>
      </c>
      <c r="C117" s="1"/>
      <c r="D117" s="10">
        <v>6.42</v>
      </c>
      <c r="E117" s="11">
        <v>7.7649999999999997</v>
      </c>
      <c r="F117" s="11">
        <v>23.67</v>
      </c>
      <c r="G117" s="11">
        <v>121.125</v>
      </c>
      <c r="H117" s="11">
        <v>104.46</v>
      </c>
      <c r="I117" s="11">
        <v>23.18</v>
      </c>
      <c r="J117" s="11">
        <v>82.295000000000002</v>
      </c>
      <c r="K117" s="11">
        <v>0.70694999999999997</v>
      </c>
      <c r="L117" s="11">
        <v>1.6</v>
      </c>
      <c r="M117" s="12">
        <v>4.4000000000000004</v>
      </c>
      <c r="O117" s="10">
        <v>14.6</v>
      </c>
      <c r="P117" s="11">
        <v>24.98</v>
      </c>
      <c r="Q117" s="11">
        <v>297.70999999999998</v>
      </c>
      <c r="R117" s="11">
        <v>48.78</v>
      </c>
      <c r="S117" s="11">
        <v>31.65</v>
      </c>
      <c r="T117" s="11">
        <v>64.08</v>
      </c>
      <c r="U117" s="11">
        <v>161.34</v>
      </c>
      <c r="V117" s="11">
        <v>50.27</v>
      </c>
      <c r="W117" s="11">
        <v>15.492000000000001</v>
      </c>
      <c r="X117" s="12">
        <v>2.8959999999999999</v>
      </c>
      <c r="Z117" s="10">
        <v>36.43</v>
      </c>
      <c r="AA117" s="11">
        <v>93.36</v>
      </c>
      <c r="AB117" s="11">
        <v>33.299999999999997</v>
      </c>
      <c r="AC117" s="11">
        <v>93.94</v>
      </c>
      <c r="AD117" s="11">
        <v>39.19</v>
      </c>
      <c r="AE117" s="11">
        <v>46.77</v>
      </c>
      <c r="AF117" s="11">
        <v>10.38</v>
      </c>
      <c r="AG117" s="11">
        <v>83.83</v>
      </c>
      <c r="AH117" s="11">
        <v>37.53</v>
      </c>
      <c r="AI117" s="12">
        <v>9</v>
      </c>
      <c r="AK117" s="10">
        <v>1.823</v>
      </c>
      <c r="AL117" s="11">
        <v>3.46</v>
      </c>
      <c r="AM117" s="11">
        <v>15.116</v>
      </c>
      <c r="AN117" s="11">
        <v>3.76</v>
      </c>
      <c r="AO117" s="11">
        <v>15.67</v>
      </c>
      <c r="AP117" s="11">
        <v>8.0299999999999994</v>
      </c>
      <c r="AQ117" s="11">
        <v>22.5</v>
      </c>
      <c r="AR117" s="11">
        <v>45.239952000000002</v>
      </c>
      <c r="AS117" s="11">
        <v>18.480003</v>
      </c>
      <c r="AT117" s="12">
        <v>10.38</v>
      </c>
      <c r="AV117" s="10">
        <v>352.25963999999999</v>
      </c>
      <c r="AW117" s="11">
        <v>166.71702999999999</v>
      </c>
      <c r="AX117" s="11">
        <v>177.57</v>
      </c>
      <c r="AY117" s="11">
        <v>66.54101</v>
      </c>
      <c r="AZ117" s="11">
        <v>63.37</v>
      </c>
      <c r="BA117" s="11">
        <v>336.32</v>
      </c>
      <c r="BB117" s="11">
        <v>502.14</v>
      </c>
      <c r="BC117" s="11">
        <v>336.35</v>
      </c>
      <c r="BD117" s="11">
        <v>56</v>
      </c>
      <c r="BE117" s="12">
        <v>42.48</v>
      </c>
      <c r="BG117" s="10">
        <v>20.77</v>
      </c>
      <c r="BH117" s="11">
        <v>4.3949999999999996</v>
      </c>
      <c r="BI117" s="11">
        <v>50.33</v>
      </c>
      <c r="BJ117" s="11">
        <v>22.87</v>
      </c>
      <c r="BK117" s="11">
        <v>16.887042999999998</v>
      </c>
      <c r="BL117" s="11">
        <v>6.1790000000000003</v>
      </c>
      <c r="BM117" s="11">
        <v>5.98</v>
      </c>
      <c r="BN117" s="11">
        <v>18.760000000000002</v>
      </c>
      <c r="BO117" s="11">
        <v>37.450000000000003</v>
      </c>
      <c r="BP117" s="12">
        <v>2.8</v>
      </c>
    </row>
    <row r="118" spans="2:68" x14ac:dyDescent="0.25">
      <c r="B118" s="6">
        <v>44592</v>
      </c>
      <c r="C118" s="1"/>
      <c r="D118" s="10">
        <v>5.19</v>
      </c>
      <c r="E118" s="11">
        <v>7.5140000000000002</v>
      </c>
      <c r="F118" s="11">
        <v>26.484000000000002</v>
      </c>
      <c r="G118" s="11">
        <v>103</v>
      </c>
      <c r="H118" s="11">
        <v>75.819999999999993</v>
      </c>
      <c r="I118" s="11">
        <v>21.92</v>
      </c>
      <c r="J118" s="11">
        <v>69.94</v>
      </c>
      <c r="K118" s="11">
        <v>0.73499999999999999</v>
      </c>
      <c r="L118" s="11">
        <v>2.2200000000000002</v>
      </c>
      <c r="M118" s="12">
        <v>4.6500000000000004</v>
      </c>
      <c r="O118" s="10">
        <v>12.6</v>
      </c>
      <c r="P118" s="11">
        <v>26.353999999999999</v>
      </c>
      <c r="Q118" s="11">
        <v>271.99</v>
      </c>
      <c r="R118" s="11">
        <v>47.34</v>
      </c>
      <c r="S118" s="11">
        <v>32.5</v>
      </c>
      <c r="T118" s="11">
        <v>59.96</v>
      </c>
      <c r="U118" s="11">
        <v>143.01</v>
      </c>
      <c r="V118" s="11">
        <v>51.52</v>
      </c>
      <c r="W118" s="11">
        <v>16.170000000000002</v>
      </c>
      <c r="X118" s="12">
        <v>2.9239999999999999</v>
      </c>
      <c r="Z118" s="10">
        <v>27.84</v>
      </c>
      <c r="AA118" s="11">
        <v>85.06</v>
      </c>
      <c r="AB118" s="11">
        <v>29.84</v>
      </c>
      <c r="AC118" s="11">
        <v>95.75</v>
      </c>
      <c r="AD118" s="11">
        <v>38.619999999999997</v>
      </c>
      <c r="AE118" s="11">
        <v>43.75</v>
      </c>
      <c r="AF118" s="11">
        <v>9.9499999999999993</v>
      </c>
      <c r="AG118" s="11">
        <v>79.3</v>
      </c>
      <c r="AH118" s="11">
        <v>35.97</v>
      </c>
      <c r="AI118" s="12">
        <v>8.4499999999999993</v>
      </c>
      <c r="AK118" s="10">
        <v>1.7949999999999999</v>
      </c>
      <c r="AL118" s="11">
        <v>4.33</v>
      </c>
      <c r="AM118" s="11">
        <v>16.363</v>
      </c>
      <c r="AN118" s="11">
        <v>3.32</v>
      </c>
      <c r="AO118" s="11">
        <v>13.62</v>
      </c>
      <c r="AP118" s="11">
        <v>7</v>
      </c>
      <c r="AQ118" s="11">
        <v>20.150002000000001</v>
      </c>
      <c r="AR118" s="11">
        <v>43.499954000000002</v>
      </c>
      <c r="AS118" s="11">
        <v>19.600002</v>
      </c>
      <c r="AT118" s="12">
        <v>9.77</v>
      </c>
      <c r="AV118" s="10">
        <v>312.23964999999998</v>
      </c>
      <c r="AW118" s="11">
        <v>149.5735</v>
      </c>
      <c r="AX118" s="11">
        <v>174.78</v>
      </c>
      <c r="AY118" s="11">
        <v>58.588000000000001</v>
      </c>
      <c r="AZ118" s="11">
        <v>55.67</v>
      </c>
      <c r="BA118" s="11">
        <v>310.98</v>
      </c>
      <c r="BB118" s="11">
        <v>472.57</v>
      </c>
      <c r="BC118" s="11">
        <v>313.26</v>
      </c>
      <c r="BD118" s="11">
        <v>49.935000000000002</v>
      </c>
      <c r="BE118" s="12">
        <v>42.9</v>
      </c>
      <c r="BG118" s="10">
        <v>20.3</v>
      </c>
      <c r="BH118" s="11">
        <v>4.0519999999999996</v>
      </c>
      <c r="BI118" s="11">
        <v>49.99</v>
      </c>
      <c r="BJ118" s="11">
        <v>30.74</v>
      </c>
      <c r="BK118" s="11">
        <v>15.13</v>
      </c>
      <c r="BL118" s="11">
        <v>5.633</v>
      </c>
      <c r="BM118" s="11">
        <v>7.81</v>
      </c>
      <c r="BN118" s="11">
        <v>19.29</v>
      </c>
      <c r="BO118" s="11">
        <v>35.54</v>
      </c>
      <c r="BP118" s="12">
        <v>2.83</v>
      </c>
    </row>
    <row r="119" spans="2:68" x14ac:dyDescent="0.25">
      <c r="B119" s="6">
        <v>44620</v>
      </c>
      <c r="C119" s="1"/>
      <c r="D119" s="10">
        <v>5.33</v>
      </c>
      <c r="E119" s="11">
        <v>7.5049999999999999</v>
      </c>
      <c r="F119" s="11">
        <v>25.2</v>
      </c>
      <c r="G119" s="11">
        <v>95.17</v>
      </c>
      <c r="H119" s="11">
        <v>72.91</v>
      </c>
      <c r="I119" s="11">
        <v>21.64</v>
      </c>
      <c r="J119" s="11">
        <v>67.5</v>
      </c>
      <c r="K119" s="11">
        <v>0.74060000000000004</v>
      </c>
      <c r="L119" s="11">
        <v>2.17</v>
      </c>
      <c r="M119" s="12">
        <v>5.59</v>
      </c>
      <c r="O119" s="10">
        <v>12.775</v>
      </c>
      <c r="P119" s="11">
        <v>26.812000000000001</v>
      </c>
      <c r="Q119" s="11">
        <v>256.52</v>
      </c>
      <c r="R119" s="11">
        <v>52.01</v>
      </c>
      <c r="S119" s="11">
        <v>32</v>
      </c>
      <c r="T119" s="11">
        <v>49.89</v>
      </c>
      <c r="U119" s="11">
        <v>142.43</v>
      </c>
      <c r="V119" s="11">
        <v>50.81</v>
      </c>
      <c r="W119" s="11">
        <v>16.25</v>
      </c>
      <c r="X119" s="12">
        <v>3.177</v>
      </c>
      <c r="Z119" s="10">
        <v>25.4</v>
      </c>
      <c r="AA119" s="11">
        <v>88.83</v>
      </c>
      <c r="AB119" s="11">
        <v>32.85</v>
      </c>
      <c r="AC119" s="11">
        <v>96.5</v>
      </c>
      <c r="AD119" s="11">
        <v>38.880000000000003</v>
      </c>
      <c r="AE119" s="11">
        <v>50.51</v>
      </c>
      <c r="AF119" s="11">
        <v>9.8800000000000008</v>
      </c>
      <c r="AG119" s="11">
        <v>84.97</v>
      </c>
      <c r="AH119" s="11">
        <v>36.56</v>
      </c>
      <c r="AI119" s="12">
        <v>7.7</v>
      </c>
      <c r="AK119" s="10">
        <v>1.7849999999999999</v>
      </c>
      <c r="AL119" s="11">
        <v>4.8600000000000003</v>
      </c>
      <c r="AM119" s="11">
        <v>15.891999999999999</v>
      </c>
      <c r="AN119" s="11">
        <v>3.7</v>
      </c>
      <c r="AO119" s="11">
        <v>16.95</v>
      </c>
      <c r="AP119" s="11">
        <v>7.25</v>
      </c>
      <c r="AQ119" s="11">
        <v>16.45</v>
      </c>
      <c r="AR119" s="11">
        <v>36.509963999999997</v>
      </c>
      <c r="AS119" s="11">
        <v>23.870007000000001</v>
      </c>
      <c r="AT119" s="12">
        <v>12.692500000000001</v>
      </c>
      <c r="AV119" s="10">
        <v>290.14303999999998</v>
      </c>
      <c r="AW119" s="11">
        <v>153.56299999999999</v>
      </c>
      <c r="AX119" s="11">
        <v>165.12</v>
      </c>
      <c r="AY119" s="11">
        <v>58.744</v>
      </c>
      <c r="AZ119" s="11">
        <v>55.77</v>
      </c>
      <c r="BA119" s="11">
        <v>298.79000000000002</v>
      </c>
      <c r="BB119" s="11">
        <v>475.87</v>
      </c>
      <c r="BC119" s="11">
        <v>211.03</v>
      </c>
      <c r="BD119" s="11">
        <v>51.475000000000001</v>
      </c>
      <c r="BE119" s="12">
        <v>44.17</v>
      </c>
      <c r="BG119" s="10">
        <v>17.559999999999999</v>
      </c>
      <c r="BH119" s="11">
        <v>3.9290001000000001</v>
      </c>
      <c r="BI119" s="11">
        <v>46.76</v>
      </c>
      <c r="BJ119" s="11">
        <v>33.53</v>
      </c>
      <c r="BK119" s="11">
        <v>14.33</v>
      </c>
      <c r="BL119" s="11">
        <v>5.8170000000000002</v>
      </c>
      <c r="BM119" s="11">
        <v>8.7799999999999994</v>
      </c>
      <c r="BN119" s="11">
        <v>18.28</v>
      </c>
      <c r="BO119" s="11">
        <v>36.799999999999997</v>
      </c>
      <c r="BP119" s="12">
        <v>2.93</v>
      </c>
    </row>
    <row r="120" spans="2:68" x14ac:dyDescent="0.25">
      <c r="B120" s="6">
        <v>44651</v>
      </c>
      <c r="C120" s="1"/>
      <c r="D120" s="10">
        <v>5.28</v>
      </c>
      <c r="E120" s="11">
        <v>7.29</v>
      </c>
      <c r="F120" s="11">
        <v>25.645</v>
      </c>
      <c r="G120" s="11">
        <v>100.375</v>
      </c>
      <c r="H120" s="11">
        <v>68.36</v>
      </c>
      <c r="I120" s="11">
        <v>23.58</v>
      </c>
      <c r="J120" s="11">
        <v>69.314999999999998</v>
      </c>
      <c r="K120" s="11">
        <v>0.69799999999999995</v>
      </c>
      <c r="L120" s="11">
        <v>1.97</v>
      </c>
      <c r="M120" s="12">
        <v>5.6</v>
      </c>
      <c r="O120" s="10">
        <v>12.71</v>
      </c>
      <c r="P120" s="11">
        <v>25.73</v>
      </c>
      <c r="Q120" s="11">
        <v>285.22000000000003</v>
      </c>
      <c r="R120" s="11">
        <v>51.72</v>
      </c>
      <c r="S120" s="11">
        <v>31.254999999999999</v>
      </c>
      <c r="T120" s="11">
        <v>47.83</v>
      </c>
      <c r="U120" s="11">
        <v>130.97999999999999</v>
      </c>
      <c r="V120" s="11">
        <v>50.74</v>
      </c>
      <c r="W120" s="11">
        <v>17.100000000000001</v>
      </c>
      <c r="X120" s="12">
        <v>3.5289999999999999</v>
      </c>
      <c r="Z120" s="10">
        <v>23.594999999999999</v>
      </c>
      <c r="AA120" s="11">
        <v>84.26</v>
      </c>
      <c r="AB120" s="11">
        <v>32.6</v>
      </c>
      <c r="AC120" s="11">
        <v>94.16</v>
      </c>
      <c r="AD120" s="11">
        <v>34.56</v>
      </c>
      <c r="AE120" s="11">
        <v>52.39</v>
      </c>
      <c r="AF120" s="11">
        <v>9.58</v>
      </c>
      <c r="AG120" s="11">
        <v>90.31</v>
      </c>
      <c r="AH120" s="11">
        <v>37.89</v>
      </c>
      <c r="AI120" s="12">
        <v>6.95</v>
      </c>
      <c r="AK120" s="10">
        <v>1.897</v>
      </c>
      <c r="AL120" s="11">
        <v>7.19</v>
      </c>
      <c r="AM120" s="11">
        <v>14.489000000000001</v>
      </c>
      <c r="AN120" s="11">
        <v>3.62</v>
      </c>
      <c r="AO120" s="11">
        <v>16.170000000000002</v>
      </c>
      <c r="AP120" s="11">
        <v>7.19</v>
      </c>
      <c r="AQ120" s="11">
        <v>16.25</v>
      </c>
      <c r="AR120" s="11">
        <v>36.119965000000001</v>
      </c>
      <c r="AS120" s="11">
        <v>23.66</v>
      </c>
      <c r="AT120" s="12">
        <v>12.54</v>
      </c>
      <c r="AV120" s="10">
        <v>359.19965000000002</v>
      </c>
      <c r="AW120" s="11">
        <v>162.9975</v>
      </c>
      <c r="AX120" s="11">
        <v>174.61</v>
      </c>
      <c r="AY120" s="11">
        <v>62.968000000000004</v>
      </c>
      <c r="AZ120" s="11">
        <v>55.76</v>
      </c>
      <c r="BA120" s="11">
        <v>308.31</v>
      </c>
      <c r="BB120" s="11">
        <v>509.97</v>
      </c>
      <c r="BC120" s="11">
        <v>222.36</v>
      </c>
      <c r="BD120" s="11">
        <v>55.524999999999999</v>
      </c>
      <c r="BE120" s="12">
        <v>44.29</v>
      </c>
      <c r="BG120" s="10">
        <v>16.91</v>
      </c>
      <c r="BH120" s="11">
        <v>3.8069999999999999</v>
      </c>
      <c r="BI120" s="11">
        <v>46.82</v>
      </c>
      <c r="BJ120" s="11">
        <v>37.869999999999997</v>
      </c>
      <c r="BK120" s="11">
        <v>15.86</v>
      </c>
      <c r="BL120" s="11">
        <v>5.899</v>
      </c>
      <c r="BM120" s="11">
        <v>8.07</v>
      </c>
      <c r="BN120" s="11">
        <v>16.27</v>
      </c>
      <c r="BO120" s="11">
        <v>35.450000000000003</v>
      </c>
      <c r="BP120" s="12">
        <v>3.23</v>
      </c>
    </row>
    <row r="121" spans="2:68" x14ac:dyDescent="0.25">
      <c r="B121" s="6">
        <v>44680</v>
      </c>
      <c r="C121" s="1"/>
      <c r="D121" s="10">
        <v>4.3099999999999996</v>
      </c>
      <c r="E121" s="11">
        <v>6.86</v>
      </c>
      <c r="F121" s="11">
        <v>24.902000000000001</v>
      </c>
      <c r="G121" s="11">
        <v>91.78</v>
      </c>
      <c r="H121" s="11">
        <v>56.13</v>
      </c>
      <c r="I121" s="11">
        <v>23.3</v>
      </c>
      <c r="J121" s="11">
        <v>69.814999999999998</v>
      </c>
      <c r="K121" s="11">
        <v>0.67544999999999999</v>
      </c>
      <c r="L121" s="11">
        <v>1.87</v>
      </c>
      <c r="M121" s="12">
        <v>5.7750000000000004</v>
      </c>
      <c r="O121" s="10">
        <v>11.89</v>
      </c>
      <c r="P121" s="11">
        <v>27.338000000000001</v>
      </c>
      <c r="Q121" s="11">
        <v>257.88</v>
      </c>
      <c r="R121" s="11">
        <v>47.83</v>
      </c>
      <c r="S121" s="11">
        <v>29.725000000000001</v>
      </c>
      <c r="T121" s="11">
        <v>42.56</v>
      </c>
      <c r="U121" s="11">
        <v>124.78</v>
      </c>
      <c r="V121" s="11">
        <v>51.38</v>
      </c>
      <c r="W121" s="11">
        <v>15.885</v>
      </c>
      <c r="X121" s="12">
        <v>3.234</v>
      </c>
      <c r="Z121" s="10">
        <v>22.06</v>
      </c>
      <c r="AA121" s="11">
        <v>82.37</v>
      </c>
      <c r="AB121" s="11">
        <v>36.6</v>
      </c>
      <c r="AC121" s="11">
        <v>96.5</v>
      </c>
      <c r="AD121" s="11">
        <v>31.73</v>
      </c>
      <c r="AE121" s="11">
        <v>51.07</v>
      </c>
      <c r="AF121" s="11">
        <v>9.19</v>
      </c>
      <c r="AG121" s="11">
        <v>89.16</v>
      </c>
      <c r="AH121" s="11">
        <v>36.6</v>
      </c>
      <c r="AI121" s="12">
        <v>6.2949999999999999</v>
      </c>
      <c r="AK121" s="10">
        <v>1.91</v>
      </c>
      <c r="AL121" s="11">
        <v>6.76</v>
      </c>
      <c r="AM121" s="11">
        <v>12.741</v>
      </c>
      <c r="AN121" s="11">
        <v>3.02</v>
      </c>
      <c r="AO121" s="11">
        <v>14.74</v>
      </c>
      <c r="AP121" s="11">
        <v>6.67</v>
      </c>
      <c r="AQ121" s="11">
        <v>13.9</v>
      </c>
      <c r="AR121" s="11">
        <v>30.059972999999999</v>
      </c>
      <c r="AS121" s="11">
        <v>20.965</v>
      </c>
      <c r="AT121" s="12">
        <v>11.18</v>
      </c>
      <c r="AV121" s="10">
        <v>290.25304999999997</v>
      </c>
      <c r="AW121" s="11">
        <v>124.281494</v>
      </c>
      <c r="AX121" s="11">
        <v>157.65</v>
      </c>
      <c r="AY121" s="11">
        <v>55.439003</v>
      </c>
      <c r="AZ121" s="11">
        <v>48.98</v>
      </c>
      <c r="BA121" s="11">
        <v>277.52</v>
      </c>
      <c r="BB121" s="11">
        <v>508.55</v>
      </c>
      <c r="BC121" s="11">
        <v>200.47</v>
      </c>
      <c r="BD121" s="11">
        <v>57</v>
      </c>
      <c r="BE121" s="12">
        <v>42.11</v>
      </c>
      <c r="BG121" s="10">
        <v>14.16</v>
      </c>
      <c r="BH121" s="11">
        <v>4.21</v>
      </c>
      <c r="BI121" s="11">
        <v>39.76</v>
      </c>
      <c r="BJ121" s="11">
        <v>35.619999999999997</v>
      </c>
      <c r="BK121" s="11">
        <v>14.19</v>
      </c>
      <c r="BL121" s="11">
        <v>5.4340000000000002</v>
      </c>
      <c r="BM121" s="11">
        <v>7.74</v>
      </c>
      <c r="BN121" s="11">
        <v>13.37</v>
      </c>
      <c r="BO121" s="11">
        <v>32.619999999999997</v>
      </c>
      <c r="BP121" s="12">
        <v>2.91</v>
      </c>
    </row>
    <row r="122" spans="2:68" x14ac:dyDescent="0.25">
      <c r="B122" s="6">
        <v>44712</v>
      </c>
      <c r="C122" s="1"/>
      <c r="D122" s="10">
        <v>3.12</v>
      </c>
      <c r="E122" s="11">
        <v>6.625</v>
      </c>
      <c r="F122" s="11">
        <v>25.463999999999999</v>
      </c>
      <c r="G122" s="11">
        <v>81.099999999999994</v>
      </c>
      <c r="H122" s="11">
        <v>56.3</v>
      </c>
      <c r="I122" s="11">
        <v>22.94</v>
      </c>
      <c r="J122" s="11">
        <v>63.170099999999998</v>
      </c>
      <c r="K122" s="11">
        <v>0.73424999999999996</v>
      </c>
      <c r="L122" s="11">
        <v>1.53</v>
      </c>
      <c r="M122" s="12">
        <v>5.71</v>
      </c>
      <c r="O122" s="10">
        <v>11.48</v>
      </c>
      <c r="P122" s="11">
        <v>25.364999999999998</v>
      </c>
      <c r="Q122" s="11">
        <v>239.66</v>
      </c>
      <c r="R122" s="11">
        <v>54.29</v>
      </c>
      <c r="S122" s="11">
        <v>31.3</v>
      </c>
      <c r="T122" s="11">
        <v>41.49</v>
      </c>
      <c r="U122" s="11">
        <v>129.38999999999999</v>
      </c>
      <c r="V122" s="11">
        <v>51.95</v>
      </c>
      <c r="W122" s="11">
        <v>15.675000000000001</v>
      </c>
      <c r="X122" s="12">
        <v>3.077</v>
      </c>
      <c r="Z122" s="10">
        <v>19.48</v>
      </c>
      <c r="AA122" s="11">
        <v>85.73</v>
      </c>
      <c r="AB122" s="11">
        <v>35.729999999999997</v>
      </c>
      <c r="AC122" s="11">
        <v>102.17</v>
      </c>
      <c r="AD122" s="11">
        <v>30.2</v>
      </c>
      <c r="AE122" s="11">
        <v>45.65</v>
      </c>
      <c r="AF122" s="11">
        <v>9.35</v>
      </c>
      <c r="AG122" s="11">
        <v>73.48</v>
      </c>
      <c r="AH122" s="11">
        <v>34.1</v>
      </c>
      <c r="AI122" s="12">
        <v>5.3</v>
      </c>
      <c r="AK122" s="10">
        <v>2.2210000000000001</v>
      </c>
      <c r="AL122" s="11">
        <v>7.74</v>
      </c>
      <c r="AM122" s="11">
        <v>12.971</v>
      </c>
      <c r="AN122" s="11">
        <v>2.72</v>
      </c>
      <c r="AO122" s="11">
        <v>14.15</v>
      </c>
      <c r="AP122" s="11">
        <v>6.04</v>
      </c>
      <c r="AQ122" s="11">
        <v>15.599999</v>
      </c>
      <c r="AR122" s="11">
        <v>29.399971000000001</v>
      </c>
      <c r="AS122" s="11">
        <v>22.470001</v>
      </c>
      <c r="AT122" s="12">
        <v>9.8000000000000007</v>
      </c>
      <c r="AV122" s="10">
        <v>252.75307000000001</v>
      </c>
      <c r="AW122" s="11">
        <v>120.209496</v>
      </c>
      <c r="AX122" s="11">
        <v>148.84</v>
      </c>
      <c r="AY122" s="11">
        <v>58.012999999999998</v>
      </c>
      <c r="AZ122" s="11">
        <v>45.05</v>
      </c>
      <c r="BA122" s="11">
        <v>271.87</v>
      </c>
      <c r="BB122" s="11">
        <v>496.78</v>
      </c>
      <c r="BC122" s="11">
        <v>193.64</v>
      </c>
      <c r="BD122" s="11">
        <v>55.2</v>
      </c>
      <c r="BE122" s="12">
        <v>41.01</v>
      </c>
      <c r="BG122" s="10">
        <v>13.68</v>
      </c>
      <c r="BH122" s="11">
        <v>5.0060000000000002</v>
      </c>
      <c r="BI122" s="11">
        <v>44.28</v>
      </c>
      <c r="BJ122" s="11">
        <v>40.5</v>
      </c>
      <c r="BK122" s="11">
        <v>14.93</v>
      </c>
      <c r="BL122" s="11">
        <v>5.923</v>
      </c>
      <c r="BM122" s="11">
        <v>7.94</v>
      </c>
      <c r="BN122" s="11">
        <v>15.1</v>
      </c>
      <c r="BO122" s="11">
        <v>32.229999999999997</v>
      </c>
      <c r="BP122" s="12">
        <v>2.96</v>
      </c>
    </row>
    <row r="123" spans="2:68" x14ac:dyDescent="0.25">
      <c r="B123" s="6">
        <v>44742</v>
      </c>
      <c r="C123" s="1"/>
      <c r="D123" s="10">
        <v>2.61</v>
      </c>
      <c r="E123" s="11">
        <v>5.8150000000000004</v>
      </c>
      <c r="F123" s="11">
        <v>20.096</v>
      </c>
      <c r="G123" s="11">
        <v>77</v>
      </c>
      <c r="H123" s="11">
        <v>47.08</v>
      </c>
      <c r="I123" s="11">
        <v>20.18</v>
      </c>
      <c r="J123" s="11">
        <v>58.37</v>
      </c>
      <c r="K123" s="11">
        <v>0.86</v>
      </c>
      <c r="L123" s="11">
        <v>1.52</v>
      </c>
      <c r="M123" s="12">
        <v>5.58</v>
      </c>
      <c r="O123" s="10">
        <v>11.65</v>
      </c>
      <c r="P123" s="11">
        <v>21.664999999999999</v>
      </c>
      <c r="Q123" s="11">
        <v>227.29</v>
      </c>
      <c r="R123" s="11">
        <v>53.1</v>
      </c>
      <c r="S123" s="11">
        <v>30</v>
      </c>
      <c r="T123" s="11">
        <v>37.549999999999997</v>
      </c>
      <c r="U123" s="11">
        <v>113.15</v>
      </c>
      <c r="V123" s="11">
        <v>42.16</v>
      </c>
      <c r="W123" s="11">
        <v>15.22</v>
      </c>
      <c r="X123" s="12">
        <v>2.1800000000000002</v>
      </c>
      <c r="Z123" s="10">
        <v>15.214</v>
      </c>
      <c r="AA123" s="11">
        <v>89.32</v>
      </c>
      <c r="AB123" s="11">
        <v>38.89</v>
      </c>
      <c r="AC123" s="11">
        <v>79.09</v>
      </c>
      <c r="AD123" s="11">
        <v>26.27</v>
      </c>
      <c r="AE123" s="11">
        <v>43.04</v>
      </c>
      <c r="AF123" s="11">
        <v>8.93</v>
      </c>
      <c r="AG123" s="11">
        <v>62.51</v>
      </c>
      <c r="AH123" s="11">
        <v>29.7</v>
      </c>
      <c r="AI123" s="12">
        <v>5.34</v>
      </c>
      <c r="AK123" s="10">
        <v>2.1160000000000001</v>
      </c>
      <c r="AL123" s="11">
        <v>6.19</v>
      </c>
      <c r="AM123" s="11">
        <v>12.227</v>
      </c>
      <c r="AN123" s="11">
        <v>2.48</v>
      </c>
      <c r="AO123" s="11">
        <v>12.17</v>
      </c>
      <c r="AP123" s="11">
        <v>7.73</v>
      </c>
      <c r="AQ123" s="11">
        <v>14.250000999999999</v>
      </c>
      <c r="AR123" s="11">
        <v>26.459969999999998</v>
      </c>
      <c r="AS123" s="11">
        <v>17.437000000000001</v>
      </c>
      <c r="AT123" s="12">
        <v>7.7622999999999998</v>
      </c>
      <c r="AV123" s="10">
        <v>224.47309999999999</v>
      </c>
      <c r="AW123" s="11">
        <v>106.21</v>
      </c>
      <c r="AX123" s="11">
        <v>136.72</v>
      </c>
      <c r="AY123" s="11">
        <v>48.581000000000003</v>
      </c>
      <c r="AZ123" s="11">
        <v>42.64</v>
      </c>
      <c r="BA123" s="11">
        <v>256.83</v>
      </c>
      <c r="BB123" s="11">
        <v>513.63</v>
      </c>
      <c r="BC123" s="11">
        <v>161.25</v>
      </c>
      <c r="BD123" s="11">
        <v>55.715000000000003</v>
      </c>
      <c r="BE123" s="12">
        <v>37.270000000000003</v>
      </c>
      <c r="BG123" s="10">
        <v>11.13</v>
      </c>
      <c r="BH123" s="11">
        <v>4.0350000000000001</v>
      </c>
      <c r="BI123" s="11">
        <v>39.24</v>
      </c>
      <c r="BJ123" s="11">
        <v>31.36</v>
      </c>
      <c r="BK123" s="11">
        <v>11.59</v>
      </c>
      <c r="BL123" s="11">
        <v>4.5380000000000003</v>
      </c>
      <c r="BM123" s="11">
        <v>5.98</v>
      </c>
      <c r="BN123" s="11">
        <v>12.36</v>
      </c>
      <c r="BO123" s="11">
        <v>27.53</v>
      </c>
      <c r="BP123" s="12">
        <v>2.5099999999999998</v>
      </c>
    </row>
    <row r="124" spans="2:68" x14ac:dyDescent="0.25">
      <c r="B124" s="6">
        <v>44771</v>
      </c>
      <c r="C124" s="1"/>
      <c r="D124" s="10">
        <v>3</v>
      </c>
      <c r="E124" s="11">
        <v>5.68</v>
      </c>
      <c r="F124" s="11">
        <v>21.675999999999998</v>
      </c>
      <c r="G124" s="11">
        <v>86.9</v>
      </c>
      <c r="H124" s="11">
        <v>54.77</v>
      </c>
      <c r="I124" s="11">
        <v>21.62</v>
      </c>
      <c r="J124" s="11">
        <v>62.08</v>
      </c>
      <c r="K124" s="11">
        <v>0.77900000000000003</v>
      </c>
      <c r="L124" s="11">
        <v>1.92</v>
      </c>
      <c r="M124" s="12">
        <v>6.68</v>
      </c>
      <c r="O124" s="10">
        <v>13.5</v>
      </c>
      <c r="P124" s="11">
        <v>19.777000000000001</v>
      </c>
      <c r="Q124" s="11">
        <v>251.17</v>
      </c>
      <c r="R124" s="11">
        <v>53.67</v>
      </c>
      <c r="S124" s="11">
        <v>29.5</v>
      </c>
      <c r="T124" s="11">
        <v>40.03</v>
      </c>
      <c r="U124" s="11">
        <v>133.72999999999999</v>
      </c>
      <c r="V124" s="11">
        <v>42.81</v>
      </c>
      <c r="W124" s="11">
        <v>15.37</v>
      </c>
      <c r="X124" s="12">
        <v>2.3969999999999998</v>
      </c>
      <c r="Z124" s="10">
        <v>13.2575</v>
      </c>
      <c r="AA124" s="11">
        <v>99.01</v>
      </c>
      <c r="AB124" s="11">
        <v>34.61</v>
      </c>
      <c r="AC124" s="11">
        <v>75.77</v>
      </c>
      <c r="AD124" s="11">
        <v>30.11</v>
      </c>
      <c r="AE124" s="11">
        <v>47.34</v>
      </c>
      <c r="AF124" s="11">
        <v>9.3000000000000007</v>
      </c>
      <c r="AG124" s="11">
        <v>66.540000000000006</v>
      </c>
      <c r="AH124" s="11">
        <v>30.23</v>
      </c>
      <c r="AI124" s="12">
        <v>5.35</v>
      </c>
      <c r="AK124" s="10">
        <v>2.2909999999999999</v>
      </c>
      <c r="AL124" s="11">
        <v>6.34</v>
      </c>
      <c r="AM124" s="11">
        <v>10.026999999999999</v>
      </c>
      <c r="AN124" s="11">
        <v>2.64</v>
      </c>
      <c r="AO124" s="11">
        <v>13.92</v>
      </c>
      <c r="AP124" s="11">
        <v>6.61</v>
      </c>
      <c r="AQ124" s="11">
        <v>16.100000000000001</v>
      </c>
      <c r="AR124" s="11">
        <v>31.409966000000001</v>
      </c>
      <c r="AS124" s="11">
        <v>17.29</v>
      </c>
      <c r="AT124" s="12">
        <v>7.6150000000000002</v>
      </c>
      <c r="AV124" s="10">
        <v>297.14972</v>
      </c>
      <c r="AW124" s="11">
        <v>134.94999999999999</v>
      </c>
      <c r="AX124" s="11">
        <v>162.51</v>
      </c>
      <c r="AY124" s="11">
        <v>53.548000000000002</v>
      </c>
      <c r="AZ124" s="11">
        <v>45.37</v>
      </c>
      <c r="BA124" s="11">
        <v>280.74</v>
      </c>
      <c r="BB124" s="11">
        <v>542.34</v>
      </c>
      <c r="BC124" s="11">
        <v>159.1</v>
      </c>
      <c r="BD124" s="11">
        <v>58.03</v>
      </c>
      <c r="BE124" s="12">
        <v>41.05</v>
      </c>
      <c r="BG124" s="10">
        <v>14.69</v>
      </c>
      <c r="BH124" s="11">
        <v>5.4010005000000003</v>
      </c>
      <c r="BI124" s="11">
        <v>37.520000000000003</v>
      </c>
      <c r="BJ124" s="11">
        <v>29.3</v>
      </c>
      <c r="BK124" s="11">
        <v>12.92</v>
      </c>
      <c r="BL124" s="11">
        <v>4.7510000000000003</v>
      </c>
      <c r="BM124" s="11">
        <v>6.66</v>
      </c>
      <c r="BN124" s="11">
        <v>14.38</v>
      </c>
      <c r="BO124" s="11">
        <v>29.87</v>
      </c>
      <c r="BP124" s="12">
        <v>2.82</v>
      </c>
    </row>
    <row r="125" spans="2:68" x14ac:dyDescent="0.25">
      <c r="B125" s="6">
        <v>44804</v>
      </c>
      <c r="C125" s="1"/>
      <c r="D125" s="10">
        <v>2.65</v>
      </c>
      <c r="E125" s="11">
        <v>5.032</v>
      </c>
      <c r="F125" s="11">
        <v>22.937000000000001</v>
      </c>
      <c r="G125" s="11">
        <v>87.4</v>
      </c>
      <c r="H125" s="11">
        <v>59.64</v>
      </c>
      <c r="I125" s="11">
        <v>20.14</v>
      </c>
      <c r="J125" s="11">
        <v>57.74</v>
      </c>
      <c r="K125" s="11">
        <v>0.80264999999999997</v>
      </c>
      <c r="L125" s="11">
        <v>3.08</v>
      </c>
      <c r="M125" s="12">
        <v>7</v>
      </c>
      <c r="O125" s="10">
        <v>11.63</v>
      </c>
      <c r="P125" s="11">
        <v>19.111000000000001</v>
      </c>
      <c r="Q125" s="11">
        <v>243.13</v>
      </c>
      <c r="R125" s="11">
        <v>47.61</v>
      </c>
      <c r="S125" s="11">
        <v>30.125</v>
      </c>
      <c r="T125" s="11">
        <v>36.6</v>
      </c>
      <c r="U125" s="11">
        <v>126.21</v>
      </c>
      <c r="V125" s="11">
        <v>42.155000000000001</v>
      </c>
      <c r="W125" s="11">
        <v>15</v>
      </c>
      <c r="X125" s="12">
        <v>2.4220000000000002</v>
      </c>
      <c r="Z125" s="10">
        <v>10.685</v>
      </c>
      <c r="AA125" s="11">
        <v>91.41</v>
      </c>
      <c r="AB125" s="11">
        <v>33.340000000000003</v>
      </c>
      <c r="AC125" s="11">
        <v>71.760000000000005</v>
      </c>
      <c r="AD125" s="11">
        <v>27.68</v>
      </c>
      <c r="AE125" s="11">
        <v>44</v>
      </c>
      <c r="AF125" s="11">
        <v>8.91</v>
      </c>
      <c r="AG125" s="11">
        <v>52.82</v>
      </c>
      <c r="AH125" s="11">
        <v>27.76</v>
      </c>
      <c r="AI125" s="12">
        <v>8.0299999999999994</v>
      </c>
      <c r="AK125" s="10">
        <v>2.0379999999999998</v>
      </c>
      <c r="AL125" s="11">
        <v>7.07</v>
      </c>
      <c r="AM125" s="11">
        <v>9.5830000000000002</v>
      </c>
      <c r="AN125" s="11">
        <v>2.2599999999999998</v>
      </c>
      <c r="AO125" s="11">
        <v>11.85</v>
      </c>
      <c r="AP125" s="11">
        <v>6.89</v>
      </c>
      <c r="AQ125" s="11">
        <v>13.52</v>
      </c>
      <c r="AR125" s="11">
        <v>25.499973000000001</v>
      </c>
      <c r="AS125" s="11">
        <v>14.917</v>
      </c>
      <c r="AT125" s="12">
        <v>7.4265999999999996</v>
      </c>
      <c r="AV125" s="10">
        <v>275.61</v>
      </c>
      <c r="AW125" s="11">
        <v>126.77</v>
      </c>
      <c r="AX125" s="11">
        <v>157.22</v>
      </c>
      <c r="AY125" s="11">
        <v>49.911000000000001</v>
      </c>
      <c r="AZ125" s="11">
        <v>44.72</v>
      </c>
      <c r="BA125" s="11">
        <v>261.47000000000003</v>
      </c>
      <c r="BB125" s="11">
        <v>519.33000000000004</v>
      </c>
      <c r="BC125" s="11">
        <v>162.93</v>
      </c>
      <c r="BD125" s="11">
        <v>53.05</v>
      </c>
      <c r="BE125" s="12">
        <v>40.31</v>
      </c>
      <c r="BG125" s="10">
        <v>15.24</v>
      </c>
      <c r="BH125" s="11">
        <v>6.5080004000000002</v>
      </c>
      <c r="BI125" s="11">
        <v>36.19</v>
      </c>
      <c r="BJ125" s="11">
        <v>30.13</v>
      </c>
      <c r="BK125" s="11">
        <v>12.23</v>
      </c>
      <c r="BL125" s="11">
        <v>4.7759999999999998</v>
      </c>
      <c r="BM125" s="11">
        <v>8.23</v>
      </c>
      <c r="BN125" s="11">
        <v>13.4</v>
      </c>
      <c r="BO125" s="11">
        <v>27.64</v>
      </c>
      <c r="BP125" s="12">
        <v>2.9</v>
      </c>
    </row>
    <row r="126" spans="2:68" x14ac:dyDescent="0.25">
      <c r="B126" s="6">
        <v>44834</v>
      </c>
      <c r="C126" s="1"/>
      <c r="D126" s="10">
        <v>1.91</v>
      </c>
      <c r="E126" s="11">
        <v>4.33</v>
      </c>
      <c r="F126" s="11">
        <v>19.018999999999998</v>
      </c>
      <c r="G126" s="11">
        <v>73.784999999999997</v>
      </c>
      <c r="H126" s="11">
        <v>55.88</v>
      </c>
      <c r="I126" s="11">
        <v>16.98</v>
      </c>
      <c r="J126" s="11">
        <v>48.05</v>
      </c>
      <c r="K126" s="11">
        <v>0.76290000000000002</v>
      </c>
      <c r="L126" s="11">
        <v>2.37</v>
      </c>
      <c r="M126" s="12">
        <v>8.1</v>
      </c>
      <c r="O126" s="10">
        <v>12.65</v>
      </c>
      <c r="P126" s="11">
        <v>15.86</v>
      </c>
      <c r="Q126" s="11">
        <v>209.65</v>
      </c>
      <c r="R126" s="11">
        <v>43.38</v>
      </c>
      <c r="S126" s="11">
        <v>28.454999999999998</v>
      </c>
      <c r="T126" s="11">
        <v>30.06</v>
      </c>
      <c r="U126" s="11">
        <v>110.36</v>
      </c>
      <c r="V126" s="11">
        <v>35.225000000000001</v>
      </c>
      <c r="W126" s="11">
        <v>14.51</v>
      </c>
      <c r="X126" s="12">
        <v>2.2280000000000002</v>
      </c>
      <c r="Z126" s="10">
        <v>9.3424999999999994</v>
      </c>
      <c r="AA126" s="11">
        <v>88.74</v>
      </c>
      <c r="AB126" s="11">
        <v>28.97</v>
      </c>
      <c r="AC126" s="11">
        <v>61.35</v>
      </c>
      <c r="AD126" s="11">
        <v>15.6</v>
      </c>
      <c r="AE126" s="11">
        <v>39.659999999999997</v>
      </c>
      <c r="AF126" s="11">
        <v>8.4600000000000009</v>
      </c>
      <c r="AG126" s="11">
        <v>46.21</v>
      </c>
      <c r="AH126" s="11">
        <v>25.72</v>
      </c>
      <c r="AI126" s="12">
        <v>7.6</v>
      </c>
      <c r="AK126" s="10">
        <v>1.7450000000000001</v>
      </c>
      <c r="AL126" s="11">
        <v>5.17</v>
      </c>
      <c r="AM126" s="11">
        <v>8.2829999999999995</v>
      </c>
      <c r="AN126" s="11">
        <v>2.33</v>
      </c>
      <c r="AO126" s="11">
        <v>12.48</v>
      </c>
      <c r="AP126" s="11">
        <v>5.65</v>
      </c>
      <c r="AQ126" s="11">
        <v>8.1999999999999993</v>
      </c>
      <c r="AR126" s="11">
        <v>15.659984</v>
      </c>
      <c r="AS126" s="11">
        <v>11.759999000000001</v>
      </c>
      <c r="AT126" s="12">
        <v>7.21</v>
      </c>
      <c r="AV126" s="10">
        <v>265.25</v>
      </c>
      <c r="AW126" s="11">
        <v>113</v>
      </c>
      <c r="AX126" s="11">
        <v>138.19999999999999</v>
      </c>
      <c r="AY126" s="11">
        <v>44.401000000000003</v>
      </c>
      <c r="AZ126" s="11">
        <v>40</v>
      </c>
      <c r="BA126" s="11">
        <v>232.9</v>
      </c>
      <c r="BB126" s="11">
        <v>505.04</v>
      </c>
      <c r="BC126" s="11">
        <v>135.68</v>
      </c>
      <c r="BD126" s="11">
        <v>49.814999999999998</v>
      </c>
      <c r="BE126" s="12">
        <v>38.729999999999997</v>
      </c>
      <c r="BG126" s="10">
        <v>11.2</v>
      </c>
      <c r="BH126" s="11">
        <v>5.5069999999999997</v>
      </c>
      <c r="BI126" s="11">
        <v>29.33</v>
      </c>
      <c r="BJ126" s="11">
        <v>24.62</v>
      </c>
      <c r="BK126" s="11">
        <v>11.17</v>
      </c>
      <c r="BL126" s="11">
        <v>4.1520000000000001</v>
      </c>
      <c r="BM126" s="11">
        <v>6.8</v>
      </c>
      <c r="BN126" s="11">
        <v>11.84</v>
      </c>
      <c r="BO126" s="11">
        <v>25.6</v>
      </c>
      <c r="BP126" s="12">
        <v>2.83</v>
      </c>
    </row>
    <row r="127" spans="2:68" x14ac:dyDescent="0.25">
      <c r="B127" s="6">
        <v>44865</v>
      </c>
      <c r="C127" s="1"/>
      <c r="D127" s="10">
        <v>2.16</v>
      </c>
      <c r="E127" s="11">
        <v>4.5</v>
      </c>
      <c r="F127" s="11">
        <v>21.966999999999999</v>
      </c>
      <c r="G127" s="11">
        <v>77.375</v>
      </c>
      <c r="H127" s="11">
        <v>66.19</v>
      </c>
      <c r="I127" s="11">
        <v>18.899999999999999</v>
      </c>
      <c r="J127" s="11">
        <v>54.12</v>
      </c>
      <c r="K127" s="11">
        <v>0.69525000000000003</v>
      </c>
      <c r="L127" s="11">
        <v>2.4500000000000002</v>
      </c>
      <c r="M127" s="12">
        <v>8.8000000000000007</v>
      </c>
      <c r="O127" s="10">
        <v>12.28</v>
      </c>
      <c r="P127" s="11">
        <v>12.867000000000001</v>
      </c>
      <c r="Q127" s="11">
        <v>228.07</v>
      </c>
      <c r="R127" s="11">
        <v>48.09</v>
      </c>
      <c r="S127" s="11">
        <v>28.75</v>
      </c>
      <c r="T127" s="11">
        <v>35.51</v>
      </c>
      <c r="U127" s="11">
        <v>122.23</v>
      </c>
      <c r="V127" s="11">
        <v>44.274999999999999</v>
      </c>
      <c r="W127" s="11">
        <v>14.81</v>
      </c>
      <c r="X127" s="12">
        <v>2.4039999999999999</v>
      </c>
      <c r="Z127" s="10">
        <v>11.53</v>
      </c>
      <c r="AA127" s="11">
        <v>102.74</v>
      </c>
      <c r="AB127" s="11">
        <v>36.630000000000003</v>
      </c>
      <c r="AC127" s="11">
        <v>80.790000000000006</v>
      </c>
      <c r="AD127" s="11">
        <v>21.18</v>
      </c>
      <c r="AE127" s="11">
        <v>47.21</v>
      </c>
      <c r="AF127" s="11">
        <v>8.35</v>
      </c>
      <c r="AG127" s="11">
        <v>45.6</v>
      </c>
      <c r="AH127" s="11">
        <v>27.48</v>
      </c>
      <c r="AI127" s="12">
        <v>8.32</v>
      </c>
      <c r="AK127" s="10">
        <v>1.881</v>
      </c>
      <c r="AL127" s="11">
        <v>6.49</v>
      </c>
      <c r="AM127" s="11">
        <v>9.2940000000000005</v>
      </c>
      <c r="AN127" s="11">
        <v>2.46</v>
      </c>
      <c r="AO127" s="11">
        <v>13.29</v>
      </c>
      <c r="AP127" s="11">
        <v>6.64</v>
      </c>
      <c r="AQ127" s="11">
        <v>10.07</v>
      </c>
      <c r="AR127" s="11">
        <v>20.249980000000001</v>
      </c>
      <c r="AS127" s="11">
        <v>13.509999000000001</v>
      </c>
      <c r="AT127" s="12">
        <v>6.81</v>
      </c>
      <c r="AV127" s="10">
        <v>227.54</v>
      </c>
      <c r="AW127" s="11">
        <v>102.44</v>
      </c>
      <c r="AX127" s="11">
        <v>153.34</v>
      </c>
      <c r="AY127" s="11">
        <v>47.012</v>
      </c>
      <c r="AZ127" s="11">
        <v>45.43</v>
      </c>
      <c r="BA127" s="11">
        <v>232.13</v>
      </c>
      <c r="BB127" s="11">
        <v>555.15</v>
      </c>
      <c r="BC127" s="11">
        <v>93.16</v>
      </c>
      <c r="BD127" s="11">
        <v>54.42</v>
      </c>
      <c r="BE127" s="12">
        <v>43.11</v>
      </c>
      <c r="BG127" s="10">
        <v>13.37</v>
      </c>
      <c r="BH127" s="11">
        <v>6.9589996000000003</v>
      </c>
      <c r="BI127" s="11">
        <v>31.74</v>
      </c>
      <c r="BJ127" s="11">
        <v>36.42</v>
      </c>
      <c r="BK127" s="11">
        <v>12.94</v>
      </c>
      <c r="BL127" s="11">
        <v>4.1929999999999996</v>
      </c>
      <c r="BM127" s="11">
        <v>9.77</v>
      </c>
      <c r="BN127" s="11">
        <v>13.52</v>
      </c>
      <c r="BO127" s="11">
        <v>29.79</v>
      </c>
      <c r="BP127" s="12">
        <v>3.04</v>
      </c>
    </row>
    <row r="128" spans="2:68" x14ac:dyDescent="0.25">
      <c r="B128" s="6">
        <v>44895</v>
      </c>
      <c r="C128" s="1"/>
      <c r="D128" s="10">
        <v>1.98</v>
      </c>
      <c r="E128" s="11">
        <v>5.52</v>
      </c>
      <c r="F128" s="11">
        <v>23.001999999999999</v>
      </c>
      <c r="G128" s="11">
        <v>83.71</v>
      </c>
      <c r="H128" s="11">
        <v>68.44</v>
      </c>
      <c r="I128" s="11">
        <v>20.440000000000001</v>
      </c>
      <c r="J128" s="11">
        <v>57.55</v>
      </c>
      <c r="K128" s="11">
        <v>0.80359999999999998</v>
      </c>
      <c r="L128" s="11">
        <v>2.98</v>
      </c>
      <c r="M128" s="12">
        <v>9.76</v>
      </c>
      <c r="O128" s="10">
        <v>13.2613</v>
      </c>
      <c r="P128" s="11">
        <v>18.096</v>
      </c>
      <c r="Q128" s="11">
        <v>256.5</v>
      </c>
      <c r="R128" s="11">
        <v>50.11</v>
      </c>
      <c r="S128" s="11">
        <v>27.524999999999999</v>
      </c>
      <c r="T128" s="11">
        <v>39.92</v>
      </c>
      <c r="U128" s="11">
        <v>126.12</v>
      </c>
      <c r="V128" s="11">
        <v>45.99</v>
      </c>
      <c r="W128" s="11">
        <v>16.399999999999999</v>
      </c>
      <c r="X128" s="12">
        <v>2.8079999999999998</v>
      </c>
      <c r="Z128" s="10">
        <v>14.42</v>
      </c>
      <c r="AA128" s="11">
        <v>123.26</v>
      </c>
      <c r="AB128" s="11">
        <v>38.85</v>
      </c>
      <c r="AC128" s="11">
        <v>90.4</v>
      </c>
      <c r="AD128" s="11">
        <v>20.39</v>
      </c>
      <c r="AE128" s="11">
        <v>50.31</v>
      </c>
      <c r="AF128" s="11">
        <v>8.76</v>
      </c>
      <c r="AG128" s="11">
        <v>48.09</v>
      </c>
      <c r="AH128" s="11">
        <v>29.29</v>
      </c>
      <c r="AI128" s="12">
        <v>11.94</v>
      </c>
      <c r="AK128" s="10">
        <v>2.0390000000000001</v>
      </c>
      <c r="AL128" s="11">
        <v>6.65</v>
      </c>
      <c r="AM128" s="11">
        <v>9.9420000000000002</v>
      </c>
      <c r="AN128" s="11">
        <v>2.8</v>
      </c>
      <c r="AO128" s="11">
        <v>15.74</v>
      </c>
      <c r="AP128" s="11">
        <v>7.08</v>
      </c>
      <c r="AQ128" s="11">
        <v>10.86</v>
      </c>
      <c r="AR128" s="11">
        <v>20.549977999999999</v>
      </c>
      <c r="AS128" s="11">
        <v>16.309999999999999</v>
      </c>
      <c r="AT128" s="12">
        <v>9.24</v>
      </c>
      <c r="AV128" s="10">
        <v>194.7</v>
      </c>
      <c r="AW128" s="11">
        <v>96.54</v>
      </c>
      <c r="AX128" s="11">
        <v>148.03</v>
      </c>
      <c r="AY128" s="11">
        <v>55.103003999999999</v>
      </c>
      <c r="AZ128" s="11">
        <v>49.72</v>
      </c>
      <c r="BA128" s="11">
        <v>255.14</v>
      </c>
      <c r="BB128" s="11">
        <v>547.76</v>
      </c>
      <c r="BC128" s="11">
        <v>118.1</v>
      </c>
      <c r="BD128" s="11">
        <v>62.3</v>
      </c>
      <c r="BE128" s="12">
        <v>45.27</v>
      </c>
      <c r="BG128" s="10">
        <v>13.9</v>
      </c>
      <c r="BH128" s="11">
        <v>9.023002</v>
      </c>
      <c r="BI128" s="11">
        <v>36.64</v>
      </c>
      <c r="BJ128" s="11">
        <v>37.89</v>
      </c>
      <c r="BK128" s="11">
        <v>16.04</v>
      </c>
      <c r="BL128" s="11">
        <v>4.7160000000000002</v>
      </c>
      <c r="BM128" s="11">
        <v>10.16</v>
      </c>
      <c r="BN128" s="11">
        <v>15.62</v>
      </c>
      <c r="BO128" s="11">
        <v>34.36</v>
      </c>
      <c r="BP128" s="12">
        <v>3.05</v>
      </c>
    </row>
    <row r="129" spans="2:68" x14ac:dyDescent="0.25">
      <c r="B129" s="6">
        <v>44925</v>
      </c>
      <c r="C129" s="1"/>
      <c r="D129" s="10">
        <v>1.34</v>
      </c>
      <c r="E129" s="11">
        <v>5.99</v>
      </c>
      <c r="F129" s="11">
        <v>18.966999999999999</v>
      </c>
      <c r="G129" s="11">
        <v>75.224999999999994</v>
      </c>
      <c r="H129" s="11">
        <v>64.150000000000006</v>
      </c>
      <c r="I129" s="11">
        <v>19.239999999999998</v>
      </c>
      <c r="J129" s="11">
        <v>50.36</v>
      </c>
      <c r="K129" s="11">
        <v>0.88854999999999995</v>
      </c>
      <c r="L129" s="11">
        <v>2.58</v>
      </c>
      <c r="M129" s="12">
        <v>9.6</v>
      </c>
      <c r="O129" s="10">
        <v>13.09</v>
      </c>
      <c r="P129" s="11">
        <v>17.489000000000001</v>
      </c>
      <c r="Q129" s="11">
        <v>246.42</v>
      </c>
      <c r="R129" s="11">
        <v>47.59</v>
      </c>
      <c r="S129" s="11">
        <v>27.125</v>
      </c>
      <c r="T129" s="11">
        <v>37.5</v>
      </c>
      <c r="U129" s="11">
        <v>114.8</v>
      </c>
      <c r="V129" s="11">
        <v>43.91</v>
      </c>
      <c r="W129" s="11">
        <v>15.8</v>
      </c>
      <c r="X129" s="12">
        <v>2.7320000000000002</v>
      </c>
      <c r="Z129" s="10">
        <v>12.57</v>
      </c>
      <c r="AA129" s="11">
        <v>122.43</v>
      </c>
      <c r="AB129" s="11">
        <v>33.28</v>
      </c>
      <c r="AC129" s="11">
        <v>75.959999999999994</v>
      </c>
      <c r="AD129" s="11">
        <v>21.01</v>
      </c>
      <c r="AE129" s="11">
        <v>49.96</v>
      </c>
      <c r="AF129" s="11">
        <v>8.6</v>
      </c>
      <c r="AG129" s="11">
        <v>43.52</v>
      </c>
      <c r="AH129" s="11">
        <v>26.5</v>
      </c>
      <c r="AI129" s="12">
        <v>10.41</v>
      </c>
      <c r="AK129" s="10">
        <v>1.869</v>
      </c>
      <c r="AL129" s="11">
        <v>6.36</v>
      </c>
      <c r="AM129" s="11">
        <v>10.648</v>
      </c>
      <c r="AN129" s="11">
        <v>2.96</v>
      </c>
      <c r="AO129" s="11">
        <v>15.63</v>
      </c>
      <c r="AP129" s="11">
        <v>7.62</v>
      </c>
      <c r="AQ129" s="11">
        <v>10.5</v>
      </c>
      <c r="AR129" s="11">
        <v>16.499983</v>
      </c>
      <c r="AS129" s="11">
        <v>16.953999</v>
      </c>
      <c r="AT129" s="12">
        <v>11.5</v>
      </c>
      <c r="AV129" s="10">
        <v>123.18</v>
      </c>
      <c r="AW129" s="11">
        <v>84</v>
      </c>
      <c r="AX129" s="11">
        <v>129.93</v>
      </c>
      <c r="AY129" s="11">
        <v>55.913001999999999</v>
      </c>
      <c r="AZ129" s="11">
        <v>47.64</v>
      </c>
      <c r="BA129" s="11">
        <v>239.82</v>
      </c>
      <c r="BB129" s="11">
        <v>530.17999999999995</v>
      </c>
      <c r="BC129" s="11">
        <v>120.34</v>
      </c>
      <c r="BD129" s="11">
        <v>67.67</v>
      </c>
      <c r="BE129" s="12">
        <v>46.27</v>
      </c>
      <c r="BG129" s="10">
        <v>11.63</v>
      </c>
      <c r="BH129" s="11">
        <v>8.2100000000000009</v>
      </c>
      <c r="BI129" s="11">
        <v>34.97</v>
      </c>
      <c r="BJ129" s="11">
        <v>39.35</v>
      </c>
      <c r="BK129" s="11">
        <v>16.059999999999999</v>
      </c>
      <c r="BL129" s="11">
        <v>4.4850000000000003</v>
      </c>
      <c r="BM129" s="11">
        <v>9.4</v>
      </c>
      <c r="BN129" s="11">
        <v>14.2</v>
      </c>
      <c r="BO129" s="11">
        <v>33.31</v>
      </c>
      <c r="BP129" s="12">
        <v>2.72</v>
      </c>
    </row>
    <row r="130" spans="2:68" x14ac:dyDescent="0.25">
      <c r="B130" s="6">
        <v>44957</v>
      </c>
      <c r="C130" s="1"/>
      <c r="D130" s="10">
        <v>1.08</v>
      </c>
      <c r="E130" s="11">
        <v>6.375</v>
      </c>
      <c r="F130" s="11">
        <v>22.48</v>
      </c>
      <c r="G130" s="11">
        <v>88.7</v>
      </c>
      <c r="H130" s="11">
        <v>72.28</v>
      </c>
      <c r="I130" s="11">
        <v>20.66</v>
      </c>
      <c r="J130" s="11">
        <v>51.66</v>
      </c>
      <c r="K130" s="11">
        <v>0.89054999999999995</v>
      </c>
      <c r="L130" s="11">
        <v>3.47</v>
      </c>
      <c r="M130" s="12">
        <v>10.01</v>
      </c>
      <c r="O130" s="10">
        <v>11.28</v>
      </c>
      <c r="P130" s="11">
        <v>18.945</v>
      </c>
      <c r="Q130" s="11">
        <v>245.81</v>
      </c>
      <c r="R130" s="11">
        <v>50.14</v>
      </c>
      <c r="S130" s="11">
        <v>29.5</v>
      </c>
      <c r="T130" s="11">
        <v>43</v>
      </c>
      <c r="U130" s="11">
        <v>127.15</v>
      </c>
      <c r="V130" s="11">
        <v>44.26</v>
      </c>
      <c r="W130" s="11">
        <v>15.89</v>
      </c>
      <c r="X130" s="12">
        <v>3.55</v>
      </c>
      <c r="Z130" s="10">
        <v>13.15</v>
      </c>
      <c r="AA130" s="11">
        <v>118.84</v>
      </c>
      <c r="AB130" s="11">
        <v>38.229999999999997</v>
      </c>
      <c r="AC130" s="11">
        <v>87.52</v>
      </c>
      <c r="AD130" s="11">
        <v>23.88</v>
      </c>
      <c r="AE130" s="11">
        <v>57.78</v>
      </c>
      <c r="AF130" s="11">
        <v>9.11</v>
      </c>
      <c r="AG130" s="11">
        <v>50.5</v>
      </c>
      <c r="AH130" s="11">
        <v>28.46</v>
      </c>
      <c r="AI130" s="12">
        <v>12.87</v>
      </c>
      <c r="AK130" s="10">
        <v>1.796</v>
      </c>
      <c r="AL130" s="11">
        <v>7.91</v>
      </c>
      <c r="AM130" s="11">
        <v>8.7379999999999995</v>
      </c>
      <c r="AN130" s="11">
        <v>3.46</v>
      </c>
      <c r="AO130" s="11">
        <v>13.71</v>
      </c>
      <c r="AP130" s="11">
        <v>8</v>
      </c>
      <c r="AQ130" s="11">
        <v>12.19</v>
      </c>
      <c r="AR130" s="11">
        <v>21.869976000000001</v>
      </c>
      <c r="AS130" s="11">
        <v>18.970001</v>
      </c>
      <c r="AT130" s="12">
        <v>13.75</v>
      </c>
      <c r="AV130" s="10">
        <v>173.22</v>
      </c>
      <c r="AW130" s="11">
        <v>103.13</v>
      </c>
      <c r="AX130" s="11">
        <v>144.29</v>
      </c>
      <c r="AY130" s="11">
        <v>58.501002999999997</v>
      </c>
      <c r="AZ130" s="11">
        <v>48.67</v>
      </c>
      <c r="BA130" s="11">
        <v>247.81</v>
      </c>
      <c r="BB130" s="11">
        <v>499.19</v>
      </c>
      <c r="BC130" s="11">
        <v>148.97</v>
      </c>
      <c r="BD130" s="11">
        <v>69.39</v>
      </c>
      <c r="BE130" s="12">
        <v>46.25</v>
      </c>
      <c r="BG130" s="10">
        <v>13.51</v>
      </c>
      <c r="BH130" s="11">
        <v>7.2330002999999996</v>
      </c>
      <c r="BI130" s="11">
        <v>39.35</v>
      </c>
      <c r="BJ130" s="11">
        <v>41.22</v>
      </c>
      <c r="BK130" s="11">
        <v>17.72</v>
      </c>
      <c r="BL130" s="11">
        <v>5.1120000000000001</v>
      </c>
      <c r="BM130" s="11">
        <v>10.87</v>
      </c>
      <c r="BN130" s="11">
        <v>15.72</v>
      </c>
      <c r="BO130" s="11">
        <v>36.46</v>
      </c>
      <c r="BP130" s="12">
        <v>2.66</v>
      </c>
    </row>
    <row r="131" spans="2:68" x14ac:dyDescent="0.25">
      <c r="B131" s="6">
        <v>44985</v>
      </c>
      <c r="C131" s="1"/>
      <c r="D131" s="10">
        <v>1.02</v>
      </c>
      <c r="E131" s="11">
        <v>6.63</v>
      </c>
      <c r="F131" s="11">
        <v>22.295000000000002</v>
      </c>
      <c r="G131" s="11">
        <v>82.135000000000005</v>
      </c>
      <c r="H131" s="11">
        <v>72.930000000000007</v>
      </c>
      <c r="I131" s="11">
        <v>20.239999999999998</v>
      </c>
      <c r="J131" s="11">
        <v>48.17</v>
      </c>
      <c r="K131" s="11">
        <v>0.92730000000000001</v>
      </c>
      <c r="L131" s="11">
        <v>3.88</v>
      </c>
      <c r="M131" s="12">
        <v>9</v>
      </c>
      <c r="O131" s="10">
        <v>10.53</v>
      </c>
      <c r="P131" s="11">
        <v>18.344999999999999</v>
      </c>
      <c r="Q131" s="11">
        <v>224.82</v>
      </c>
      <c r="R131" s="11">
        <v>48.34</v>
      </c>
      <c r="S131" s="11">
        <v>27.53</v>
      </c>
      <c r="T131" s="11">
        <v>42.48</v>
      </c>
      <c r="U131" s="11">
        <v>127.32</v>
      </c>
      <c r="V131" s="11">
        <v>48</v>
      </c>
      <c r="W131" s="11">
        <v>16.004999999999999</v>
      </c>
      <c r="X131" s="12">
        <v>3.6549999999999998</v>
      </c>
      <c r="Z131" s="10">
        <v>12.88</v>
      </c>
      <c r="AA131" s="11">
        <v>124.47</v>
      </c>
      <c r="AB131" s="11">
        <v>32.549999999999997</v>
      </c>
      <c r="AC131" s="11">
        <v>79.319999999999993</v>
      </c>
      <c r="AD131" s="11">
        <v>23.87</v>
      </c>
      <c r="AE131" s="11">
        <v>53.8</v>
      </c>
      <c r="AF131" s="11">
        <v>8.91</v>
      </c>
      <c r="AG131" s="11">
        <v>48.43</v>
      </c>
      <c r="AH131" s="11">
        <v>25.23</v>
      </c>
      <c r="AI131" s="12">
        <v>14.15</v>
      </c>
      <c r="AK131" s="10">
        <v>1.889</v>
      </c>
      <c r="AL131" s="11">
        <v>7.87</v>
      </c>
      <c r="AM131" s="11">
        <v>8.734</v>
      </c>
      <c r="AN131" s="11">
        <v>3.07</v>
      </c>
      <c r="AO131" s="11">
        <v>11.94</v>
      </c>
      <c r="AP131" s="11">
        <v>7.72</v>
      </c>
      <c r="AQ131" s="11">
        <v>11.36</v>
      </c>
      <c r="AR131" s="11">
        <v>19.469978000000001</v>
      </c>
      <c r="AS131" s="11">
        <v>16.029999</v>
      </c>
      <c r="AT131" s="12">
        <v>12.33</v>
      </c>
      <c r="AV131" s="10">
        <v>205.71</v>
      </c>
      <c r="AW131" s="11">
        <v>94.23</v>
      </c>
      <c r="AX131" s="11">
        <v>147.41</v>
      </c>
      <c r="AY131" s="11">
        <v>59.428997000000003</v>
      </c>
      <c r="AZ131" s="11">
        <v>48.42</v>
      </c>
      <c r="BA131" s="11">
        <v>249.42</v>
      </c>
      <c r="BB131" s="11">
        <v>475.94</v>
      </c>
      <c r="BC131" s="11">
        <v>174.94</v>
      </c>
      <c r="BD131" s="11">
        <v>70.495000000000005</v>
      </c>
      <c r="BE131" s="12">
        <v>46.72</v>
      </c>
      <c r="BG131" s="10">
        <v>12.07</v>
      </c>
      <c r="BH131" s="11">
        <v>9.7970000000000006</v>
      </c>
      <c r="BI131" s="11">
        <v>37.17</v>
      </c>
      <c r="BJ131" s="11">
        <v>36.229999999999997</v>
      </c>
      <c r="BK131" s="11">
        <v>16.47</v>
      </c>
      <c r="BL131" s="11">
        <v>6.4749999999999996</v>
      </c>
      <c r="BM131" s="11">
        <v>10.81</v>
      </c>
      <c r="BN131" s="11">
        <v>17.52</v>
      </c>
      <c r="BO131" s="11">
        <v>35.54</v>
      </c>
      <c r="BP131" s="12">
        <v>2.5499999999999998</v>
      </c>
    </row>
    <row r="132" spans="2:68" x14ac:dyDescent="0.25">
      <c r="B132" s="6">
        <v>45016</v>
      </c>
      <c r="C132" s="1"/>
      <c r="D132" s="10">
        <v>0.83</v>
      </c>
      <c r="E132" s="11">
        <v>6.75</v>
      </c>
      <c r="F132" s="11">
        <v>23.637</v>
      </c>
      <c r="G132" s="11">
        <v>92.89</v>
      </c>
      <c r="H132" s="11">
        <v>73.22</v>
      </c>
      <c r="I132" s="11">
        <v>18.8</v>
      </c>
      <c r="J132" s="11">
        <v>51.06</v>
      </c>
      <c r="K132" s="11">
        <v>0.89539999999999997</v>
      </c>
      <c r="L132" s="11">
        <v>3.63</v>
      </c>
      <c r="M132" s="12">
        <v>8.32</v>
      </c>
      <c r="O132" s="10">
        <v>8.94</v>
      </c>
      <c r="P132" s="11">
        <v>17.324999999999999</v>
      </c>
      <c r="Q132" s="11">
        <v>212</v>
      </c>
      <c r="R132" s="11">
        <v>47.56</v>
      </c>
      <c r="S132" s="11">
        <v>25.38</v>
      </c>
      <c r="T132" s="11">
        <v>46.77</v>
      </c>
      <c r="U132" s="11">
        <v>131.15</v>
      </c>
      <c r="V132" s="11">
        <v>43.423999999999999</v>
      </c>
      <c r="W132" s="11">
        <v>13.87</v>
      </c>
      <c r="X132" s="12">
        <v>3.6859999999999999</v>
      </c>
      <c r="Z132" s="10">
        <v>16</v>
      </c>
      <c r="AA132" s="11">
        <v>107.82</v>
      </c>
      <c r="AB132" s="11">
        <v>34.049999999999997</v>
      </c>
      <c r="AC132" s="11">
        <v>74.63</v>
      </c>
      <c r="AD132" s="11">
        <v>20.45</v>
      </c>
      <c r="AE132" s="11">
        <v>54.71</v>
      </c>
      <c r="AF132" s="11">
        <v>8.81</v>
      </c>
      <c r="AG132" s="11">
        <v>43.67</v>
      </c>
      <c r="AH132" s="11">
        <v>18.59</v>
      </c>
      <c r="AI132" s="12">
        <v>17.3</v>
      </c>
      <c r="AK132" s="10">
        <v>1.897</v>
      </c>
      <c r="AL132" s="11">
        <v>7.44</v>
      </c>
      <c r="AM132" s="11">
        <v>6.8010000000000002</v>
      </c>
      <c r="AN132" s="11">
        <v>3.82</v>
      </c>
      <c r="AO132" s="11">
        <v>12.67</v>
      </c>
      <c r="AP132" s="11">
        <v>7.66</v>
      </c>
      <c r="AQ132" s="11">
        <v>10.73</v>
      </c>
      <c r="AR132" s="11">
        <v>16.919982999999998</v>
      </c>
      <c r="AS132" s="11">
        <v>16.519998999999999</v>
      </c>
      <c r="AT132" s="12">
        <v>16.580500000000001</v>
      </c>
      <c r="AV132" s="10">
        <v>207.46</v>
      </c>
      <c r="AW132" s="11">
        <v>103.29</v>
      </c>
      <c r="AX132" s="11">
        <v>164.9</v>
      </c>
      <c r="AY132" s="11">
        <v>64.153999999999996</v>
      </c>
      <c r="AZ132" s="11">
        <v>52.274999999999999</v>
      </c>
      <c r="BA132" s="11">
        <v>288.3</v>
      </c>
      <c r="BB132" s="11">
        <v>472.59</v>
      </c>
      <c r="BC132" s="11">
        <v>211.94</v>
      </c>
      <c r="BD132" s="11">
        <v>79.569999999999993</v>
      </c>
      <c r="BE132" s="12">
        <v>50.03</v>
      </c>
      <c r="BG132" s="10">
        <v>12.6</v>
      </c>
      <c r="BH132" s="11">
        <v>10.655001</v>
      </c>
      <c r="BI132" s="11">
        <v>37.909999999999997</v>
      </c>
      <c r="BJ132" s="11">
        <v>31.64</v>
      </c>
      <c r="BK132" s="11">
        <v>15.27</v>
      </c>
      <c r="BL132" s="11">
        <v>7.1890000000000001</v>
      </c>
      <c r="BM132" s="11">
        <v>10.5</v>
      </c>
      <c r="BN132" s="11">
        <v>18.190000000000001</v>
      </c>
      <c r="BO132" s="11">
        <v>37.24</v>
      </c>
      <c r="BP132" s="12">
        <v>2.82</v>
      </c>
    </row>
    <row r="133" spans="2:68" x14ac:dyDescent="0.25">
      <c r="B133" s="6">
        <v>45044</v>
      </c>
      <c r="C133" s="1"/>
      <c r="D133" s="10">
        <v>0.76980000000000004</v>
      </c>
      <c r="E133" s="11">
        <v>6.38</v>
      </c>
      <c r="F133" s="11">
        <v>26</v>
      </c>
      <c r="G133" s="11">
        <v>93.16</v>
      </c>
      <c r="H133" s="11">
        <v>63.48</v>
      </c>
      <c r="I133" s="11">
        <v>19.3</v>
      </c>
      <c r="J133" s="11">
        <v>52.034999999999997</v>
      </c>
      <c r="K133" s="11">
        <v>0.88549999999999995</v>
      </c>
      <c r="L133" s="11">
        <v>3.55</v>
      </c>
      <c r="M133" s="12">
        <v>8.19</v>
      </c>
      <c r="O133" s="10">
        <v>9.2464999999999993</v>
      </c>
      <c r="P133" s="11">
        <v>15.733000000000001</v>
      </c>
      <c r="Q133" s="11">
        <v>203.03</v>
      </c>
      <c r="R133" s="11">
        <v>46.96</v>
      </c>
      <c r="S133" s="11">
        <v>22.875</v>
      </c>
      <c r="T133" s="11">
        <v>47.984999999999999</v>
      </c>
      <c r="U133" s="11">
        <v>122.37</v>
      </c>
      <c r="V133" s="11">
        <v>40.25</v>
      </c>
      <c r="W133" s="11">
        <v>15.56</v>
      </c>
      <c r="X133" s="12">
        <v>3.5419999999999998</v>
      </c>
      <c r="Z133" s="10">
        <v>17.28</v>
      </c>
      <c r="AA133" s="11">
        <v>105.14</v>
      </c>
      <c r="AB133" s="11">
        <v>33.26</v>
      </c>
      <c r="AC133" s="11">
        <v>65.72</v>
      </c>
      <c r="AD133" s="11">
        <v>17.010000000000002</v>
      </c>
      <c r="AE133" s="11">
        <v>50</v>
      </c>
      <c r="AF133" s="11">
        <v>8.8000000000000007</v>
      </c>
      <c r="AG133" s="11">
        <v>42.93</v>
      </c>
      <c r="AH133" s="11">
        <v>18.2</v>
      </c>
      <c r="AI133" s="12">
        <v>16.940000000000001</v>
      </c>
      <c r="AK133" s="10">
        <v>1.9119999999999999</v>
      </c>
      <c r="AL133" s="11">
        <v>6.4</v>
      </c>
      <c r="AM133" s="11">
        <v>8.6300000000000008</v>
      </c>
      <c r="AN133" s="11">
        <v>3.65</v>
      </c>
      <c r="AO133" s="11">
        <v>12.98</v>
      </c>
      <c r="AP133" s="11">
        <v>8.26</v>
      </c>
      <c r="AQ133" s="11">
        <v>10.7</v>
      </c>
      <c r="AR133" s="11">
        <v>17.039981999999998</v>
      </c>
      <c r="AS133" s="11">
        <v>15.400002000000001</v>
      </c>
      <c r="AT133" s="12">
        <v>16.45</v>
      </c>
      <c r="AV133" s="10">
        <v>164.31</v>
      </c>
      <c r="AW133" s="11">
        <v>105.45</v>
      </c>
      <c r="AX133" s="11">
        <v>169.68</v>
      </c>
      <c r="AY133" s="11">
        <v>62.65</v>
      </c>
      <c r="AZ133" s="11">
        <v>47.25</v>
      </c>
      <c r="BA133" s="11">
        <v>307.26</v>
      </c>
      <c r="BB133" s="11">
        <v>492.09</v>
      </c>
      <c r="BC133" s="11">
        <v>240.32</v>
      </c>
      <c r="BD133" s="11">
        <v>83.545000000000002</v>
      </c>
      <c r="BE133" s="12">
        <v>52.12</v>
      </c>
      <c r="BG133" s="10">
        <v>11.88</v>
      </c>
      <c r="BH133" s="11">
        <v>10.542999999999999</v>
      </c>
      <c r="BI133" s="11">
        <v>41.37</v>
      </c>
      <c r="BJ133" s="11">
        <v>32.75</v>
      </c>
      <c r="BK133" s="11">
        <v>14.1</v>
      </c>
      <c r="BL133" s="11">
        <v>6.5069999999999997</v>
      </c>
      <c r="BM133" s="11">
        <v>10.45</v>
      </c>
      <c r="BN133" s="11">
        <v>16.63</v>
      </c>
      <c r="BO133" s="11">
        <v>35.729999999999997</v>
      </c>
      <c r="BP133" s="12">
        <v>2.8</v>
      </c>
    </row>
    <row r="134" spans="2:68" x14ac:dyDescent="0.25">
      <c r="B134" s="6">
        <v>45077</v>
      </c>
      <c r="C134" s="1"/>
      <c r="D134" s="10">
        <v>0.59199999999999997</v>
      </c>
      <c r="E134" s="11">
        <v>6.1740000000000004</v>
      </c>
      <c r="F134" s="11">
        <v>24.216999999999999</v>
      </c>
      <c r="G134" s="11">
        <v>88.275000000000006</v>
      </c>
      <c r="H134" s="11">
        <v>61.85</v>
      </c>
      <c r="I134" s="11">
        <v>18.829999999999998</v>
      </c>
      <c r="J134" s="11">
        <v>47.48</v>
      </c>
      <c r="K134" s="11">
        <v>0.75549999999999995</v>
      </c>
      <c r="L134" s="11">
        <v>2.4</v>
      </c>
      <c r="M134" s="12">
        <v>7.58</v>
      </c>
      <c r="O134" s="10">
        <v>9.1999999999999993</v>
      </c>
      <c r="P134" s="11">
        <v>13.285</v>
      </c>
      <c r="Q134" s="11">
        <v>208.18</v>
      </c>
      <c r="R134" s="11">
        <v>42.7</v>
      </c>
      <c r="S134" s="11">
        <v>22.71</v>
      </c>
      <c r="T134" s="11">
        <v>45.11</v>
      </c>
      <c r="U134" s="11">
        <v>122.48</v>
      </c>
      <c r="V134" s="11">
        <v>37.869999999999997</v>
      </c>
      <c r="W134" s="11">
        <v>14.82</v>
      </c>
      <c r="X134" s="12">
        <v>3.1869999999999998</v>
      </c>
      <c r="Z134" s="10">
        <v>16.850000000000001</v>
      </c>
      <c r="AA134" s="11">
        <v>92.67</v>
      </c>
      <c r="AB134" s="11">
        <v>31.11</v>
      </c>
      <c r="AC134" s="11">
        <v>60.4</v>
      </c>
      <c r="AD134" s="11">
        <v>13.55</v>
      </c>
      <c r="AE134" s="11">
        <v>40.96</v>
      </c>
      <c r="AF134" s="11">
        <v>8.84</v>
      </c>
      <c r="AG134" s="11">
        <v>41.04</v>
      </c>
      <c r="AH134" s="11">
        <v>19.05</v>
      </c>
      <c r="AI134" s="12">
        <v>20.83</v>
      </c>
      <c r="AK134" s="10">
        <v>1.7709999999999999</v>
      </c>
      <c r="AL134" s="11">
        <v>5.96</v>
      </c>
      <c r="AM134" s="11">
        <v>8.2249999999999996</v>
      </c>
      <c r="AN134" s="11">
        <v>3</v>
      </c>
      <c r="AO134" s="11">
        <v>12.11</v>
      </c>
      <c r="AP134" s="11">
        <v>8.2799999999999994</v>
      </c>
      <c r="AQ134" s="11">
        <v>9.9700000000000006</v>
      </c>
      <c r="AR134" s="11">
        <v>14.459986000000001</v>
      </c>
      <c r="AS134" s="11">
        <v>15.085001</v>
      </c>
      <c r="AT134" s="12">
        <v>15.62</v>
      </c>
      <c r="AV134" s="10">
        <v>203.93</v>
      </c>
      <c r="AW134" s="11">
        <v>120.58</v>
      </c>
      <c r="AX134" s="11">
        <v>177.25</v>
      </c>
      <c r="AY134" s="11">
        <v>80.796009999999995</v>
      </c>
      <c r="AZ134" s="11">
        <v>49.67</v>
      </c>
      <c r="BA134" s="11">
        <v>328.39</v>
      </c>
      <c r="BB134" s="11">
        <v>487.24</v>
      </c>
      <c r="BC134" s="11">
        <v>264.72000000000003</v>
      </c>
      <c r="BD134" s="11">
        <v>80.23</v>
      </c>
      <c r="BE134" s="12">
        <v>51.48</v>
      </c>
      <c r="BG134" s="10">
        <v>12</v>
      </c>
      <c r="BH134" s="11">
        <v>22.395002000000002</v>
      </c>
      <c r="BI134" s="11">
        <v>39.35</v>
      </c>
      <c r="BJ134" s="11">
        <v>28.65</v>
      </c>
      <c r="BK134" s="11">
        <v>12.83</v>
      </c>
      <c r="BL134" s="11">
        <v>8.1950000000000003</v>
      </c>
      <c r="BM134" s="11">
        <v>9.33</v>
      </c>
      <c r="BN134" s="11">
        <v>15.3</v>
      </c>
      <c r="BO134" s="11">
        <v>37.19</v>
      </c>
      <c r="BP134" s="12">
        <v>2.79</v>
      </c>
    </row>
    <row r="135" spans="2:68" x14ac:dyDescent="0.25">
      <c r="B135" s="6">
        <v>45107</v>
      </c>
      <c r="C135" s="1"/>
      <c r="D135" s="10">
        <v>0.5988</v>
      </c>
      <c r="E135" s="11">
        <v>6.38</v>
      </c>
      <c r="F135" s="11">
        <v>24.946000000000002</v>
      </c>
      <c r="G135" s="11">
        <v>95.16</v>
      </c>
      <c r="H135" s="11">
        <v>66.97</v>
      </c>
      <c r="I135" s="11">
        <v>19.52</v>
      </c>
      <c r="J135" s="11">
        <v>46.534999999999997</v>
      </c>
      <c r="K135" s="11">
        <v>0.71350000000000002</v>
      </c>
      <c r="L135" s="11">
        <v>2.4500000000000002</v>
      </c>
      <c r="M135" s="12">
        <v>8.83</v>
      </c>
      <c r="O135" s="10">
        <v>8.49</v>
      </c>
      <c r="P135" s="11">
        <v>13.271000000000001</v>
      </c>
      <c r="Q135" s="11">
        <v>226.76</v>
      </c>
      <c r="R135" s="11">
        <v>43.05</v>
      </c>
      <c r="S135" s="11">
        <v>20.100000000000001</v>
      </c>
      <c r="T135" s="11">
        <v>49.01</v>
      </c>
      <c r="U135" s="11">
        <v>140.16</v>
      </c>
      <c r="V135" s="11">
        <v>35.25</v>
      </c>
      <c r="W135" s="11">
        <v>15.11</v>
      </c>
      <c r="X135" s="12">
        <v>3.5470000000000002</v>
      </c>
      <c r="Z135" s="10">
        <v>15.55</v>
      </c>
      <c r="AA135" s="11">
        <v>102</v>
      </c>
      <c r="AB135" s="11">
        <v>35.76</v>
      </c>
      <c r="AC135" s="11">
        <v>71.64</v>
      </c>
      <c r="AD135" s="11">
        <v>14.78</v>
      </c>
      <c r="AE135" s="11">
        <v>43.57</v>
      </c>
      <c r="AF135" s="11">
        <v>8.6999999999999993</v>
      </c>
      <c r="AG135" s="11">
        <v>45.48</v>
      </c>
      <c r="AH135" s="11">
        <v>19.2</v>
      </c>
      <c r="AI135" s="12">
        <v>24.73</v>
      </c>
      <c r="AK135" s="10">
        <v>1.98</v>
      </c>
      <c r="AL135" s="11">
        <v>5.99</v>
      </c>
      <c r="AM135" s="11">
        <v>6.9139999999999997</v>
      </c>
      <c r="AN135" s="11">
        <v>2.82</v>
      </c>
      <c r="AO135" s="11">
        <v>11.14</v>
      </c>
      <c r="AP135" s="11">
        <v>7.57</v>
      </c>
      <c r="AQ135" s="11">
        <v>10.35</v>
      </c>
      <c r="AR135" s="11">
        <v>17.309982000000002</v>
      </c>
      <c r="AS135" s="11">
        <v>15.960001</v>
      </c>
      <c r="AT135" s="12">
        <v>14.21</v>
      </c>
      <c r="AV135" s="10">
        <v>261.77</v>
      </c>
      <c r="AW135" s="11">
        <v>130.36000000000001</v>
      </c>
      <c r="AX135" s="11">
        <v>193.97</v>
      </c>
      <c r="AY135" s="11">
        <v>86.743003999999999</v>
      </c>
      <c r="AZ135" s="11">
        <v>51.74</v>
      </c>
      <c r="BA135" s="11">
        <v>340.54</v>
      </c>
      <c r="BB135" s="11">
        <v>480.64</v>
      </c>
      <c r="BC135" s="11">
        <v>286.98</v>
      </c>
      <c r="BD135" s="11">
        <v>80.915000000000006</v>
      </c>
      <c r="BE135" s="12">
        <v>54.09</v>
      </c>
      <c r="BG135" s="10">
        <v>15.13</v>
      </c>
      <c r="BH135" s="11">
        <v>24.925001000000002</v>
      </c>
      <c r="BI135" s="11">
        <v>41.55</v>
      </c>
      <c r="BJ135" s="11">
        <v>32.99</v>
      </c>
      <c r="BK135" s="11">
        <v>14.4</v>
      </c>
      <c r="BL135" s="11">
        <v>9.3460000000000001</v>
      </c>
      <c r="BM135" s="11">
        <v>10.96</v>
      </c>
      <c r="BN135" s="11">
        <v>17.54</v>
      </c>
      <c r="BO135" s="11">
        <v>38.58</v>
      </c>
      <c r="BP135" s="12">
        <v>3.18</v>
      </c>
    </row>
    <row r="136" spans="2:68" x14ac:dyDescent="0.25">
      <c r="B136" s="6">
        <v>45138</v>
      </c>
      <c r="C136" s="1"/>
      <c r="D136" s="10">
        <v>0.62980000000000003</v>
      </c>
      <c r="E136" s="11">
        <v>6.7350000000000003</v>
      </c>
      <c r="F136" s="11">
        <v>26.417999999999999</v>
      </c>
      <c r="G136" s="11">
        <v>105.63500000000001</v>
      </c>
      <c r="H136" s="11">
        <v>70.81</v>
      </c>
      <c r="I136" s="11">
        <v>22.18</v>
      </c>
      <c r="J136" s="11">
        <v>50.69</v>
      </c>
      <c r="K136" s="11">
        <v>0.81884999999999997</v>
      </c>
      <c r="L136" s="11">
        <v>1.92</v>
      </c>
      <c r="M136" s="12">
        <v>8.91</v>
      </c>
      <c r="O136" s="10">
        <v>8.7080000000000002</v>
      </c>
      <c r="P136" s="11">
        <v>15.035</v>
      </c>
      <c r="Q136" s="11">
        <v>233.59</v>
      </c>
      <c r="R136" s="11">
        <v>42.97</v>
      </c>
      <c r="S136" s="11">
        <v>22.99</v>
      </c>
      <c r="T136" s="11">
        <v>51.5</v>
      </c>
      <c r="U136" s="11">
        <v>143.49</v>
      </c>
      <c r="V136" s="11">
        <v>40.865000000000002</v>
      </c>
      <c r="W136" s="11">
        <v>18</v>
      </c>
      <c r="X136" s="12">
        <v>3.1779999999999999</v>
      </c>
      <c r="Z136" s="10">
        <v>17.385000000000002</v>
      </c>
      <c r="AA136" s="11">
        <v>100.09</v>
      </c>
      <c r="AB136" s="11">
        <v>36.340000000000003</v>
      </c>
      <c r="AC136" s="11">
        <v>81.2</v>
      </c>
      <c r="AD136" s="11">
        <v>19.57</v>
      </c>
      <c r="AE136" s="11">
        <v>50.14</v>
      </c>
      <c r="AF136" s="11">
        <v>8.74</v>
      </c>
      <c r="AG136" s="11">
        <v>41.56</v>
      </c>
      <c r="AH136" s="11">
        <v>22.5</v>
      </c>
      <c r="AI136" s="12">
        <v>26.42</v>
      </c>
      <c r="AK136" s="10">
        <v>1.998</v>
      </c>
      <c r="AL136" s="11">
        <v>7.1</v>
      </c>
      <c r="AM136" s="11">
        <v>7.7430000000000003</v>
      </c>
      <c r="AN136" s="11">
        <v>3.11</v>
      </c>
      <c r="AO136" s="11">
        <v>12.06</v>
      </c>
      <c r="AP136" s="11">
        <v>7.78</v>
      </c>
      <c r="AQ136" s="11">
        <v>10.42</v>
      </c>
      <c r="AR136" s="11">
        <v>18.839981000000002</v>
      </c>
      <c r="AS136" s="11">
        <v>16.940000000000001</v>
      </c>
      <c r="AT136" s="12">
        <v>14.022</v>
      </c>
      <c r="AV136" s="10">
        <v>267.43</v>
      </c>
      <c r="AW136" s="11">
        <v>133.68</v>
      </c>
      <c r="AX136" s="11">
        <v>196.45</v>
      </c>
      <c r="AY136" s="11">
        <v>89.865004999999996</v>
      </c>
      <c r="AZ136" s="11">
        <v>52.04</v>
      </c>
      <c r="BA136" s="11">
        <v>335.92</v>
      </c>
      <c r="BB136" s="11">
        <v>506.37</v>
      </c>
      <c r="BC136" s="11">
        <v>318.60000000000002</v>
      </c>
      <c r="BD136" s="11">
        <v>80.55</v>
      </c>
      <c r="BE136" s="12">
        <v>51.85</v>
      </c>
      <c r="BG136" s="10">
        <v>13.21</v>
      </c>
      <c r="BH136" s="11">
        <v>33.027003999999998</v>
      </c>
      <c r="BI136" s="11">
        <v>45.26</v>
      </c>
      <c r="BJ136" s="11">
        <v>39.08</v>
      </c>
      <c r="BK136" s="11">
        <v>14.36</v>
      </c>
      <c r="BL136" s="11">
        <v>9.6969999999999992</v>
      </c>
      <c r="BM136" s="11">
        <v>11.69</v>
      </c>
      <c r="BN136" s="11">
        <v>20.55</v>
      </c>
      <c r="BO136" s="11">
        <v>34.229999999999997</v>
      </c>
      <c r="BP136" s="12">
        <v>3.12</v>
      </c>
    </row>
    <row r="137" spans="2:68" x14ac:dyDescent="0.25">
      <c r="B137" s="6">
        <v>45169</v>
      </c>
      <c r="C137" s="1"/>
      <c r="D137" s="10">
        <v>0.87760000000000005</v>
      </c>
      <c r="E137" s="11">
        <v>8.0850000000000009</v>
      </c>
      <c r="F137" s="11">
        <v>24.603000000000002</v>
      </c>
      <c r="G137" s="11">
        <v>107</v>
      </c>
      <c r="H137" s="11">
        <v>72.52</v>
      </c>
      <c r="I137" s="11">
        <v>20.32</v>
      </c>
      <c r="J137" s="11">
        <v>43.335000000000001</v>
      </c>
      <c r="K137" s="11">
        <v>0.74509999999999998</v>
      </c>
      <c r="L137" s="11">
        <v>2.25</v>
      </c>
      <c r="M137" s="12">
        <v>8.16</v>
      </c>
      <c r="O137" s="10">
        <v>7.88</v>
      </c>
      <c r="P137" s="11">
        <v>13.9</v>
      </c>
      <c r="Q137" s="11">
        <v>205.01</v>
      </c>
      <c r="R137" s="11">
        <v>39.28</v>
      </c>
      <c r="S137" s="11">
        <v>23.524999999999999</v>
      </c>
      <c r="T137" s="11">
        <v>46.68</v>
      </c>
      <c r="U137" s="11">
        <v>132.38999999999999</v>
      </c>
      <c r="V137" s="11">
        <v>36.674999999999997</v>
      </c>
      <c r="W137" s="11">
        <v>15.81</v>
      </c>
      <c r="X137" s="12">
        <v>2.8719999999999999</v>
      </c>
      <c r="Z137" s="10">
        <v>16.795000000000002</v>
      </c>
      <c r="AA137" s="11">
        <v>108.63</v>
      </c>
      <c r="AB137" s="11">
        <v>28.54</v>
      </c>
      <c r="AC137" s="11">
        <v>75.92</v>
      </c>
      <c r="AD137" s="11">
        <v>19.100000000000001</v>
      </c>
      <c r="AE137" s="11">
        <v>45.47</v>
      </c>
      <c r="AF137" s="11">
        <v>8.4700000000000006</v>
      </c>
      <c r="AG137" s="11">
        <v>37.549999999999997</v>
      </c>
      <c r="AH137" s="11">
        <v>21.41</v>
      </c>
      <c r="AI137" s="12">
        <v>36.130000000000003</v>
      </c>
      <c r="AK137" s="10">
        <v>1.9379999999999999</v>
      </c>
      <c r="AL137" s="11">
        <v>7.28</v>
      </c>
      <c r="AM137" s="11">
        <v>8.2189999999999994</v>
      </c>
      <c r="AN137" s="11">
        <v>2.6</v>
      </c>
      <c r="AO137" s="11">
        <v>11.42</v>
      </c>
      <c r="AP137" s="11">
        <v>7.76</v>
      </c>
      <c r="AQ137" s="11">
        <v>9.59</v>
      </c>
      <c r="AR137" s="11">
        <v>18.149982000000001</v>
      </c>
      <c r="AS137" s="11">
        <v>13.930002</v>
      </c>
      <c r="AT137" s="12">
        <v>11.57</v>
      </c>
      <c r="AV137" s="10">
        <v>258.08</v>
      </c>
      <c r="AW137" s="11">
        <v>138.01</v>
      </c>
      <c r="AX137" s="11">
        <v>187.87</v>
      </c>
      <c r="AY137" s="11">
        <v>92.289000000000001</v>
      </c>
      <c r="AZ137" s="11">
        <v>57.35</v>
      </c>
      <c r="BA137" s="11">
        <v>327.76</v>
      </c>
      <c r="BB137" s="11">
        <v>476.58</v>
      </c>
      <c r="BC137" s="11">
        <v>295.89</v>
      </c>
      <c r="BD137" s="11">
        <v>92.81</v>
      </c>
      <c r="BE137" s="12">
        <v>53.94</v>
      </c>
      <c r="BG137" s="10">
        <v>12.13</v>
      </c>
      <c r="BH137" s="11">
        <v>27.507999999999999</v>
      </c>
      <c r="BI137" s="11">
        <v>46.76</v>
      </c>
      <c r="BJ137" s="11">
        <v>38.619999999999997</v>
      </c>
      <c r="BK137" s="11">
        <v>13.78</v>
      </c>
      <c r="BL137" s="11">
        <v>8.4160000000000004</v>
      </c>
      <c r="BM137" s="11">
        <v>14.18</v>
      </c>
      <c r="BN137" s="11">
        <v>18.55</v>
      </c>
      <c r="BO137" s="11">
        <v>32.61</v>
      </c>
      <c r="BP137" s="12">
        <v>2.77</v>
      </c>
    </row>
    <row r="138" spans="2:68" x14ac:dyDescent="0.25">
      <c r="B138" s="6">
        <v>45198</v>
      </c>
      <c r="C138" s="1"/>
      <c r="D138" s="10">
        <v>0.79749999999999999</v>
      </c>
      <c r="E138" s="11">
        <v>7.6079999999999997</v>
      </c>
      <c r="F138" s="11">
        <v>25.081</v>
      </c>
      <c r="G138" s="11">
        <v>98.875</v>
      </c>
      <c r="H138" s="11">
        <v>67.849999999999994</v>
      </c>
      <c r="I138" s="11">
        <v>19.28</v>
      </c>
      <c r="J138" s="11">
        <v>40.445</v>
      </c>
      <c r="K138" s="11">
        <v>0.67669999999999997</v>
      </c>
      <c r="L138" s="11">
        <v>1.95</v>
      </c>
      <c r="M138" s="12">
        <v>7.51</v>
      </c>
      <c r="O138" s="10">
        <v>6.75</v>
      </c>
      <c r="P138" s="11">
        <v>13.311</v>
      </c>
      <c r="Q138" s="11">
        <v>196.93</v>
      </c>
      <c r="R138" s="11">
        <v>38.159999999999997</v>
      </c>
      <c r="S138" s="11">
        <v>22.5</v>
      </c>
      <c r="T138" s="11">
        <v>40.58</v>
      </c>
      <c r="U138" s="11">
        <v>123.53</v>
      </c>
      <c r="V138" s="11">
        <v>37.99</v>
      </c>
      <c r="W138" s="11">
        <v>16.044</v>
      </c>
      <c r="X138" s="12">
        <v>2.84</v>
      </c>
      <c r="Z138" s="10">
        <v>14.75</v>
      </c>
      <c r="AA138" s="11">
        <v>100.76</v>
      </c>
      <c r="AB138" s="11">
        <v>21.18</v>
      </c>
      <c r="AC138" s="11">
        <v>75.260000000000005</v>
      </c>
      <c r="AD138" s="11">
        <v>24.45</v>
      </c>
      <c r="AE138" s="11">
        <v>43.51</v>
      </c>
      <c r="AF138" s="11">
        <v>8.26</v>
      </c>
      <c r="AG138" s="11">
        <v>32.18</v>
      </c>
      <c r="AH138" s="11">
        <v>19.45</v>
      </c>
      <c r="AI138" s="12">
        <v>31.73</v>
      </c>
      <c r="AK138" s="10">
        <v>1.819</v>
      </c>
      <c r="AL138" s="11">
        <v>8.18</v>
      </c>
      <c r="AM138" s="11">
        <v>8.407</v>
      </c>
      <c r="AN138" s="11">
        <v>2.35</v>
      </c>
      <c r="AO138" s="11">
        <v>10.37</v>
      </c>
      <c r="AP138" s="11">
        <v>7.88</v>
      </c>
      <c r="AQ138" s="11">
        <v>8.51</v>
      </c>
      <c r="AR138" s="11">
        <v>16.379984</v>
      </c>
      <c r="AS138" s="11">
        <v>12.145</v>
      </c>
      <c r="AT138" s="12">
        <v>10.42</v>
      </c>
      <c r="AV138" s="10">
        <v>250.22</v>
      </c>
      <c r="AW138" s="11">
        <v>127.12</v>
      </c>
      <c r="AX138" s="11">
        <v>171.21</v>
      </c>
      <c r="AY138" s="11">
        <v>83.058009999999996</v>
      </c>
      <c r="AZ138" s="11">
        <v>53.76</v>
      </c>
      <c r="BA138" s="11">
        <v>315.75</v>
      </c>
      <c r="BB138" s="11">
        <v>504.19</v>
      </c>
      <c r="BC138" s="11">
        <v>300.20999999999998</v>
      </c>
      <c r="BD138" s="11">
        <v>90.94</v>
      </c>
      <c r="BE138" s="12">
        <v>52.8</v>
      </c>
      <c r="BG138" s="10">
        <v>12.42</v>
      </c>
      <c r="BH138" s="11">
        <v>27.422000000000001</v>
      </c>
      <c r="BI138" s="11">
        <v>44.34</v>
      </c>
      <c r="BJ138" s="11">
        <v>40.5</v>
      </c>
      <c r="BK138" s="11">
        <v>12.1</v>
      </c>
      <c r="BL138" s="11">
        <v>7.6580000000000004</v>
      </c>
      <c r="BM138" s="11">
        <v>13.96</v>
      </c>
      <c r="BN138" s="11">
        <v>19.13</v>
      </c>
      <c r="BO138" s="11">
        <v>28.66</v>
      </c>
      <c r="BP138" s="12">
        <v>2.58</v>
      </c>
    </row>
    <row r="139" spans="2:68" x14ac:dyDescent="0.25">
      <c r="B139" s="6">
        <v>45230</v>
      </c>
      <c r="C139" s="1"/>
      <c r="D139" s="10">
        <v>0.72</v>
      </c>
      <c r="E139" s="11">
        <v>7.68</v>
      </c>
      <c r="F139" s="11">
        <v>22.471</v>
      </c>
      <c r="G139" s="11">
        <v>91.674999999999997</v>
      </c>
      <c r="H139" s="11">
        <v>64.010000000000005</v>
      </c>
      <c r="I139" s="11">
        <v>19.04</v>
      </c>
      <c r="J139" s="11">
        <v>45.74</v>
      </c>
      <c r="K139" s="11">
        <v>0.67925000000000002</v>
      </c>
      <c r="L139" s="11">
        <v>1.84</v>
      </c>
      <c r="M139" s="12">
        <v>6.88</v>
      </c>
      <c r="O139" s="10">
        <v>4.8063000000000002</v>
      </c>
      <c r="P139" s="11">
        <v>12.474</v>
      </c>
      <c r="Q139" s="11">
        <v>190.79</v>
      </c>
      <c r="R139" s="11">
        <v>36.71</v>
      </c>
      <c r="S139" s="11">
        <v>20.350000000000001</v>
      </c>
      <c r="T139" s="11">
        <v>38.96</v>
      </c>
      <c r="U139" s="11">
        <v>117.85</v>
      </c>
      <c r="V139" s="11">
        <v>32.725000000000001</v>
      </c>
      <c r="W139" s="11">
        <v>12.975</v>
      </c>
      <c r="X139" s="12">
        <v>2.9910000000000001</v>
      </c>
      <c r="Z139" s="10">
        <v>12.4</v>
      </c>
      <c r="AA139" s="11">
        <v>97.11</v>
      </c>
      <c r="AB139" s="11">
        <v>19.03</v>
      </c>
      <c r="AC139" s="11">
        <v>56.8</v>
      </c>
      <c r="AD139" s="11">
        <v>23.5</v>
      </c>
      <c r="AE139" s="11">
        <v>47.84</v>
      </c>
      <c r="AF139" s="11">
        <v>7.99</v>
      </c>
      <c r="AG139" s="11">
        <v>26.99</v>
      </c>
      <c r="AH139" s="11">
        <v>17.75</v>
      </c>
      <c r="AI139" s="12">
        <v>29.8</v>
      </c>
      <c r="AK139" s="10">
        <v>1.7350000000000001</v>
      </c>
      <c r="AL139" s="11">
        <v>7.24</v>
      </c>
      <c r="AM139" s="11">
        <v>7.3440000000000003</v>
      </c>
      <c r="AN139" s="11">
        <v>2.2000000000000002</v>
      </c>
      <c r="AO139" s="11">
        <v>10.01</v>
      </c>
      <c r="AP139" s="11">
        <v>7.06</v>
      </c>
      <c r="AQ139" s="11">
        <v>6.28</v>
      </c>
      <c r="AR139" s="11">
        <v>14.399984</v>
      </c>
      <c r="AS139" s="11">
        <v>10.472</v>
      </c>
      <c r="AT139" s="12">
        <v>9.6280000000000001</v>
      </c>
      <c r="AV139" s="10">
        <v>200.84</v>
      </c>
      <c r="AW139" s="11">
        <v>133.09</v>
      </c>
      <c r="AX139" s="11">
        <v>170.77</v>
      </c>
      <c r="AY139" s="11">
        <v>84.137</v>
      </c>
      <c r="AZ139" s="11">
        <v>52.13</v>
      </c>
      <c r="BA139" s="11">
        <v>338.11</v>
      </c>
      <c r="BB139" s="11">
        <v>535.55999999999995</v>
      </c>
      <c r="BC139" s="11">
        <v>301.27</v>
      </c>
      <c r="BD139" s="11">
        <v>96.57</v>
      </c>
      <c r="BE139" s="12">
        <v>51.19</v>
      </c>
      <c r="BG139" s="10">
        <v>9.75</v>
      </c>
      <c r="BH139" s="11">
        <v>23.946999999999999</v>
      </c>
      <c r="BI139" s="11">
        <v>41.29</v>
      </c>
      <c r="BJ139" s="11">
        <v>39.340000000000003</v>
      </c>
      <c r="BK139" s="11">
        <v>10.98</v>
      </c>
      <c r="BL139" s="11">
        <v>6.4560000000000004</v>
      </c>
      <c r="BM139" s="11">
        <v>14.57</v>
      </c>
      <c r="BN139" s="11">
        <v>18.68</v>
      </c>
      <c r="BO139" s="11">
        <v>28.4</v>
      </c>
      <c r="BP139" s="12">
        <v>2.5299999999999998</v>
      </c>
    </row>
    <row r="140" spans="2:68" x14ac:dyDescent="0.25">
      <c r="B140" s="6">
        <v>45260</v>
      </c>
      <c r="C140" s="1"/>
      <c r="D140" s="10">
        <v>0.78959999999999997</v>
      </c>
      <c r="E140" s="11">
        <v>8.73</v>
      </c>
      <c r="F140" s="11">
        <v>24.058</v>
      </c>
      <c r="G140" s="11">
        <v>102.01</v>
      </c>
      <c r="H140" s="11">
        <v>68.900000000000006</v>
      </c>
      <c r="I140" s="11">
        <v>20.34</v>
      </c>
      <c r="J140" s="11">
        <v>51.65</v>
      </c>
      <c r="K140" s="11">
        <v>0.66995000000000005</v>
      </c>
      <c r="L140" s="11">
        <v>2.35</v>
      </c>
      <c r="M140" s="12">
        <v>8.6</v>
      </c>
      <c r="O140" s="10">
        <v>5.2941000000000003</v>
      </c>
      <c r="P140" s="11">
        <v>11.702999999999999</v>
      </c>
      <c r="Q140" s="11">
        <v>218.16</v>
      </c>
      <c r="R140" s="11">
        <v>36.619999999999997</v>
      </c>
      <c r="S140" s="11">
        <v>19.43</v>
      </c>
      <c r="T140" s="11">
        <v>47</v>
      </c>
      <c r="U140" s="11">
        <v>131</v>
      </c>
      <c r="V140" s="11">
        <v>33.97</v>
      </c>
      <c r="W140" s="11">
        <v>13.33</v>
      </c>
      <c r="X140" s="12">
        <v>3.7909999999999999</v>
      </c>
      <c r="Z140" s="10">
        <v>13.38</v>
      </c>
      <c r="AA140" s="11">
        <v>94.77</v>
      </c>
      <c r="AB140" s="11">
        <v>26.9</v>
      </c>
      <c r="AC140" s="11">
        <v>58.48</v>
      </c>
      <c r="AD140" s="11">
        <v>25.8</v>
      </c>
      <c r="AE140" s="11">
        <v>50.38</v>
      </c>
      <c r="AF140" s="11">
        <v>8.4600000000000009</v>
      </c>
      <c r="AG140" s="11">
        <v>30.45</v>
      </c>
      <c r="AH140" s="11">
        <v>20.14</v>
      </c>
      <c r="AI140" s="12">
        <v>38.119999999999997</v>
      </c>
      <c r="AK140" s="10">
        <v>1.98</v>
      </c>
      <c r="AL140" s="11">
        <v>6.79</v>
      </c>
      <c r="AM140" s="11">
        <v>9.5449999999999999</v>
      </c>
      <c r="AN140" s="11">
        <v>2.9</v>
      </c>
      <c r="AO140" s="11">
        <v>11.87</v>
      </c>
      <c r="AP140" s="11">
        <v>7.4</v>
      </c>
      <c r="AQ140" s="11">
        <v>7.37</v>
      </c>
      <c r="AR140" s="11">
        <v>15.629984</v>
      </c>
      <c r="AS140" s="11">
        <v>11.396000000000001</v>
      </c>
      <c r="AT140" s="12">
        <v>10.777200000000001</v>
      </c>
      <c r="AV140" s="10">
        <v>240.08</v>
      </c>
      <c r="AW140" s="11">
        <v>146.09</v>
      </c>
      <c r="AX140" s="11">
        <v>189.95</v>
      </c>
      <c r="AY140" s="11">
        <v>92.572999999999993</v>
      </c>
      <c r="AZ140" s="11">
        <v>48.38</v>
      </c>
      <c r="BA140" s="11">
        <v>378.91</v>
      </c>
      <c r="BB140" s="11">
        <v>552.97</v>
      </c>
      <c r="BC140" s="11">
        <v>327.14999999999998</v>
      </c>
      <c r="BD140" s="11">
        <v>101.84</v>
      </c>
      <c r="BE140" s="12">
        <v>55.89</v>
      </c>
      <c r="BG140" s="10">
        <v>10.26</v>
      </c>
      <c r="BH140" s="11">
        <v>27.347000000000001</v>
      </c>
      <c r="BI140" s="11">
        <v>41.89</v>
      </c>
      <c r="BJ140" s="11">
        <v>37.03</v>
      </c>
      <c r="BK140" s="11">
        <v>10.74</v>
      </c>
      <c r="BL140" s="11">
        <v>8.8049999999999997</v>
      </c>
      <c r="BM140" s="11">
        <v>13.14</v>
      </c>
      <c r="BN140" s="11">
        <v>21.66</v>
      </c>
      <c r="BO140" s="11">
        <v>30.74</v>
      </c>
      <c r="BP140" s="12">
        <v>2.74</v>
      </c>
    </row>
    <row r="141" spans="2:68" x14ac:dyDescent="0.25">
      <c r="B141" s="6">
        <v>45289</v>
      </c>
      <c r="C141" s="1"/>
      <c r="D141" s="10">
        <v>0.76100000000000001</v>
      </c>
      <c r="E141" s="11">
        <v>10.88</v>
      </c>
      <c r="F141" s="11">
        <v>23.567</v>
      </c>
      <c r="G141" s="11">
        <v>123.5</v>
      </c>
      <c r="H141" s="11">
        <v>67.12</v>
      </c>
      <c r="I141" s="11">
        <v>21.4</v>
      </c>
      <c r="J141" s="11">
        <v>54.99</v>
      </c>
      <c r="K141" s="11">
        <v>0.63205</v>
      </c>
      <c r="L141" s="11">
        <v>2.8</v>
      </c>
      <c r="M141" s="12">
        <v>11.22</v>
      </c>
      <c r="O141" s="10">
        <v>6.4</v>
      </c>
      <c r="P141" s="11">
        <v>11.551</v>
      </c>
      <c r="Q141" s="11">
        <v>236.38</v>
      </c>
      <c r="R141" s="11">
        <v>38.94</v>
      </c>
      <c r="S141" s="11">
        <v>20.504999999999999</v>
      </c>
      <c r="T141" s="11">
        <v>49.548000000000002</v>
      </c>
      <c r="U141" s="11">
        <v>140.5</v>
      </c>
      <c r="V141" s="11">
        <v>35.03</v>
      </c>
      <c r="W141" s="11">
        <v>12.3</v>
      </c>
      <c r="X141" s="12">
        <v>3.8039999999999998</v>
      </c>
      <c r="Z141" s="10">
        <v>13.455</v>
      </c>
      <c r="AA141" s="11">
        <v>98.85</v>
      </c>
      <c r="AB141" s="11">
        <v>29.43</v>
      </c>
      <c r="AC141" s="11">
        <v>71.19</v>
      </c>
      <c r="AD141" s="11">
        <v>26.68</v>
      </c>
      <c r="AE141" s="11">
        <v>52.06</v>
      </c>
      <c r="AF141" s="11">
        <v>8.6</v>
      </c>
      <c r="AG141" s="11">
        <v>34.43</v>
      </c>
      <c r="AH141" s="11">
        <v>22.51</v>
      </c>
      <c r="AI141" s="12">
        <v>45.47</v>
      </c>
      <c r="AK141" s="10">
        <v>2.0659999999999998</v>
      </c>
      <c r="AL141" s="11">
        <v>6.71</v>
      </c>
      <c r="AM141" s="11">
        <v>9.2780000000000005</v>
      </c>
      <c r="AN141" s="11">
        <v>2.63</v>
      </c>
      <c r="AO141" s="11">
        <v>10.41</v>
      </c>
      <c r="AP141" s="11">
        <v>9.67</v>
      </c>
      <c r="AQ141" s="11">
        <v>8.43</v>
      </c>
      <c r="AR141" s="11">
        <v>14.969984999999999</v>
      </c>
      <c r="AS141" s="11">
        <v>13.58</v>
      </c>
      <c r="AT141" s="12">
        <v>11.02</v>
      </c>
      <c r="AV141" s="10">
        <v>248.48</v>
      </c>
      <c r="AW141" s="11">
        <v>151.94</v>
      </c>
      <c r="AX141" s="11">
        <v>192.53</v>
      </c>
      <c r="AY141" s="11">
        <v>111.625</v>
      </c>
      <c r="AZ141" s="11">
        <v>50.52</v>
      </c>
      <c r="BA141" s="11">
        <v>376.04</v>
      </c>
      <c r="BB141" s="11">
        <v>526.47</v>
      </c>
      <c r="BC141" s="11">
        <v>353.96</v>
      </c>
      <c r="BD141" s="11">
        <v>103.45</v>
      </c>
      <c r="BE141" s="12">
        <v>57.81</v>
      </c>
      <c r="BG141" s="10">
        <v>12.19</v>
      </c>
      <c r="BH141" s="11">
        <v>28.425999999999998</v>
      </c>
      <c r="BI141" s="11">
        <v>43.85</v>
      </c>
      <c r="BJ141" s="11">
        <v>36.15</v>
      </c>
      <c r="BK141" s="11">
        <v>12.18</v>
      </c>
      <c r="BL141" s="11">
        <v>9.0399999999999991</v>
      </c>
      <c r="BM141" s="11">
        <v>13.6</v>
      </c>
      <c r="BN141" s="11">
        <v>23.32</v>
      </c>
      <c r="BO141" s="11">
        <v>32.64</v>
      </c>
      <c r="BP141" s="12">
        <v>2.8</v>
      </c>
    </row>
    <row r="142" spans="2:68" x14ac:dyDescent="0.25">
      <c r="B142" s="6">
        <v>45322</v>
      </c>
      <c r="C142" s="1"/>
      <c r="D142" s="10">
        <v>0.85</v>
      </c>
      <c r="E142" s="11">
        <v>11.4</v>
      </c>
      <c r="F142" s="11">
        <v>25.757000000000001</v>
      </c>
      <c r="G142" s="11">
        <v>120.595</v>
      </c>
      <c r="H142" s="11">
        <v>69.52</v>
      </c>
      <c r="I142" s="11">
        <v>21.2</v>
      </c>
      <c r="J142" s="11">
        <v>51.494999999999997</v>
      </c>
      <c r="K142" s="11">
        <v>0.55010000000000003</v>
      </c>
      <c r="L142" s="11">
        <v>3.07</v>
      </c>
      <c r="M142" s="12">
        <v>9.99</v>
      </c>
      <c r="O142" s="10">
        <v>6.11</v>
      </c>
      <c r="P142" s="11">
        <v>10.029</v>
      </c>
      <c r="Q142" s="11">
        <v>235.24</v>
      </c>
      <c r="R142" s="11">
        <v>36.86</v>
      </c>
      <c r="S142" s="11">
        <v>19.149999999999999</v>
      </c>
      <c r="T142" s="11">
        <v>47.911999999999999</v>
      </c>
      <c r="U142" s="11">
        <v>142.19</v>
      </c>
      <c r="V142" s="11">
        <v>33.384999999999998</v>
      </c>
      <c r="W142" s="11">
        <v>11.76</v>
      </c>
      <c r="X142" s="12">
        <v>3.927</v>
      </c>
      <c r="Z142" s="10">
        <v>12.914999999999999</v>
      </c>
      <c r="AA142" s="11">
        <v>107.24</v>
      </c>
      <c r="AB142" s="11">
        <v>31.82</v>
      </c>
      <c r="AC142" s="11">
        <v>64.900000000000006</v>
      </c>
      <c r="AD142" s="11">
        <v>26.59</v>
      </c>
      <c r="AE142" s="11">
        <v>49.35</v>
      </c>
      <c r="AF142" s="11">
        <v>8.81</v>
      </c>
      <c r="AG142" s="11">
        <v>30.55</v>
      </c>
      <c r="AH142" s="11">
        <v>22.43</v>
      </c>
      <c r="AI142" s="12">
        <v>43</v>
      </c>
      <c r="AK142" s="10">
        <v>2.2090000000000001</v>
      </c>
      <c r="AL142" s="11">
        <v>6.06</v>
      </c>
      <c r="AM142" s="11">
        <v>8.6289999999999996</v>
      </c>
      <c r="AN142" s="11">
        <v>2.37</v>
      </c>
      <c r="AO142" s="11">
        <v>9.02</v>
      </c>
      <c r="AP142" s="11">
        <v>8.59</v>
      </c>
      <c r="AQ142" s="11">
        <v>7.98</v>
      </c>
      <c r="AR142" s="11">
        <v>14.399984</v>
      </c>
      <c r="AS142" s="11">
        <v>12.845003</v>
      </c>
      <c r="AT142" s="12">
        <v>10.292999999999999</v>
      </c>
      <c r="AV142" s="10">
        <v>187.29</v>
      </c>
      <c r="AW142" s="11">
        <v>155.19999999999999</v>
      </c>
      <c r="AX142" s="11">
        <v>184.4</v>
      </c>
      <c r="AY142" s="11">
        <v>118</v>
      </c>
      <c r="AZ142" s="11">
        <v>50.18</v>
      </c>
      <c r="BA142" s="11">
        <v>397.58</v>
      </c>
      <c r="BB142" s="11">
        <v>511.74</v>
      </c>
      <c r="BC142" s="11">
        <v>390.14</v>
      </c>
      <c r="BD142" s="11">
        <v>114.74</v>
      </c>
      <c r="BE142" s="12">
        <v>63.26</v>
      </c>
      <c r="BG142" s="10">
        <v>11.72</v>
      </c>
      <c r="BH142" s="11">
        <v>52.960999999999999</v>
      </c>
      <c r="BI142" s="11">
        <v>46.54</v>
      </c>
      <c r="BJ142" s="11">
        <v>35.65</v>
      </c>
      <c r="BK142" s="11">
        <v>12</v>
      </c>
      <c r="BL142" s="11">
        <v>8.4559999999999995</v>
      </c>
      <c r="BM142" s="11">
        <v>13.48</v>
      </c>
      <c r="BN142" s="11">
        <v>21.96</v>
      </c>
      <c r="BO142" s="11">
        <v>32.99</v>
      </c>
      <c r="BP142" s="12">
        <v>2.62</v>
      </c>
    </row>
    <row r="143" spans="2:68" x14ac:dyDescent="0.25">
      <c r="B143" s="6">
        <v>45351</v>
      </c>
      <c r="C143" s="1"/>
      <c r="D143" s="10">
        <v>0.75249999999999995</v>
      </c>
      <c r="E143" s="11">
        <v>12.6</v>
      </c>
      <c r="F143" s="11">
        <v>27.216999999999999</v>
      </c>
      <c r="G143" s="11">
        <v>126.02500000000001</v>
      </c>
      <c r="H143" s="11">
        <v>69.760000000000005</v>
      </c>
      <c r="I143" s="11">
        <v>20.34</v>
      </c>
      <c r="J143" s="11">
        <v>56.05</v>
      </c>
      <c r="K143" s="11">
        <v>0.54059999999999997</v>
      </c>
      <c r="L143" s="11">
        <v>3.06</v>
      </c>
      <c r="M143" s="12">
        <v>9.4700000000000006</v>
      </c>
      <c r="O143" s="10">
        <v>5.47</v>
      </c>
      <c r="P143" s="11">
        <v>10.933999999999999</v>
      </c>
      <c r="Q143" s="11">
        <v>253.38</v>
      </c>
      <c r="R143" s="11">
        <v>36.74</v>
      </c>
      <c r="S143" s="11">
        <v>17.094999999999999</v>
      </c>
      <c r="T143" s="11">
        <v>46.45</v>
      </c>
      <c r="U143" s="11">
        <v>143.56</v>
      </c>
      <c r="V143" s="11">
        <v>31.16</v>
      </c>
      <c r="W143" s="11">
        <v>11.25</v>
      </c>
      <c r="X143" s="12">
        <v>3.9140000000000001</v>
      </c>
      <c r="Z143" s="10">
        <v>14.77</v>
      </c>
      <c r="AA143" s="11">
        <v>132.54</v>
      </c>
      <c r="AB143" s="11">
        <v>38.01</v>
      </c>
      <c r="AC143" s="11">
        <v>72.52</v>
      </c>
      <c r="AD143" s="11">
        <v>30.55</v>
      </c>
      <c r="AE143" s="11">
        <v>47.72</v>
      </c>
      <c r="AF143" s="11">
        <v>8.69</v>
      </c>
      <c r="AG143" s="11">
        <v>29.21</v>
      </c>
      <c r="AH143" s="11">
        <v>21.57</v>
      </c>
      <c r="AI143" s="12">
        <v>49.24</v>
      </c>
      <c r="AK143" s="10">
        <v>2.3690000000000002</v>
      </c>
      <c r="AL143" s="11">
        <v>6.14</v>
      </c>
      <c r="AM143" s="11">
        <v>10.221</v>
      </c>
      <c r="AN143" s="11">
        <v>2.41</v>
      </c>
      <c r="AO143" s="11">
        <v>8.32</v>
      </c>
      <c r="AP143" s="11">
        <v>9.6199999999999992</v>
      </c>
      <c r="AQ143" s="11">
        <v>8.6</v>
      </c>
      <c r="AR143" s="11">
        <v>13.079988</v>
      </c>
      <c r="AS143" s="11">
        <v>10.92</v>
      </c>
      <c r="AT143" s="12">
        <v>10.39</v>
      </c>
      <c r="AV143" s="10">
        <v>201.88</v>
      </c>
      <c r="AW143" s="11">
        <v>176.76</v>
      </c>
      <c r="AX143" s="11">
        <v>180.75</v>
      </c>
      <c r="AY143" s="11">
        <v>130.04900000000001</v>
      </c>
      <c r="AZ143" s="11">
        <v>48.37</v>
      </c>
      <c r="BA143" s="11">
        <v>413.64</v>
      </c>
      <c r="BB143" s="11">
        <v>493.6</v>
      </c>
      <c r="BC143" s="11">
        <v>490.13</v>
      </c>
      <c r="BD143" s="11">
        <v>119.77</v>
      </c>
      <c r="BE143" s="12">
        <v>66.209999999999994</v>
      </c>
      <c r="BG143" s="10">
        <v>12.44</v>
      </c>
      <c r="BH143" s="11">
        <v>86.611999999999995</v>
      </c>
      <c r="BI143" s="11">
        <v>42.85</v>
      </c>
      <c r="BJ143" s="11">
        <v>35.07</v>
      </c>
      <c r="BK143" s="11">
        <v>11.95</v>
      </c>
      <c r="BL143" s="11">
        <v>8.1999999999999993</v>
      </c>
      <c r="BM143" s="11">
        <v>15.56</v>
      </c>
      <c r="BN143" s="11">
        <v>26.26</v>
      </c>
      <c r="BO143" s="11">
        <v>31.4</v>
      </c>
      <c r="BP143" s="12">
        <v>2.4900000000000002</v>
      </c>
    </row>
    <row r="144" spans="2:68" x14ac:dyDescent="0.25">
      <c r="B144" s="6">
        <v>45379</v>
      </c>
      <c r="C144" s="1"/>
      <c r="D144" s="10">
        <v>1.24</v>
      </c>
      <c r="E144" s="11">
        <v>13.765000000000001</v>
      </c>
      <c r="F144" s="11">
        <v>27.484000000000002</v>
      </c>
      <c r="G144" s="11">
        <v>121</v>
      </c>
      <c r="H144" s="11">
        <v>66.209999999999994</v>
      </c>
      <c r="I144" s="11">
        <v>21.46</v>
      </c>
      <c r="J144" s="11">
        <v>57.53</v>
      </c>
      <c r="K144" s="11">
        <v>0.49</v>
      </c>
      <c r="L144" s="11">
        <v>3.66</v>
      </c>
      <c r="M144" s="12">
        <v>11.12</v>
      </c>
      <c r="O144" s="10">
        <v>10.097</v>
      </c>
      <c r="P144" s="11">
        <v>10.401</v>
      </c>
      <c r="Q144" s="11">
        <v>254.87</v>
      </c>
      <c r="R144" s="11">
        <v>37.22</v>
      </c>
      <c r="S144" s="11">
        <v>16.75</v>
      </c>
      <c r="T144" s="11">
        <v>43.078699999999998</v>
      </c>
      <c r="U144" s="11">
        <v>145.24</v>
      </c>
      <c r="V144" s="11">
        <v>31.574999999999999</v>
      </c>
      <c r="W144" s="11">
        <v>10.85</v>
      </c>
      <c r="X144" s="12">
        <v>3.694</v>
      </c>
      <c r="Z144" s="10">
        <v>15.38</v>
      </c>
      <c r="AA144" s="11">
        <v>149.58000000000001</v>
      </c>
      <c r="AB144" s="11">
        <v>37.659999999999997</v>
      </c>
      <c r="AC144" s="11">
        <v>89.36</v>
      </c>
      <c r="AD144" s="11">
        <v>24.76</v>
      </c>
      <c r="AE144" s="11">
        <v>51.3</v>
      </c>
      <c r="AF144" s="11">
        <v>8.7100000000000009</v>
      </c>
      <c r="AG144" s="11">
        <v>32.19</v>
      </c>
      <c r="AH144" s="11">
        <v>21.91</v>
      </c>
      <c r="AI144" s="12">
        <v>41.42</v>
      </c>
      <c r="AK144" s="10">
        <v>2.3959999999999999</v>
      </c>
      <c r="AL144" s="11">
        <v>5.96</v>
      </c>
      <c r="AM144" s="11">
        <v>9.8559999999999999</v>
      </c>
      <c r="AN144" s="11">
        <v>3.26</v>
      </c>
      <c r="AO144" s="11">
        <v>10.58</v>
      </c>
      <c r="AP144" s="11">
        <v>9.94</v>
      </c>
      <c r="AQ144" s="11">
        <v>8.93</v>
      </c>
      <c r="AR144" s="11">
        <v>13.829988</v>
      </c>
      <c r="AS144" s="11">
        <v>10.57</v>
      </c>
      <c r="AT144" s="12">
        <v>14.75</v>
      </c>
      <c r="AV144" s="10">
        <v>175.79</v>
      </c>
      <c r="AW144" s="11">
        <v>180.38</v>
      </c>
      <c r="AX144" s="11">
        <v>171.48</v>
      </c>
      <c r="AY144" s="11">
        <v>132.541</v>
      </c>
      <c r="AZ144" s="11">
        <v>49.91</v>
      </c>
      <c r="BA144" s="11">
        <v>420.72</v>
      </c>
      <c r="BB144" s="11">
        <v>494.7</v>
      </c>
      <c r="BC144" s="11">
        <v>485.58</v>
      </c>
      <c r="BD144" s="11">
        <v>128.4</v>
      </c>
      <c r="BE144" s="12">
        <v>68.489999999999995</v>
      </c>
      <c r="BG144" s="10">
        <v>13.28</v>
      </c>
      <c r="BH144" s="11">
        <v>101.003006</v>
      </c>
      <c r="BI144" s="11">
        <v>43.35</v>
      </c>
      <c r="BJ144" s="11">
        <v>39.42</v>
      </c>
      <c r="BK144" s="11">
        <v>12.96</v>
      </c>
      <c r="BL144" s="11">
        <v>8.8670000000000009</v>
      </c>
      <c r="BM144" s="11">
        <v>17.66</v>
      </c>
      <c r="BN144" s="11">
        <v>28.3</v>
      </c>
      <c r="BO144" s="11">
        <v>32.630000000000003</v>
      </c>
      <c r="BP144" s="12">
        <v>2.48</v>
      </c>
    </row>
    <row r="145" spans="2:68" x14ac:dyDescent="0.25">
      <c r="B145" s="6">
        <v>45412</v>
      </c>
      <c r="C145" s="1"/>
      <c r="D145" s="10">
        <v>1.53</v>
      </c>
      <c r="E145" s="11">
        <v>13.85</v>
      </c>
      <c r="F145" s="11">
        <v>25.654</v>
      </c>
      <c r="G145" s="11">
        <v>116.5</v>
      </c>
      <c r="H145" s="11">
        <v>61.37</v>
      </c>
      <c r="I145" s="11">
        <v>21.42</v>
      </c>
      <c r="J145" s="11">
        <v>55.81</v>
      </c>
      <c r="K145" s="11">
        <v>0.50749999999999995</v>
      </c>
      <c r="L145" s="11">
        <v>4.5999999999999996</v>
      </c>
      <c r="M145" s="12">
        <v>9.18</v>
      </c>
      <c r="O145" s="10">
        <v>9.64</v>
      </c>
      <c r="P145" s="11">
        <v>11.673</v>
      </c>
      <c r="Q145" s="11">
        <v>230.32</v>
      </c>
      <c r="R145" s="11">
        <v>38.15</v>
      </c>
      <c r="S145" s="11">
        <v>20.62</v>
      </c>
      <c r="T145" s="11">
        <v>41.83</v>
      </c>
      <c r="U145" s="11">
        <v>141.47999999999999</v>
      </c>
      <c r="V145" s="11">
        <v>29.1</v>
      </c>
      <c r="W145" s="11">
        <v>9.9700000000000006</v>
      </c>
      <c r="X145" s="12">
        <v>2.8450000000000002</v>
      </c>
      <c r="Z145" s="10">
        <v>14.005000000000001</v>
      </c>
      <c r="AA145" s="11">
        <v>145.09</v>
      </c>
      <c r="AB145" s="11">
        <v>33.08</v>
      </c>
      <c r="AC145" s="11">
        <v>90.49</v>
      </c>
      <c r="AD145" s="11">
        <v>25.43</v>
      </c>
      <c r="AE145" s="11">
        <v>54.09</v>
      </c>
      <c r="AF145" s="11">
        <v>8.4700000000000006</v>
      </c>
      <c r="AG145" s="11">
        <v>34.24</v>
      </c>
      <c r="AH145" s="11">
        <v>21.35</v>
      </c>
      <c r="AI145" s="12">
        <v>45.33</v>
      </c>
      <c r="AK145" s="10">
        <v>2.294</v>
      </c>
      <c r="AL145" s="11">
        <v>5.67</v>
      </c>
      <c r="AM145" s="11">
        <v>9.3059999999999992</v>
      </c>
      <c r="AN145" s="11">
        <v>3.15</v>
      </c>
      <c r="AO145" s="11">
        <v>12.28</v>
      </c>
      <c r="AP145" s="11">
        <v>9.56</v>
      </c>
      <c r="AQ145" s="11">
        <v>8.33</v>
      </c>
      <c r="AR145" s="11">
        <v>12.359988</v>
      </c>
      <c r="AS145" s="11">
        <v>10.990002</v>
      </c>
      <c r="AT145" s="12">
        <v>14.14</v>
      </c>
      <c r="AV145" s="10">
        <v>183.28</v>
      </c>
      <c r="AW145" s="11">
        <v>175</v>
      </c>
      <c r="AX145" s="11">
        <v>170.33</v>
      </c>
      <c r="AY145" s="11">
        <v>130.02700999999999</v>
      </c>
      <c r="AZ145" s="11">
        <v>46.98</v>
      </c>
      <c r="BA145" s="11">
        <v>389.33</v>
      </c>
      <c r="BB145" s="11">
        <v>483.7</v>
      </c>
      <c r="BC145" s="11">
        <v>430.17</v>
      </c>
      <c r="BD145" s="11">
        <v>128.31</v>
      </c>
      <c r="BE145" s="12">
        <v>71.87</v>
      </c>
      <c r="BG145" s="10">
        <v>12.15</v>
      </c>
      <c r="BH145" s="11">
        <v>85.88</v>
      </c>
      <c r="BI145" s="11">
        <v>38.11</v>
      </c>
      <c r="BJ145" s="11">
        <v>37.47</v>
      </c>
      <c r="BK145" s="11">
        <v>11.4</v>
      </c>
      <c r="BL145" s="11">
        <v>8.3520000000000003</v>
      </c>
      <c r="BM145" s="11">
        <v>16.75</v>
      </c>
      <c r="BN145" s="11">
        <v>22.3</v>
      </c>
      <c r="BO145" s="11">
        <v>30.44</v>
      </c>
      <c r="BP145" s="12">
        <v>2.3199999999999998</v>
      </c>
    </row>
    <row r="146" spans="2:68" x14ac:dyDescent="0.25">
      <c r="B146" s="6">
        <v>45443</v>
      </c>
      <c r="C146" s="1"/>
      <c r="D146" s="10">
        <v>1.19</v>
      </c>
      <c r="E146" s="11">
        <v>15.57</v>
      </c>
      <c r="F146" s="11">
        <v>22.215</v>
      </c>
      <c r="G146" s="11">
        <v>123.875</v>
      </c>
      <c r="H146" s="11">
        <v>49.46</v>
      </c>
      <c r="I146" s="11">
        <v>22.4</v>
      </c>
      <c r="J146" s="11">
        <v>58</v>
      </c>
      <c r="K146" s="11">
        <v>0.53749999999999998</v>
      </c>
      <c r="L146" s="11">
        <v>4.53</v>
      </c>
      <c r="M146" s="12">
        <v>6.78</v>
      </c>
      <c r="O146" s="10">
        <v>9.3223000000000003</v>
      </c>
      <c r="P146" s="11">
        <v>12.36</v>
      </c>
      <c r="Q146" s="11">
        <v>224.8</v>
      </c>
      <c r="R146" s="11">
        <v>37.42</v>
      </c>
      <c r="S146" s="11">
        <v>20</v>
      </c>
      <c r="T146" s="11">
        <v>42.16</v>
      </c>
      <c r="U146" s="11">
        <v>149.69999999999999</v>
      </c>
      <c r="V146" s="11">
        <v>30.975000000000001</v>
      </c>
      <c r="W146" s="11">
        <v>9.27</v>
      </c>
      <c r="X146" s="12">
        <v>2.9020000000000001</v>
      </c>
      <c r="Z146" s="10">
        <v>13.625</v>
      </c>
      <c r="AA146" s="11">
        <v>175.97</v>
      </c>
      <c r="AB146" s="11">
        <v>39.42</v>
      </c>
      <c r="AC146" s="11">
        <v>97.8</v>
      </c>
      <c r="AD146" s="11">
        <v>27.58</v>
      </c>
      <c r="AE146" s="11">
        <v>58.18</v>
      </c>
      <c r="AF146" s="11">
        <v>8.4700000000000006</v>
      </c>
      <c r="AG146" s="11">
        <v>36.67</v>
      </c>
      <c r="AH146" s="11">
        <v>21.75</v>
      </c>
      <c r="AI146" s="12">
        <v>57.08</v>
      </c>
      <c r="AK146" s="10">
        <v>2.266</v>
      </c>
      <c r="AL146" s="11">
        <v>6.1</v>
      </c>
      <c r="AM146" s="11">
        <v>10.919</v>
      </c>
      <c r="AN146" s="11">
        <v>3.99</v>
      </c>
      <c r="AO146" s="11">
        <v>13.38</v>
      </c>
      <c r="AP146" s="11">
        <v>9.08</v>
      </c>
      <c r="AQ146" s="11">
        <v>8.5</v>
      </c>
      <c r="AR146" s="11">
        <v>11.9</v>
      </c>
      <c r="AS146" s="11">
        <v>11.41</v>
      </c>
      <c r="AT146" s="12">
        <v>15.5</v>
      </c>
      <c r="AV146" s="10">
        <v>178.08</v>
      </c>
      <c r="AW146" s="11">
        <v>176.44</v>
      </c>
      <c r="AX146" s="11">
        <v>192.25</v>
      </c>
      <c r="AY146" s="11">
        <v>132.85500999999999</v>
      </c>
      <c r="AZ146" s="11">
        <v>46.5</v>
      </c>
      <c r="BA146" s="11">
        <v>415.13</v>
      </c>
      <c r="BB146" s="11">
        <v>495.37</v>
      </c>
      <c r="BC146" s="11">
        <v>466.83</v>
      </c>
      <c r="BD146" s="11">
        <v>135.28</v>
      </c>
      <c r="BE146" s="12">
        <v>75.569999999999993</v>
      </c>
      <c r="BG146" s="10">
        <v>12.13</v>
      </c>
      <c r="BH146" s="11">
        <v>78.451003999999998</v>
      </c>
      <c r="BI146" s="11">
        <v>40.03</v>
      </c>
      <c r="BJ146" s="11">
        <v>36.700000000000003</v>
      </c>
      <c r="BK146" s="11">
        <v>10.56</v>
      </c>
      <c r="BL146" s="11">
        <v>9.3420000000000005</v>
      </c>
      <c r="BM146" s="11">
        <v>16.39</v>
      </c>
      <c r="BN146" s="11">
        <v>22.27</v>
      </c>
      <c r="BO146" s="11">
        <v>31.37</v>
      </c>
      <c r="BP146" s="12">
        <v>2.2200000000000002</v>
      </c>
    </row>
    <row r="147" spans="2:68" x14ac:dyDescent="0.25">
      <c r="B147" s="6">
        <v>45471</v>
      </c>
      <c r="C147" s="1"/>
      <c r="D147" s="10">
        <v>1.02</v>
      </c>
      <c r="E147" s="11">
        <v>19.75</v>
      </c>
      <c r="F147" s="11">
        <v>21.873999999999999</v>
      </c>
      <c r="G147" s="11">
        <v>130.69999999999999</v>
      </c>
      <c r="H147" s="11">
        <v>49.6</v>
      </c>
      <c r="I147" s="11">
        <v>23.27</v>
      </c>
      <c r="J147" s="11">
        <v>59.33</v>
      </c>
      <c r="K147" s="11">
        <v>0.46715000000000001</v>
      </c>
      <c r="L147" s="11">
        <v>4.3099999999999996</v>
      </c>
      <c r="M147" s="12">
        <v>6.11</v>
      </c>
      <c r="O147" s="10">
        <v>8.8000000000000007</v>
      </c>
      <c r="P147" s="11">
        <v>11.912000000000001</v>
      </c>
      <c r="Q147" s="11">
        <v>214.69</v>
      </c>
      <c r="R147" s="11">
        <v>36.11</v>
      </c>
      <c r="S147" s="11">
        <v>18</v>
      </c>
      <c r="T147" s="11">
        <v>40.630000000000003</v>
      </c>
      <c r="U147" s="11">
        <v>150.43</v>
      </c>
      <c r="V147" s="11">
        <v>28.95</v>
      </c>
      <c r="W147" s="11">
        <v>9.4499999999999993</v>
      </c>
      <c r="X147" s="12">
        <v>2.7589999999999999</v>
      </c>
      <c r="Z147" s="10">
        <v>13.565</v>
      </c>
      <c r="AA147" s="11">
        <v>172.22</v>
      </c>
      <c r="AB147" s="11">
        <v>39.11</v>
      </c>
      <c r="AC147" s="11">
        <v>87.9</v>
      </c>
      <c r="AD147" s="11">
        <v>26.49</v>
      </c>
      <c r="AE147" s="11">
        <v>58.06</v>
      </c>
      <c r="AF147" s="11">
        <v>8.6300000000000008</v>
      </c>
      <c r="AG147" s="11">
        <v>39.51</v>
      </c>
      <c r="AH147" s="11">
        <v>22.38</v>
      </c>
      <c r="AI147" s="12">
        <v>56.93</v>
      </c>
      <c r="AK147" s="10">
        <v>2.2719999999999998</v>
      </c>
      <c r="AL147" s="11">
        <v>5.54</v>
      </c>
      <c r="AM147" s="11">
        <v>10.153</v>
      </c>
      <c r="AN147" s="11">
        <v>3.36</v>
      </c>
      <c r="AO147" s="11">
        <v>11.67</v>
      </c>
      <c r="AP147" s="11">
        <v>8.59</v>
      </c>
      <c r="AQ147" s="11">
        <v>8.34</v>
      </c>
      <c r="AR147" s="11">
        <v>12.8</v>
      </c>
      <c r="AS147" s="11">
        <v>12.446002999999999</v>
      </c>
      <c r="AT147" s="12">
        <v>15.47</v>
      </c>
      <c r="AV147" s="10">
        <v>197.88</v>
      </c>
      <c r="AW147" s="11">
        <v>193.25</v>
      </c>
      <c r="AX147" s="11">
        <v>210.62</v>
      </c>
      <c r="AY147" s="11">
        <v>160.55301</v>
      </c>
      <c r="AZ147" s="11">
        <v>47.51</v>
      </c>
      <c r="BA147" s="11">
        <v>446.95</v>
      </c>
      <c r="BB147" s="11">
        <v>509.26</v>
      </c>
      <c r="BC147" s="11">
        <v>504.22</v>
      </c>
      <c r="BD147" s="11">
        <v>142.74</v>
      </c>
      <c r="BE147" s="12">
        <v>77.010000000000005</v>
      </c>
      <c r="BG147" s="10">
        <v>12.54</v>
      </c>
      <c r="BH147" s="11">
        <v>81.935000000000002</v>
      </c>
      <c r="BI147" s="11">
        <v>39.159999999999997</v>
      </c>
      <c r="BJ147" s="11">
        <v>33.78</v>
      </c>
      <c r="BK147" s="11">
        <v>10.130000000000001</v>
      </c>
      <c r="BL147" s="11">
        <v>9.3529999999999998</v>
      </c>
      <c r="BM147" s="11">
        <v>16.149999999999999</v>
      </c>
      <c r="BN147" s="11">
        <v>19.850000000000001</v>
      </c>
      <c r="BO147" s="11">
        <v>29.09</v>
      </c>
      <c r="BP147" s="12">
        <v>2.0499999999999998</v>
      </c>
    </row>
    <row r="148" spans="2:68" x14ac:dyDescent="0.25">
      <c r="B148" s="6">
        <v>45504</v>
      </c>
      <c r="C148" s="1"/>
      <c r="D148" s="10">
        <v>1.135</v>
      </c>
      <c r="E148" s="11">
        <v>18.72</v>
      </c>
      <c r="F148" s="11">
        <v>23.469000000000001</v>
      </c>
      <c r="G148" s="11">
        <v>133.05000000000001</v>
      </c>
      <c r="H148" s="11">
        <v>59.28</v>
      </c>
      <c r="I148" s="11">
        <v>23.9</v>
      </c>
      <c r="J148" s="11">
        <v>62.57</v>
      </c>
      <c r="K148" s="11">
        <v>0.45540000000000003</v>
      </c>
      <c r="L148" s="11">
        <v>5.33</v>
      </c>
      <c r="M148" s="12">
        <v>6.47</v>
      </c>
      <c r="O148" s="10">
        <v>9</v>
      </c>
      <c r="P148" s="11">
        <v>12.212</v>
      </c>
      <c r="Q148" s="11">
        <v>249.56</v>
      </c>
      <c r="R148" s="11">
        <v>39.979999999999997</v>
      </c>
      <c r="S148" s="11">
        <v>19.62</v>
      </c>
      <c r="T148" s="11">
        <v>44.83</v>
      </c>
      <c r="U148" s="11">
        <v>154.33000000000001</v>
      </c>
      <c r="V148" s="11">
        <v>29.184000000000001</v>
      </c>
      <c r="W148" s="11">
        <v>9.3000000000000007</v>
      </c>
      <c r="X148" s="12">
        <v>2.5750000000000002</v>
      </c>
      <c r="Z148" s="10">
        <v>12.02</v>
      </c>
      <c r="AA148" s="11">
        <v>174.8</v>
      </c>
      <c r="AB148" s="11">
        <v>41.59</v>
      </c>
      <c r="AC148" s="11">
        <v>78.69</v>
      </c>
      <c r="AD148" s="11">
        <v>31.02</v>
      </c>
      <c r="AE148" s="11">
        <v>64.17</v>
      </c>
      <c r="AF148" s="11">
        <v>8.76</v>
      </c>
      <c r="AG148" s="11">
        <v>43.69</v>
      </c>
      <c r="AH148" s="11">
        <v>26.52</v>
      </c>
      <c r="AI148" s="12">
        <v>63.72</v>
      </c>
      <c r="AK148" s="10">
        <v>2.46</v>
      </c>
      <c r="AL148" s="11">
        <v>5.53</v>
      </c>
      <c r="AM148" s="11">
        <v>9.6850000000000005</v>
      </c>
      <c r="AN148" s="11">
        <v>3.73</v>
      </c>
      <c r="AO148" s="11">
        <v>13.7</v>
      </c>
      <c r="AP148" s="11">
        <v>8.76</v>
      </c>
      <c r="AQ148" s="11">
        <v>8.0399999999999991</v>
      </c>
      <c r="AR148" s="11">
        <v>14.61</v>
      </c>
      <c r="AS148" s="11">
        <v>14.349999</v>
      </c>
      <c r="AT148" s="12">
        <v>15.8728</v>
      </c>
      <c r="AV148" s="10">
        <v>232.07</v>
      </c>
      <c r="AW148" s="11">
        <v>186.98</v>
      </c>
      <c r="AX148" s="11">
        <v>222.08</v>
      </c>
      <c r="AY148" s="11">
        <v>160.68</v>
      </c>
      <c r="AZ148" s="11">
        <v>48.45</v>
      </c>
      <c r="BA148" s="11">
        <v>418.35</v>
      </c>
      <c r="BB148" s="11">
        <v>576.16</v>
      </c>
      <c r="BC148" s="11">
        <v>474.83</v>
      </c>
      <c r="BD148" s="11">
        <v>132.63</v>
      </c>
      <c r="BE148" s="12">
        <v>73.88</v>
      </c>
      <c r="BG148" s="10">
        <v>10.82</v>
      </c>
      <c r="BH148" s="11">
        <v>70.165000000000006</v>
      </c>
      <c r="BI148" s="11">
        <v>41.27</v>
      </c>
      <c r="BJ148" s="11">
        <v>34.68</v>
      </c>
      <c r="BK148" s="11">
        <v>10.65</v>
      </c>
      <c r="BL148" s="11">
        <v>8.5670000000000002</v>
      </c>
      <c r="BM148" s="11">
        <v>15.34</v>
      </c>
      <c r="BN148" s="11">
        <v>16.690000000000001</v>
      </c>
      <c r="BO148" s="11">
        <v>32.17</v>
      </c>
      <c r="BP148" s="12">
        <v>2.06</v>
      </c>
    </row>
    <row r="149" spans="2:68" x14ac:dyDescent="0.25">
      <c r="B149" s="6">
        <v>45534</v>
      </c>
      <c r="C149" s="1"/>
      <c r="D149" s="10">
        <v>1.03</v>
      </c>
      <c r="E149" s="11">
        <v>16.850000000000001</v>
      </c>
      <c r="F149" s="11">
        <v>27.213000000000001</v>
      </c>
      <c r="G149" s="11">
        <v>147.46</v>
      </c>
      <c r="H149" s="11">
        <v>57.17</v>
      </c>
      <c r="I149" s="11">
        <v>22.73</v>
      </c>
      <c r="J149" s="11">
        <v>69.254999999999995</v>
      </c>
      <c r="K149" s="11">
        <v>0.44800000000000001</v>
      </c>
      <c r="L149" s="11">
        <v>4.74</v>
      </c>
      <c r="M149" s="12">
        <v>5.57</v>
      </c>
      <c r="O149" s="10">
        <v>9.1999999999999993</v>
      </c>
      <c r="P149" s="11">
        <v>10.82</v>
      </c>
      <c r="Q149" s="11">
        <v>256.16000000000003</v>
      </c>
      <c r="R149" s="11">
        <v>40.22</v>
      </c>
      <c r="S149" s="11">
        <v>19.7</v>
      </c>
      <c r="T149" s="11">
        <v>43.41</v>
      </c>
      <c r="U149" s="11">
        <v>153.6</v>
      </c>
      <c r="V149" s="11">
        <v>29.28</v>
      </c>
      <c r="W149" s="11">
        <v>8.7100000000000009</v>
      </c>
      <c r="X149" s="12">
        <v>2.4329999999999998</v>
      </c>
      <c r="Z149" s="10">
        <v>11.605</v>
      </c>
      <c r="AA149" s="11">
        <v>168.6</v>
      </c>
      <c r="AB149" s="11">
        <v>42.83</v>
      </c>
      <c r="AC149" s="11">
        <v>74.55</v>
      </c>
      <c r="AD149" s="11">
        <v>29.45</v>
      </c>
      <c r="AE149" s="11">
        <v>65.08</v>
      </c>
      <c r="AF149" s="11">
        <v>8.8000000000000007</v>
      </c>
      <c r="AG149" s="11">
        <v>47.3</v>
      </c>
      <c r="AH149" s="11">
        <v>27.25</v>
      </c>
      <c r="AI149" s="12">
        <v>64.63</v>
      </c>
      <c r="AK149" s="10">
        <v>2.2949999999999999</v>
      </c>
      <c r="AL149" s="11">
        <v>4.87</v>
      </c>
      <c r="AM149" s="11">
        <v>9.9990000000000006</v>
      </c>
      <c r="AN149" s="11">
        <v>3.79</v>
      </c>
      <c r="AO149" s="11">
        <v>13.04</v>
      </c>
      <c r="AP149" s="11">
        <v>8.35</v>
      </c>
      <c r="AQ149" s="11">
        <v>8.1999999999999993</v>
      </c>
      <c r="AR149" s="11">
        <v>15.48</v>
      </c>
      <c r="AS149" s="11">
        <v>13.860001</v>
      </c>
      <c r="AT149" s="12">
        <v>19.309999999999999</v>
      </c>
      <c r="AV149" s="10">
        <v>214.11</v>
      </c>
      <c r="AW149" s="11">
        <v>178.5</v>
      </c>
      <c r="AX149" s="11">
        <v>229</v>
      </c>
      <c r="AY149" s="11">
        <v>162.82</v>
      </c>
      <c r="AZ149" s="11">
        <v>50.54</v>
      </c>
      <c r="BA149" s="11">
        <v>417.14</v>
      </c>
      <c r="BB149" s="11">
        <v>590.20000000000005</v>
      </c>
      <c r="BC149" s="11">
        <v>521.30999999999995</v>
      </c>
      <c r="BD149" s="11">
        <v>139.16</v>
      </c>
      <c r="BE149" s="12">
        <v>81.790000000000006</v>
      </c>
      <c r="BG149" s="10">
        <v>11.19</v>
      </c>
      <c r="BH149" s="11">
        <v>43.77</v>
      </c>
      <c r="BI149" s="11">
        <v>39.57</v>
      </c>
      <c r="BJ149" s="11">
        <v>31.09</v>
      </c>
      <c r="BK149" s="11">
        <v>10.34</v>
      </c>
      <c r="BL149" s="11">
        <v>8.6329999999999991</v>
      </c>
      <c r="BM149" s="11">
        <v>14.24</v>
      </c>
      <c r="BN149" s="11">
        <v>16.78</v>
      </c>
      <c r="BO149" s="11">
        <v>32.61</v>
      </c>
      <c r="BP149" s="12">
        <v>2.27</v>
      </c>
    </row>
    <row r="150" spans="2:68" x14ac:dyDescent="0.25">
      <c r="B150" s="6">
        <v>45565</v>
      </c>
      <c r="C150" s="1"/>
      <c r="D150" s="10">
        <v>0.93</v>
      </c>
      <c r="E150" s="11">
        <v>17.84</v>
      </c>
      <c r="F150" s="11">
        <v>28.195</v>
      </c>
      <c r="G150" s="11">
        <v>139.02500000000001</v>
      </c>
      <c r="H150" s="11">
        <v>61.25</v>
      </c>
      <c r="I150" s="11">
        <v>24.05</v>
      </c>
      <c r="J150" s="11">
        <v>72.209999999999994</v>
      </c>
      <c r="K150" s="11">
        <v>0.51839999999999997</v>
      </c>
      <c r="L150" s="11">
        <v>3.67</v>
      </c>
      <c r="M150" s="12">
        <v>5</v>
      </c>
      <c r="O150" s="10">
        <v>9.19</v>
      </c>
      <c r="P150" s="11">
        <v>14.709</v>
      </c>
      <c r="Q150" s="11">
        <v>248.5</v>
      </c>
      <c r="R150" s="11">
        <v>40.82</v>
      </c>
      <c r="S150" s="11">
        <v>20.23</v>
      </c>
      <c r="T150" s="11">
        <v>44.58</v>
      </c>
      <c r="U150" s="11">
        <v>150.99</v>
      </c>
      <c r="V150" s="11">
        <v>31.7</v>
      </c>
      <c r="W150" s="11">
        <v>8.4499999999999993</v>
      </c>
      <c r="X150" s="12">
        <v>2.6230000000000002</v>
      </c>
      <c r="Z150" s="10">
        <v>10.9</v>
      </c>
      <c r="AA150" s="11">
        <v>175.32</v>
      </c>
      <c r="AB150" s="11">
        <v>42.01</v>
      </c>
      <c r="AC150" s="11">
        <v>72.52</v>
      </c>
      <c r="AD150" s="11">
        <v>24.76</v>
      </c>
      <c r="AE150" s="11">
        <v>65.83</v>
      </c>
      <c r="AF150" s="11">
        <v>9.02</v>
      </c>
      <c r="AG150" s="11">
        <v>44.01</v>
      </c>
      <c r="AH150" s="11">
        <v>26.72</v>
      </c>
      <c r="AI150" s="12">
        <v>75.760000000000005</v>
      </c>
      <c r="AK150" s="10">
        <v>2.3879999999999999</v>
      </c>
      <c r="AL150" s="11">
        <v>4.03</v>
      </c>
      <c r="AM150" s="11">
        <v>10.048999999999999</v>
      </c>
      <c r="AN150" s="11">
        <v>4.37</v>
      </c>
      <c r="AO150" s="11">
        <v>14.04</v>
      </c>
      <c r="AP150" s="11">
        <v>8.18</v>
      </c>
      <c r="AQ150" s="11">
        <v>8.2200000000000006</v>
      </c>
      <c r="AR150" s="11">
        <v>15.83</v>
      </c>
      <c r="AS150" s="11">
        <v>14.699999</v>
      </c>
      <c r="AT150" s="12">
        <v>19.085000000000001</v>
      </c>
      <c r="AV150" s="10">
        <v>261.63</v>
      </c>
      <c r="AW150" s="11">
        <v>186.33</v>
      </c>
      <c r="AX150" s="11">
        <v>233</v>
      </c>
      <c r="AY150" s="11">
        <v>172.5</v>
      </c>
      <c r="AZ150" s="11">
        <v>53.22</v>
      </c>
      <c r="BA150" s="11">
        <v>430.3</v>
      </c>
      <c r="BB150" s="11">
        <v>584.67999999999995</v>
      </c>
      <c r="BC150" s="11">
        <v>572.44000000000005</v>
      </c>
      <c r="BD150" s="11">
        <v>119.07</v>
      </c>
      <c r="BE150" s="12">
        <v>83.8</v>
      </c>
      <c r="BG150" s="10">
        <v>10.56</v>
      </c>
      <c r="BH150" s="11">
        <v>41.64</v>
      </c>
      <c r="BI150" s="11">
        <v>41.77</v>
      </c>
      <c r="BJ150" s="11">
        <v>29.05</v>
      </c>
      <c r="BK150" s="11">
        <v>11.1</v>
      </c>
      <c r="BL150" s="11">
        <v>7.2670000000000003</v>
      </c>
      <c r="BM150" s="11">
        <v>13.61</v>
      </c>
      <c r="BN150" s="11">
        <v>14.05</v>
      </c>
      <c r="BO150" s="11">
        <v>31.63</v>
      </c>
      <c r="BP150" s="12">
        <v>2.44</v>
      </c>
    </row>
    <row r="151" spans="2:68" x14ac:dyDescent="0.25">
      <c r="B151" s="6">
        <v>45596</v>
      </c>
      <c r="C151" s="1"/>
      <c r="D151" s="10">
        <v>0.87670000000000003</v>
      </c>
      <c r="E151" s="11">
        <v>21.75</v>
      </c>
      <c r="F151" s="11">
        <v>26.295000000000002</v>
      </c>
      <c r="G151" s="11">
        <v>146.755</v>
      </c>
      <c r="H151" s="11">
        <v>70.95</v>
      </c>
      <c r="I151" s="11">
        <v>24.24</v>
      </c>
      <c r="J151" s="11">
        <v>61.99</v>
      </c>
      <c r="K151" s="11">
        <v>0.56530000000000002</v>
      </c>
      <c r="L151" s="11">
        <v>3.61</v>
      </c>
      <c r="M151" s="12">
        <v>4.3600000000000003</v>
      </c>
      <c r="O151" s="10">
        <v>8.7439999999999998</v>
      </c>
      <c r="P151" s="11">
        <v>14.535</v>
      </c>
      <c r="Q151" s="11">
        <v>250.43</v>
      </c>
      <c r="R151" s="11">
        <v>38.89</v>
      </c>
      <c r="S151" s="11">
        <v>20.524999999999999</v>
      </c>
      <c r="T151" s="11">
        <v>40.11</v>
      </c>
      <c r="U151" s="11">
        <v>147.41999999999999</v>
      </c>
      <c r="V151" s="11">
        <v>30.225000000000001</v>
      </c>
      <c r="W151" s="11">
        <v>6.75</v>
      </c>
      <c r="X151" s="12">
        <v>2.387</v>
      </c>
      <c r="Z151" s="10">
        <v>9.5350000000000001</v>
      </c>
      <c r="AA151" s="11">
        <v>182.14</v>
      </c>
      <c r="AB151" s="11">
        <v>39.92</v>
      </c>
      <c r="AC151" s="11">
        <v>74.260000000000005</v>
      </c>
      <c r="AD151" s="11">
        <v>22.36</v>
      </c>
      <c r="AE151" s="11">
        <v>58.79</v>
      </c>
      <c r="AF151" s="11">
        <v>8.91</v>
      </c>
      <c r="AG151" s="11">
        <v>41.65</v>
      </c>
      <c r="AH151" s="11">
        <v>26.95</v>
      </c>
      <c r="AI151" s="12">
        <v>75.97</v>
      </c>
      <c r="AK151" s="10">
        <v>2.2509999999999999</v>
      </c>
      <c r="AL151" s="11">
        <v>3.76</v>
      </c>
      <c r="AM151" s="11">
        <v>8.4489999999999998</v>
      </c>
      <c r="AN151" s="11">
        <v>4.6900000000000004</v>
      </c>
      <c r="AO151" s="11">
        <v>17.09</v>
      </c>
      <c r="AP151" s="11">
        <v>7.43</v>
      </c>
      <c r="AQ151" s="11">
        <v>7.57</v>
      </c>
      <c r="AR151" s="11">
        <v>15.1</v>
      </c>
      <c r="AS151" s="11">
        <v>15.120004</v>
      </c>
      <c r="AT151" s="12">
        <v>21.62</v>
      </c>
      <c r="AV151" s="10">
        <v>249.85</v>
      </c>
      <c r="AW151" s="11">
        <v>186.4</v>
      </c>
      <c r="AX151" s="11">
        <v>225.91</v>
      </c>
      <c r="AY151" s="11">
        <v>169.77</v>
      </c>
      <c r="AZ151" s="11">
        <v>54.77</v>
      </c>
      <c r="BA151" s="11">
        <v>406.35</v>
      </c>
      <c r="BB151" s="11">
        <v>564.5</v>
      </c>
      <c r="BC151" s="11">
        <v>567.58000000000004</v>
      </c>
      <c r="BD151" s="11">
        <v>111.95</v>
      </c>
      <c r="BE151" s="12">
        <v>84.02</v>
      </c>
      <c r="BG151" s="10">
        <v>10.29</v>
      </c>
      <c r="BH151" s="11">
        <v>29.11</v>
      </c>
      <c r="BI151" s="11">
        <v>43.67</v>
      </c>
      <c r="BJ151" s="11">
        <v>27.74</v>
      </c>
      <c r="BK151" s="11">
        <v>11.23</v>
      </c>
      <c r="BL151" s="11">
        <v>6.9260000000000002</v>
      </c>
      <c r="BM151" s="11">
        <v>13.63</v>
      </c>
      <c r="BN151" s="11">
        <v>13.62</v>
      </c>
      <c r="BO151" s="11">
        <v>29.4</v>
      </c>
      <c r="BP151" s="12">
        <v>2.1800000000000002</v>
      </c>
    </row>
    <row r="152" spans="2:68" x14ac:dyDescent="0.25">
      <c r="B152" s="6">
        <v>45625</v>
      </c>
      <c r="C152" s="1"/>
      <c r="D152" s="10">
        <v>0.78669999999999995</v>
      </c>
      <c r="E152" s="11">
        <v>22.04</v>
      </c>
      <c r="F152" s="11">
        <v>26.349</v>
      </c>
      <c r="G152" s="11">
        <v>163.69999999999999</v>
      </c>
      <c r="H152" s="11">
        <v>79.989999999999995</v>
      </c>
      <c r="I152" s="11">
        <v>27.89</v>
      </c>
      <c r="J152" s="11">
        <v>58.5</v>
      </c>
      <c r="K152" s="11">
        <v>0.65234999999999999</v>
      </c>
      <c r="L152" s="11">
        <v>3.39</v>
      </c>
      <c r="M152" s="12">
        <v>6.06</v>
      </c>
      <c r="O152" s="10">
        <v>8.6091999999999995</v>
      </c>
      <c r="P152" s="11">
        <v>13.044</v>
      </c>
      <c r="Q152" s="11">
        <v>275.85000000000002</v>
      </c>
      <c r="R152" s="11">
        <v>43.82</v>
      </c>
      <c r="S152" s="11">
        <v>20.405000000000001</v>
      </c>
      <c r="T152" s="11">
        <v>36.840000000000003</v>
      </c>
      <c r="U152" s="11">
        <v>151.12</v>
      </c>
      <c r="V152" s="11">
        <v>28.085000000000001</v>
      </c>
      <c r="W152" s="11">
        <v>7.59</v>
      </c>
      <c r="X152" s="12">
        <v>2.2989999999999999</v>
      </c>
      <c r="Z152" s="10">
        <v>8.82</v>
      </c>
      <c r="AA152" s="11">
        <v>195.03</v>
      </c>
      <c r="AB152" s="11">
        <v>44.71</v>
      </c>
      <c r="AC152" s="11">
        <v>81.28</v>
      </c>
      <c r="AD152" s="11">
        <v>25.14</v>
      </c>
      <c r="AE152" s="11">
        <v>67</v>
      </c>
      <c r="AF152" s="11">
        <v>9</v>
      </c>
      <c r="AG152" s="11">
        <v>47.07</v>
      </c>
      <c r="AH152" s="11">
        <v>28.44</v>
      </c>
      <c r="AI152" s="12">
        <v>99.49</v>
      </c>
      <c r="AK152" s="10">
        <v>1.992</v>
      </c>
      <c r="AL152" s="11">
        <v>3.94</v>
      </c>
      <c r="AM152" s="11">
        <v>11.938000000000001</v>
      </c>
      <c r="AN152" s="11">
        <v>3.29</v>
      </c>
      <c r="AO152" s="11">
        <v>15.37</v>
      </c>
      <c r="AP152" s="11">
        <v>8.48</v>
      </c>
      <c r="AQ152" s="11">
        <v>7.79</v>
      </c>
      <c r="AR152" s="11">
        <v>14.84</v>
      </c>
      <c r="AS152" s="11">
        <v>16.904999</v>
      </c>
      <c r="AT152" s="12">
        <v>21.006499999999999</v>
      </c>
      <c r="AV152" s="10">
        <v>345.16</v>
      </c>
      <c r="AW152" s="11">
        <v>207.89</v>
      </c>
      <c r="AX152" s="11">
        <v>237.33</v>
      </c>
      <c r="AY152" s="11">
        <v>162.08000000000001</v>
      </c>
      <c r="AZ152" s="11">
        <v>59.21</v>
      </c>
      <c r="BA152" s="11">
        <v>423.46</v>
      </c>
      <c r="BB152" s="11">
        <v>610.20000000000005</v>
      </c>
      <c r="BC152" s="11">
        <v>574.32000000000005</v>
      </c>
      <c r="BD152" s="11">
        <v>106.8</v>
      </c>
      <c r="BE152" s="12">
        <v>90.66</v>
      </c>
      <c r="BG152" s="10">
        <v>11.13</v>
      </c>
      <c r="BH152" s="11">
        <v>32.64</v>
      </c>
      <c r="BI152" s="11">
        <v>43.19</v>
      </c>
      <c r="BJ152" s="11">
        <v>31.86</v>
      </c>
      <c r="BK152" s="11">
        <v>12.56</v>
      </c>
      <c r="BL152" s="11">
        <v>6.5369999999999999</v>
      </c>
      <c r="BM152" s="11">
        <v>15.66</v>
      </c>
      <c r="BN152" s="11">
        <v>13.2</v>
      </c>
      <c r="BO152" s="11">
        <v>30.81</v>
      </c>
      <c r="BP152" s="12">
        <v>2.12</v>
      </c>
    </row>
    <row r="153" spans="2:68" ht="17.25" thickBot="1" x14ac:dyDescent="0.3">
      <c r="B153" s="6">
        <v>45657</v>
      </c>
      <c r="C153" s="1"/>
      <c r="D153" s="13">
        <v>0.77100000000000002</v>
      </c>
      <c r="E153" s="14">
        <v>18.074999999999999</v>
      </c>
      <c r="F153" s="14">
        <v>24.893999999999998</v>
      </c>
      <c r="G153" s="14">
        <v>145.43</v>
      </c>
      <c r="H153" s="14">
        <v>72.64</v>
      </c>
      <c r="I153" s="14">
        <v>28.44</v>
      </c>
      <c r="J153" s="14">
        <v>54.86</v>
      </c>
      <c r="K153" s="14">
        <v>0.65500000000000003</v>
      </c>
      <c r="L153" s="14">
        <v>3.02</v>
      </c>
      <c r="M153" s="15">
        <v>6.32</v>
      </c>
      <c r="O153" s="13">
        <v>9.36</v>
      </c>
      <c r="P153" s="14">
        <v>12.795999999999999</v>
      </c>
      <c r="Q153" s="14">
        <v>234.7</v>
      </c>
      <c r="R153" s="14">
        <v>39.56</v>
      </c>
      <c r="S153" s="14">
        <v>20.175000000000001</v>
      </c>
      <c r="T153" s="14">
        <v>34.9</v>
      </c>
      <c r="U153" s="14">
        <v>142.97</v>
      </c>
      <c r="V153" s="14">
        <v>26.635000000000002</v>
      </c>
      <c r="W153" s="14">
        <v>7.65</v>
      </c>
      <c r="X153" s="15">
        <v>2.0350000000000001</v>
      </c>
      <c r="Z153" s="13">
        <v>8.49</v>
      </c>
      <c r="AA153" s="14">
        <v>187.2</v>
      </c>
      <c r="AB153" s="14">
        <v>49.32</v>
      </c>
      <c r="AC153" s="14">
        <v>70.27</v>
      </c>
      <c r="AD153" s="14">
        <v>22.59</v>
      </c>
      <c r="AE153" s="14">
        <v>63.66</v>
      </c>
      <c r="AF153" s="14">
        <v>8.59</v>
      </c>
      <c r="AG153" s="14">
        <v>41.75</v>
      </c>
      <c r="AH153" s="14">
        <v>26.26</v>
      </c>
      <c r="AI153" s="15">
        <v>85.54</v>
      </c>
      <c r="AK153" s="13">
        <v>1.895</v>
      </c>
      <c r="AL153" s="14">
        <v>3.42</v>
      </c>
      <c r="AM153" s="14">
        <v>12.785</v>
      </c>
      <c r="AN153" s="14">
        <v>3</v>
      </c>
      <c r="AO153" s="14">
        <v>13.6</v>
      </c>
      <c r="AP153" s="14">
        <v>9.0299999999999994</v>
      </c>
      <c r="AQ153" s="14">
        <v>7.78</v>
      </c>
      <c r="AR153" s="14">
        <v>14</v>
      </c>
      <c r="AS153" s="14">
        <v>15.120004</v>
      </c>
      <c r="AT153" s="15">
        <v>19.574000000000002</v>
      </c>
      <c r="AV153" s="13">
        <v>403.84</v>
      </c>
      <c r="AW153" s="14">
        <v>219.39</v>
      </c>
      <c r="AX153" s="14">
        <v>250.42</v>
      </c>
      <c r="AY153" s="14">
        <v>231.84</v>
      </c>
      <c r="AZ153" s="14">
        <v>59.2</v>
      </c>
      <c r="BA153" s="14">
        <v>421.5</v>
      </c>
      <c r="BB153" s="14">
        <v>505.86</v>
      </c>
      <c r="BC153" s="14">
        <v>585.51</v>
      </c>
      <c r="BD153" s="14">
        <v>86.02</v>
      </c>
      <c r="BE153" s="15">
        <v>89.32</v>
      </c>
      <c r="BG153" s="13">
        <v>9.9</v>
      </c>
      <c r="BH153" s="14">
        <v>30.48</v>
      </c>
      <c r="BI153" s="14">
        <v>37.53</v>
      </c>
      <c r="BJ153" s="14">
        <v>27.19</v>
      </c>
      <c r="BK153" s="14">
        <v>11.33</v>
      </c>
      <c r="BL153" s="14">
        <v>6.5110000000000001</v>
      </c>
      <c r="BM153" s="14">
        <v>14.38</v>
      </c>
      <c r="BN153" s="14">
        <v>13.05</v>
      </c>
      <c r="BO153" s="14">
        <v>28.02</v>
      </c>
      <c r="BP153" s="15">
        <v>1.85</v>
      </c>
    </row>
    <row r="157" spans="2:68" ht="17.25" thickBot="1" x14ac:dyDescent="0.3"/>
    <row r="158" spans="2:68" ht="17.25" thickBot="1" x14ac:dyDescent="0.3">
      <c r="D158" s="212" t="s">
        <v>28</v>
      </c>
      <c r="E158" s="213"/>
      <c r="F158" s="213"/>
      <c r="G158" s="213"/>
      <c r="H158" s="213"/>
      <c r="I158" s="213"/>
      <c r="J158" s="213"/>
      <c r="K158" s="213"/>
      <c r="L158" s="213"/>
      <c r="M158" s="213"/>
      <c r="N158" s="213"/>
      <c r="O158" s="213"/>
      <c r="P158" s="213"/>
      <c r="Q158" s="213"/>
      <c r="R158" s="214"/>
      <c r="T158" s="212" t="s">
        <v>29</v>
      </c>
      <c r="U158" s="213"/>
      <c r="V158" s="213"/>
      <c r="W158" s="213"/>
      <c r="X158" s="213"/>
      <c r="Y158" s="213"/>
      <c r="Z158" s="213"/>
      <c r="AA158" s="213"/>
      <c r="AB158" s="213"/>
      <c r="AC158" s="213"/>
      <c r="AD158" s="213"/>
      <c r="AE158" s="213"/>
      <c r="AF158" s="213"/>
      <c r="AG158" s="213"/>
      <c r="AH158" s="214"/>
    </row>
    <row r="159" spans="2:68" ht="17.25" thickBot="1" x14ac:dyDescent="0.3">
      <c r="B159" s="5" t="s">
        <v>1</v>
      </c>
      <c r="D159" s="3" t="s">
        <v>9</v>
      </c>
      <c r="E159" s="2" t="s">
        <v>30</v>
      </c>
      <c r="F159" s="2" t="s">
        <v>31</v>
      </c>
      <c r="G159" s="2" t="s">
        <v>32</v>
      </c>
      <c r="H159" s="2" t="s">
        <v>33</v>
      </c>
      <c r="I159" s="2" t="s">
        <v>34</v>
      </c>
      <c r="J159" s="2" t="s">
        <v>35</v>
      </c>
      <c r="K159" s="2" t="s">
        <v>36</v>
      </c>
      <c r="L159" s="2" t="s">
        <v>16</v>
      </c>
      <c r="M159" s="2" t="s">
        <v>37</v>
      </c>
      <c r="N159" s="2" t="s">
        <v>38</v>
      </c>
      <c r="O159" s="2" t="s">
        <v>39</v>
      </c>
      <c r="P159" s="2" t="s">
        <v>40</v>
      </c>
      <c r="Q159" s="2" t="s">
        <v>41</v>
      </c>
      <c r="R159" s="4" t="s">
        <v>42</v>
      </c>
      <c r="T159" s="3" t="s">
        <v>19</v>
      </c>
      <c r="U159" s="2" t="s">
        <v>26</v>
      </c>
      <c r="V159" s="2" t="s">
        <v>20</v>
      </c>
      <c r="W159" s="2" t="s">
        <v>21</v>
      </c>
      <c r="X159" s="2" t="s">
        <v>128</v>
      </c>
      <c r="Y159" s="2" t="s">
        <v>129</v>
      </c>
      <c r="Z159" s="2" t="s">
        <v>130</v>
      </c>
      <c r="AA159" s="2" t="s">
        <v>131</v>
      </c>
      <c r="AB159" s="2" t="s">
        <v>132</v>
      </c>
      <c r="AC159" t="s">
        <v>133</v>
      </c>
      <c r="AD159" s="2" t="s">
        <v>134</v>
      </c>
      <c r="AE159" s="2" t="s">
        <v>135</v>
      </c>
      <c r="AF159" s="2" t="s">
        <v>23</v>
      </c>
      <c r="AG159" s="2" t="s">
        <v>24</v>
      </c>
      <c r="AH159" s="4" t="s">
        <v>25</v>
      </c>
    </row>
    <row r="160" spans="2:68" x14ac:dyDescent="0.25">
      <c r="B160" s="6">
        <v>43496</v>
      </c>
      <c r="D160" s="7">
        <v>4.7500999999999998</v>
      </c>
      <c r="E160" s="8">
        <v>15.9</v>
      </c>
      <c r="F160" s="8">
        <v>20.459</v>
      </c>
      <c r="G160" s="8">
        <v>40.19</v>
      </c>
      <c r="H160" s="8">
        <v>17.7</v>
      </c>
      <c r="I160" s="8">
        <v>45.361908</v>
      </c>
      <c r="J160" s="8">
        <v>115.33</v>
      </c>
      <c r="K160" s="8">
        <v>29.28</v>
      </c>
      <c r="L160" s="8">
        <v>4.58</v>
      </c>
      <c r="M160" s="8">
        <v>27.91</v>
      </c>
      <c r="N160" s="8">
        <v>18.610496999999999</v>
      </c>
      <c r="O160" s="8">
        <v>39.79</v>
      </c>
      <c r="P160" s="8">
        <v>10.17</v>
      </c>
      <c r="Q160" s="8">
        <v>34.759365000000003</v>
      </c>
      <c r="R160" s="9">
        <v>54.63</v>
      </c>
      <c r="T160" s="7">
        <v>27.018000000000001</v>
      </c>
      <c r="U160" s="8">
        <v>10.705365</v>
      </c>
      <c r="V160" s="8">
        <v>167.74</v>
      </c>
      <c r="W160" s="8">
        <v>62.6</v>
      </c>
      <c r="X160" s="8">
        <v>19.850000000000001</v>
      </c>
      <c r="Y160" s="8">
        <v>19.5</v>
      </c>
      <c r="Z160" s="8">
        <v>35.4</v>
      </c>
      <c r="AA160" s="8">
        <v>73.316280000000006</v>
      </c>
      <c r="AB160" s="8">
        <v>33</v>
      </c>
      <c r="AC160" s="8">
        <v>11.16</v>
      </c>
      <c r="AD160" s="8">
        <v>13.84</v>
      </c>
      <c r="AE160" s="8">
        <v>52.454999999999998</v>
      </c>
      <c r="AF160" s="8">
        <v>29.585000000000001</v>
      </c>
      <c r="AG160" s="8">
        <v>80.95</v>
      </c>
      <c r="AH160" s="9">
        <v>41.45</v>
      </c>
    </row>
    <row r="161" spans="2:34" x14ac:dyDescent="0.25">
      <c r="B161" s="6">
        <v>43524</v>
      </c>
      <c r="D161" s="10">
        <v>5.0359999999999996</v>
      </c>
      <c r="E161" s="11">
        <v>16.97</v>
      </c>
      <c r="F161" s="11">
        <v>20.85</v>
      </c>
      <c r="G161" s="11">
        <v>35.9</v>
      </c>
      <c r="H161" s="11">
        <v>20.9</v>
      </c>
      <c r="I161" s="11">
        <v>49.504764999999999</v>
      </c>
      <c r="J161" s="11">
        <v>126.29</v>
      </c>
      <c r="K161" s="11">
        <v>29.3</v>
      </c>
      <c r="L161" s="11">
        <v>7.36</v>
      </c>
      <c r="M161" s="11">
        <v>32.090000000000003</v>
      </c>
      <c r="N161" s="11">
        <v>18.127571</v>
      </c>
      <c r="O161" s="11">
        <v>37.43</v>
      </c>
      <c r="P161" s="11">
        <v>10.14</v>
      </c>
      <c r="Q161" s="11">
        <v>33.730812</v>
      </c>
      <c r="R161" s="12">
        <v>53.01</v>
      </c>
      <c r="T161" s="10">
        <v>28.6</v>
      </c>
      <c r="U161" s="11">
        <v>11.309092</v>
      </c>
      <c r="V161" s="11">
        <v>179.3</v>
      </c>
      <c r="W161" s="11">
        <v>64.22</v>
      </c>
      <c r="X161" s="11">
        <v>23</v>
      </c>
      <c r="Y161" s="11">
        <v>21.5</v>
      </c>
      <c r="Z161" s="11">
        <v>42.18</v>
      </c>
      <c r="AA161" s="11">
        <v>72.317710000000005</v>
      </c>
      <c r="AB161" s="11">
        <v>36</v>
      </c>
      <c r="AC161" s="11">
        <v>12.2</v>
      </c>
      <c r="AD161" s="11">
        <v>13.81</v>
      </c>
      <c r="AE161" s="11">
        <v>53.2</v>
      </c>
      <c r="AF161" s="11">
        <v>31.03</v>
      </c>
      <c r="AG161" s="11">
        <v>82.09</v>
      </c>
      <c r="AH161" s="12">
        <v>42.15</v>
      </c>
    </row>
    <row r="162" spans="2:34" x14ac:dyDescent="0.25">
      <c r="B162" s="6">
        <v>43553</v>
      </c>
      <c r="D162" s="10">
        <v>5.9050000000000002</v>
      </c>
      <c r="E162" s="11">
        <v>19.52</v>
      </c>
      <c r="F162" s="11">
        <v>19.646000000000001</v>
      </c>
      <c r="G162" s="11">
        <v>38.15</v>
      </c>
      <c r="H162" s="11">
        <v>21.17</v>
      </c>
      <c r="I162" s="11">
        <v>50.423817</v>
      </c>
      <c r="J162" s="11">
        <v>117.37</v>
      </c>
      <c r="K162" s="11">
        <v>28.25</v>
      </c>
      <c r="L162" s="11">
        <v>7.95</v>
      </c>
      <c r="M162" s="11">
        <v>26.55</v>
      </c>
      <c r="N162" s="11">
        <v>16.803999999999998</v>
      </c>
      <c r="O162" s="11">
        <v>36.14</v>
      </c>
      <c r="P162" s="11">
        <v>9.86</v>
      </c>
      <c r="Q162" s="11">
        <v>35.134259999999998</v>
      </c>
      <c r="R162" s="12">
        <v>46.65</v>
      </c>
      <c r="T162" s="10">
        <v>30.542000000000002</v>
      </c>
      <c r="U162" s="11">
        <v>10.527274</v>
      </c>
      <c r="V162" s="11">
        <v>186.89</v>
      </c>
      <c r="W162" s="11">
        <v>65.63</v>
      </c>
      <c r="X162" s="11">
        <v>21.6</v>
      </c>
      <c r="Y162" s="11">
        <v>21.65</v>
      </c>
      <c r="Z162" s="11">
        <v>38.07</v>
      </c>
      <c r="AA162" s="11">
        <v>76.683989999999994</v>
      </c>
      <c r="AB162" s="11">
        <v>34.625</v>
      </c>
      <c r="AC162" s="11">
        <v>11.17</v>
      </c>
      <c r="AD162" s="11">
        <v>13.62</v>
      </c>
      <c r="AE162" s="11">
        <v>57.75</v>
      </c>
      <c r="AF162" s="11">
        <v>32.555</v>
      </c>
      <c r="AG162" s="11">
        <v>80.75</v>
      </c>
      <c r="AH162" s="12">
        <v>41</v>
      </c>
    </row>
    <row r="163" spans="2:34" x14ac:dyDescent="0.25">
      <c r="B163" s="6">
        <v>43585</v>
      </c>
      <c r="D163" s="10">
        <v>5.8285999999999998</v>
      </c>
      <c r="E163" s="11">
        <v>20.68</v>
      </c>
      <c r="F163" s="11">
        <v>17.818000000000001</v>
      </c>
      <c r="G163" s="11">
        <v>35.39</v>
      </c>
      <c r="H163" s="11">
        <v>19.13</v>
      </c>
      <c r="I163" s="11">
        <v>48.209530000000001</v>
      </c>
      <c r="J163" s="11">
        <v>102.57</v>
      </c>
      <c r="K163" s="11">
        <v>32.69</v>
      </c>
      <c r="L163" s="11">
        <v>8.1300000000000008</v>
      </c>
      <c r="M163" s="11">
        <v>29.25</v>
      </c>
      <c r="N163" s="11">
        <v>18.395864</v>
      </c>
      <c r="O163" s="11">
        <v>38.880000000000003</v>
      </c>
      <c r="P163" s="11">
        <v>10.050000000000001</v>
      </c>
      <c r="Q163" s="11">
        <v>38.402560000000001</v>
      </c>
      <c r="R163" s="12">
        <v>53.66</v>
      </c>
      <c r="T163" s="10">
        <v>30.495999999999999</v>
      </c>
      <c r="U163" s="11">
        <v>10.364547999999999</v>
      </c>
      <c r="V163" s="11">
        <v>204.02</v>
      </c>
      <c r="W163" s="11">
        <v>66.89</v>
      </c>
      <c r="X163" s="11">
        <v>23</v>
      </c>
      <c r="Y163" s="11">
        <v>21.55</v>
      </c>
      <c r="Z163" s="11">
        <v>37.76</v>
      </c>
      <c r="AA163" s="11">
        <v>77.653180000000006</v>
      </c>
      <c r="AB163" s="11">
        <v>33.85</v>
      </c>
      <c r="AC163" s="11">
        <v>12.04</v>
      </c>
      <c r="AD163" s="11">
        <v>13.85</v>
      </c>
      <c r="AE163" s="11">
        <v>60.45</v>
      </c>
      <c r="AF163" s="11">
        <v>34.79</v>
      </c>
      <c r="AG163" s="11">
        <v>95.65</v>
      </c>
      <c r="AH163" s="12">
        <v>45</v>
      </c>
    </row>
    <row r="164" spans="2:34" x14ac:dyDescent="0.25">
      <c r="B164" s="6">
        <v>43616</v>
      </c>
      <c r="D164" s="10">
        <v>4.1715999999999998</v>
      </c>
      <c r="E164" s="11">
        <v>21.26</v>
      </c>
      <c r="F164" s="11">
        <v>16.79</v>
      </c>
      <c r="G164" s="11">
        <v>35.619999999999997</v>
      </c>
      <c r="H164" s="11">
        <v>21.8</v>
      </c>
      <c r="I164" s="11">
        <v>40.680957999999997</v>
      </c>
      <c r="J164" s="11">
        <v>83.97</v>
      </c>
      <c r="K164" s="11">
        <v>29.41</v>
      </c>
      <c r="L164" s="11">
        <v>9.76</v>
      </c>
      <c r="M164" s="11">
        <v>34.42</v>
      </c>
      <c r="N164" s="11">
        <v>15.802377999999999</v>
      </c>
      <c r="O164" s="11">
        <v>31.16</v>
      </c>
      <c r="P164" s="11">
        <v>9.42</v>
      </c>
      <c r="Q164" s="11">
        <v>37.056789999999999</v>
      </c>
      <c r="R164" s="12">
        <v>56.65</v>
      </c>
      <c r="T164" s="10">
        <v>29.207000000000001</v>
      </c>
      <c r="U164" s="11">
        <v>10.409093</v>
      </c>
      <c r="V164" s="11">
        <v>195.14</v>
      </c>
      <c r="W164" s="11">
        <v>68.819999999999993</v>
      </c>
      <c r="X164" s="11">
        <v>23.66</v>
      </c>
      <c r="Y164" s="11">
        <v>21.3</v>
      </c>
      <c r="Z164" s="11">
        <v>37.1</v>
      </c>
      <c r="AA164" s="11">
        <v>81.265649999999994</v>
      </c>
      <c r="AB164" s="11">
        <v>33.5</v>
      </c>
      <c r="AC164" s="11">
        <v>11.13</v>
      </c>
      <c r="AD164" s="11">
        <v>15.45</v>
      </c>
      <c r="AE164" s="11">
        <v>61.05</v>
      </c>
      <c r="AF164" s="11">
        <v>29.38</v>
      </c>
      <c r="AG164" s="11">
        <v>84.23</v>
      </c>
      <c r="AH164" s="12">
        <v>42.8</v>
      </c>
    </row>
    <row r="165" spans="2:34" x14ac:dyDescent="0.25">
      <c r="B165" s="6">
        <v>43644</v>
      </c>
      <c r="D165" s="10">
        <v>4.2699999999999996</v>
      </c>
      <c r="E165" s="11">
        <v>20.04</v>
      </c>
      <c r="F165" s="11">
        <v>16.317</v>
      </c>
      <c r="G165" s="11">
        <v>36.75</v>
      </c>
      <c r="H165" s="11">
        <v>21.47</v>
      </c>
      <c r="I165" s="11">
        <v>47.452385</v>
      </c>
      <c r="J165" s="11">
        <v>78.06</v>
      </c>
      <c r="K165" s="11">
        <v>34.299999999999997</v>
      </c>
      <c r="L165" s="11">
        <v>13.37</v>
      </c>
      <c r="M165" s="11">
        <v>38</v>
      </c>
      <c r="N165" s="11">
        <v>17.197493000000001</v>
      </c>
      <c r="O165" s="11">
        <v>34.39</v>
      </c>
      <c r="P165" s="11">
        <v>10.6</v>
      </c>
      <c r="Q165" s="11">
        <v>38.739001999999999</v>
      </c>
      <c r="R165" s="12">
        <v>62.57</v>
      </c>
      <c r="T165" s="10">
        <v>31.327999999999999</v>
      </c>
      <c r="U165" s="11">
        <v>10.000000999999999</v>
      </c>
      <c r="V165" s="11">
        <v>199.33</v>
      </c>
      <c r="W165" s="11">
        <v>69.5</v>
      </c>
      <c r="X165" s="11">
        <v>22.79</v>
      </c>
      <c r="Y165" s="11">
        <v>20.824999999999999</v>
      </c>
      <c r="Z165" s="11">
        <v>39.79</v>
      </c>
      <c r="AA165" s="11">
        <v>79.474100000000007</v>
      </c>
      <c r="AB165" s="11">
        <v>31.5</v>
      </c>
      <c r="AC165" s="11">
        <v>11.47</v>
      </c>
      <c r="AD165" s="11">
        <v>15.04</v>
      </c>
      <c r="AE165" s="11">
        <v>61.699800000000003</v>
      </c>
      <c r="AF165" s="11">
        <v>32.79</v>
      </c>
      <c r="AG165" s="11">
        <v>95.78</v>
      </c>
      <c r="AH165" s="12">
        <v>48.6</v>
      </c>
    </row>
    <row r="166" spans="2:34" x14ac:dyDescent="0.25">
      <c r="B166" s="6">
        <v>43677</v>
      </c>
      <c r="D166" s="10">
        <v>4.1911399999999999</v>
      </c>
      <c r="E166" s="11">
        <v>21.12</v>
      </c>
      <c r="F166" s="11">
        <v>18.498999999999999</v>
      </c>
      <c r="G166" s="11">
        <v>36.299999999999997</v>
      </c>
      <c r="H166" s="11">
        <v>24.53</v>
      </c>
      <c r="I166" s="11">
        <v>47.633343000000004</v>
      </c>
      <c r="J166" s="11">
        <v>79.239999999999995</v>
      </c>
      <c r="K166" s="11">
        <v>33</v>
      </c>
      <c r="L166" s="11">
        <v>14.11</v>
      </c>
      <c r="M166" s="11">
        <v>36.99</v>
      </c>
      <c r="N166" s="11">
        <v>19.075534999999999</v>
      </c>
      <c r="O166" s="11">
        <v>38.71</v>
      </c>
      <c r="P166" s="11">
        <v>10.87</v>
      </c>
      <c r="Q166" s="11">
        <v>41.219070000000002</v>
      </c>
      <c r="R166" s="12">
        <v>62</v>
      </c>
      <c r="T166" s="10">
        <v>29.222000000000001</v>
      </c>
      <c r="U166" s="11">
        <v>11.136366000000001</v>
      </c>
      <c r="V166" s="11">
        <v>191.12</v>
      </c>
      <c r="W166" s="11">
        <v>71.42</v>
      </c>
      <c r="X166" s="11">
        <v>22.82</v>
      </c>
      <c r="Y166" s="11">
        <v>21.75</v>
      </c>
      <c r="Z166" s="11">
        <v>41.1</v>
      </c>
      <c r="AA166" s="11">
        <v>84.721466000000007</v>
      </c>
      <c r="AB166" s="11">
        <v>31.25</v>
      </c>
      <c r="AC166" s="11">
        <v>11.53</v>
      </c>
      <c r="AD166" s="11">
        <v>12.99</v>
      </c>
      <c r="AE166" s="11">
        <v>60.225000000000001</v>
      </c>
      <c r="AF166" s="11">
        <v>32.479999999999997</v>
      </c>
      <c r="AG166" s="11">
        <v>92.4</v>
      </c>
      <c r="AH166" s="12">
        <v>47.15</v>
      </c>
    </row>
    <row r="167" spans="2:34" x14ac:dyDescent="0.25">
      <c r="B167" s="6">
        <v>43707</v>
      </c>
      <c r="D167" s="10">
        <v>3.9</v>
      </c>
      <c r="E167" s="11">
        <v>22.71</v>
      </c>
      <c r="F167" s="11">
        <v>20.58</v>
      </c>
      <c r="G167" s="11">
        <v>40.68</v>
      </c>
      <c r="H167" s="11">
        <v>27.25</v>
      </c>
      <c r="I167" s="11">
        <v>45.35239</v>
      </c>
      <c r="J167" s="11">
        <v>82.56</v>
      </c>
      <c r="K167" s="11">
        <v>37.729999999999997</v>
      </c>
      <c r="L167" s="11">
        <v>13.29</v>
      </c>
      <c r="M167" s="11">
        <v>36.32</v>
      </c>
      <c r="N167" s="11">
        <v>16.669853</v>
      </c>
      <c r="O167" s="11">
        <v>34.340000000000003</v>
      </c>
      <c r="P167" s="11">
        <v>10.85</v>
      </c>
      <c r="Q167" s="11">
        <v>42.238010000000003</v>
      </c>
      <c r="R167" s="12">
        <v>69.45</v>
      </c>
      <c r="T167" s="10">
        <v>28.173999999999999</v>
      </c>
      <c r="U167" s="11">
        <v>11.013638500000001</v>
      </c>
      <c r="V167" s="11">
        <v>174.05</v>
      </c>
      <c r="W167" s="11">
        <v>71.36</v>
      </c>
      <c r="X167" s="11">
        <v>21.31</v>
      </c>
      <c r="Y167" s="11">
        <v>21.36</v>
      </c>
      <c r="Z167" s="11">
        <v>41.76</v>
      </c>
      <c r="AA167" s="11">
        <v>87.912964000000002</v>
      </c>
      <c r="AB167" s="11">
        <v>31.074999999999999</v>
      </c>
      <c r="AC167" s="11">
        <v>10.33</v>
      </c>
      <c r="AD167" s="11">
        <v>11.75</v>
      </c>
      <c r="AE167" s="11">
        <v>62.6</v>
      </c>
      <c r="AF167" s="11">
        <v>32.82</v>
      </c>
      <c r="AG167" s="11">
        <v>91.22</v>
      </c>
      <c r="AH167" s="12">
        <v>43.42</v>
      </c>
    </row>
    <row r="168" spans="2:34" x14ac:dyDescent="0.25">
      <c r="B168" s="6">
        <v>43738</v>
      </c>
      <c r="D168" s="10">
        <v>4.3499999999999996</v>
      </c>
      <c r="E168" s="11">
        <v>22.91</v>
      </c>
      <c r="F168" s="11">
        <v>18.690999999999999</v>
      </c>
      <c r="G168" s="11">
        <v>41.79</v>
      </c>
      <c r="H168" s="11">
        <v>25.61</v>
      </c>
      <c r="I168" s="11">
        <v>43.109529999999999</v>
      </c>
      <c r="J168" s="11">
        <v>79.75</v>
      </c>
      <c r="K168" s="11">
        <v>37.82</v>
      </c>
      <c r="L168" s="11">
        <v>10.1</v>
      </c>
      <c r="M168" s="11">
        <v>39.15</v>
      </c>
      <c r="N168" s="11">
        <v>17.581831000000001</v>
      </c>
      <c r="O168" s="11">
        <v>35</v>
      </c>
      <c r="P168" s="11">
        <v>10.28</v>
      </c>
      <c r="Q168" s="11">
        <v>42.689807999999999</v>
      </c>
      <c r="R168" s="12">
        <v>73.959999999999994</v>
      </c>
      <c r="T168" s="10">
        <v>29.69</v>
      </c>
      <c r="U168" s="11">
        <v>10.7181835</v>
      </c>
      <c r="V168" s="11">
        <v>179.66</v>
      </c>
      <c r="W168" s="11">
        <v>71.34</v>
      </c>
      <c r="X168" s="11">
        <v>21.05</v>
      </c>
      <c r="Y168" s="11">
        <v>22.524999999999999</v>
      </c>
      <c r="Z168" s="11">
        <v>44.57</v>
      </c>
      <c r="AA168" s="11">
        <v>87.619259999999997</v>
      </c>
      <c r="AB168" s="11">
        <v>31.175000000000001</v>
      </c>
      <c r="AC168" s="11">
        <v>10.89</v>
      </c>
      <c r="AD168" s="11">
        <v>11.94</v>
      </c>
      <c r="AE168" s="11">
        <v>59.55</v>
      </c>
      <c r="AF168" s="11">
        <v>33.26</v>
      </c>
      <c r="AG168" s="11">
        <v>93.18</v>
      </c>
      <c r="AH168" s="12">
        <v>43.134999999999998</v>
      </c>
    </row>
    <row r="169" spans="2:34" x14ac:dyDescent="0.25">
      <c r="B169" s="6">
        <v>43769</v>
      </c>
      <c r="D169" s="10">
        <v>4.6059999999999999</v>
      </c>
      <c r="E169" s="11">
        <v>25.66</v>
      </c>
      <c r="F169" s="11">
        <v>20.989000000000001</v>
      </c>
      <c r="G169" s="11">
        <v>44.04</v>
      </c>
      <c r="H169" s="11">
        <v>25.19</v>
      </c>
      <c r="I169" s="11">
        <v>43.138100000000001</v>
      </c>
      <c r="J169" s="11">
        <v>89.84</v>
      </c>
      <c r="K169" s="11">
        <v>41.16</v>
      </c>
      <c r="L169" s="11">
        <v>10.78</v>
      </c>
      <c r="M169" s="11">
        <v>39.159999999999997</v>
      </c>
      <c r="N169" s="11">
        <v>17.839827</v>
      </c>
      <c r="O169" s="11">
        <v>37.33</v>
      </c>
      <c r="P169" s="11">
        <v>11.18</v>
      </c>
      <c r="Q169" s="11">
        <v>44.064414999999997</v>
      </c>
      <c r="R169" s="12">
        <v>76.260000000000005</v>
      </c>
      <c r="T169" s="10">
        <v>29.951000000000001</v>
      </c>
      <c r="U169" s="11">
        <v>11.068182999999999</v>
      </c>
      <c r="V169" s="11">
        <v>182</v>
      </c>
      <c r="W169" s="11">
        <v>69.36</v>
      </c>
      <c r="X169" s="11">
        <v>20.74</v>
      </c>
      <c r="Y169" s="11">
        <v>23.675000000000001</v>
      </c>
      <c r="Z169" s="11">
        <v>46.83</v>
      </c>
      <c r="AA169" s="11">
        <v>90.125465000000005</v>
      </c>
      <c r="AB169" s="11">
        <v>31.5</v>
      </c>
      <c r="AC169" s="11">
        <v>11.46</v>
      </c>
      <c r="AD169" s="11">
        <v>11.9</v>
      </c>
      <c r="AE169" s="11">
        <v>59.674999999999997</v>
      </c>
      <c r="AF169" s="11">
        <v>35.450000000000003</v>
      </c>
      <c r="AG169" s="11">
        <v>89.5</v>
      </c>
      <c r="AH169" s="12">
        <v>38.950000000000003</v>
      </c>
    </row>
    <row r="170" spans="2:34" x14ac:dyDescent="0.25">
      <c r="B170" s="6">
        <v>43798</v>
      </c>
      <c r="D170" s="10">
        <v>4.9997999999999996</v>
      </c>
      <c r="E170" s="11">
        <v>26.09</v>
      </c>
      <c r="F170" s="11">
        <v>21.797000000000001</v>
      </c>
      <c r="G170" s="11">
        <v>42.03</v>
      </c>
      <c r="H170" s="11">
        <v>25.33</v>
      </c>
      <c r="I170" s="11">
        <v>43.580962999999997</v>
      </c>
      <c r="J170" s="11">
        <v>92.26</v>
      </c>
      <c r="K170" s="11">
        <v>43.8</v>
      </c>
      <c r="L170" s="11">
        <v>10.26</v>
      </c>
      <c r="M170" s="11">
        <v>41.59</v>
      </c>
      <c r="N170" s="11">
        <v>19.970666999999999</v>
      </c>
      <c r="O170" s="11">
        <v>38.64</v>
      </c>
      <c r="P170" s="11">
        <v>12.42</v>
      </c>
      <c r="Q170" s="11">
        <v>45.785083999999998</v>
      </c>
      <c r="R170" s="12">
        <v>80.08</v>
      </c>
      <c r="T170" s="10">
        <v>31.97</v>
      </c>
      <c r="U170" s="11">
        <v>11.359092</v>
      </c>
      <c r="V170" s="11">
        <v>193.5</v>
      </c>
      <c r="W170" s="11">
        <v>68.77</v>
      </c>
      <c r="X170" s="11">
        <v>21.93</v>
      </c>
      <c r="Y170" s="11">
        <v>24.25</v>
      </c>
      <c r="Z170" s="11">
        <v>54.11</v>
      </c>
      <c r="AA170" s="11">
        <v>81.667029999999997</v>
      </c>
      <c r="AB170" s="11">
        <v>30.55</v>
      </c>
      <c r="AC170" s="11">
        <v>11.35</v>
      </c>
      <c r="AD170" s="11">
        <v>12.31</v>
      </c>
      <c r="AE170" s="11">
        <v>59.104999999999997</v>
      </c>
      <c r="AF170" s="11">
        <v>37.238500000000002</v>
      </c>
      <c r="AG170" s="11">
        <v>92.71</v>
      </c>
      <c r="AH170" s="12">
        <v>37.6</v>
      </c>
    </row>
    <row r="171" spans="2:34" x14ac:dyDescent="0.25">
      <c r="B171" s="6">
        <v>43830</v>
      </c>
      <c r="D171" s="10">
        <v>5.4493999999999998</v>
      </c>
      <c r="E171" s="11">
        <v>24.81</v>
      </c>
      <c r="F171" s="11">
        <v>22.466000000000001</v>
      </c>
      <c r="G171" s="11">
        <v>42.35</v>
      </c>
      <c r="H171" s="11">
        <v>25.41</v>
      </c>
      <c r="I171" s="11">
        <v>46.566676999999999</v>
      </c>
      <c r="J171" s="11">
        <v>88.08</v>
      </c>
      <c r="K171" s="11">
        <v>47.71</v>
      </c>
      <c r="L171" s="11">
        <v>10.15</v>
      </c>
      <c r="M171" s="11">
        <v>48.99</v>
      </c>
      <c r="N171" s="11">
        <v>20.41977</v>
      </c>
      <c r="O171" s="11">
        <v>39.96</v>
      </c>
      <c r="P171" s="11">
        <v>12.59</v>
      </c>
      <c r="Q171" s="11">
        <v>43.593395000000001</v>
      </c>
      <c r="R171" s="12">
        <v>83.95</v>
      </c>
      <c r="T171" s="10">
        <v>36.448999999999998</v>
      </c>
      <c r="U171" s="11">
        <v>11.7863655</v>
      </c>
      <c r="V171" s="11">
        <v>194.13</v>
      </c>
      <c r="W171" s="11">
        <v>73.73</v>
      </c>
      <c r="X171" s="11">
        <v>23</v>
      </c>
      <c r="Y171" s="11">
        <v>24</v>
      </c>
      <c r="Z171" s="11">
        <v>55</v>
      </c>
      <c r="AA171" s="11">
        <v>78.358054999999993</v>
      </c>
      <c r="AB171" s="11">
        <v>31.2</v>
      </c>
      <c r="AC171" s="11">
        <v>9.83</v>
      </c>
      <c r="AD171" s="11">
        <v>12.23</v>
      </c>
      <c r="AE171" s="11">
        <v>57.65</v>
      </c>
      <c r="AF171" s="11">
        <v>37.82</v>
      </c>
      <c r="AG171" s="11">
        <v>95.84</v>
      </c>
      <c r="AH171" s="12">
        <v>41.575000000000003</v>
      </c>
    </row>
    <row r="172" spans="2:34" x14ac:dyDescent="0.25">
      <c r="B172" s="6">
        <v>43861</v>
      </c>
      <c r="D172" s="10">
        <v>5.1577500000000001</v>
      </c>
      <c r="E172" s="11">
        <v>27.61</v>
      </c>
      <c r="F172" s="11">
        <v>22.664999999999999</v>
      </c>
      <c r="G172" s="11">
        <v>41.95</v>
      </c>
      <c r="H172" s="11">
        <v>32.5</v>
      </c>
      <c r="I172" s="11">
        <v>39.557147999999998</v>
      </c>
      <c r="J172" s="11">
        <v>97.67</v>
      </c>
      <c r="K172" s="11">
        <v>47.32</v>
      </c>
      <c r="L172" s="11">
        <v>8.74</v>
      </c>
      <c r="M172" s="11">
        <v>41.27</v>
      </c>
      <c r="N172" s="11">
        <v>20.677762999999999</v>
      </c>
      <c r="O172" s="11">
        <v>41.96</v>
      </c>
      <c r="P172" s="11">
        <v>12.99</v>
      </c>
      <c r="Q172" s="11">
        <v>46.861699999999999</v>
      </c>
      <c r="R172" s="12">
        <v>81.75</v>
      </c>
      <c r="T172" s="10">
        <v>32.261000000000003</v>
      </c>
      <c r="U172" s="11">
        <v>11.83182</v>
      </c>
      <c r="V172" s="11">
        <v>208.21</v>
      </c>
      <c r="W172" s="11">
        <v>73.38</v>
      </c>
      <c r="X172" s="11">
        <v>22</v>
      </c>
      <c r="Y172" s="11">
        <v>23.79</v>
      </c>
      <c r="Z172" s="11">
        <v>52.43</v>
      </c>
      <c r="AA172" s="11">
        <v>82.352324999999993</v>
      </c>
      <c r="AB172" s="11">
        <v>33</v>
      </c>
      <c r="AC172" s="11">
        <v>8.8000000000000007</v>
      </c>
      <c r="AD172" s="11">
        <v>10.62</v>
      </c>
      <c r="AE172" s="11">
        <v>59.825000000000003</v>
      </c>
      <c r="AF172" s="11">
        <v>34.82</v>
      </c>
      <c r="AG172" s="11">
        <v>92.18</v>
      </c>
      <c r="AH172" s="12">
        <v>36.33</v>
      </c>
    </row>
    <row r="173" spans="2:34" x14ac:dyDescent="0.25">
      <c r="B173" s="6">
        <v>43889</v>
      </c>
      <c r="D173" s="10">
        <v>4.3378500000000004</v>
      </c>
      <c r="E173" s="11">
        <v>22.91</v>
      </c>
      <c r="F173" s="11">
        <v>18.913</v>
      </c>
      <c r="G173" s="11">
        <v>39.6</v>
      </c>
      <c r="H173" s="11">
        <v>32.130000000000003</v>
      </c>
      <c r="I173" s="11">
        <v>35.723812000000002</v>
      </c>
      <c r="J173" s="11">
        <v>102.96</v>
      </c>
      <c r="K173" s="11">
        <v>41.66</v>
      </c>
      <c r="L173" s="11">
        <v>8.0299999999999994</v>
      </c>
      <c r="M173" s="11">
        <v>33.43</v>
      </c>
      <c r="N173" s="11">
        <v>18.833580000000001</v>
      </c>
      <c r="O173" s="11">
        <v>35.82</v>
      </c>
      <c r="P173" s="11">
        <v>12.37</v>
      </c>
      <c r="Q173" s="11">
        <v>37.258656000000002</v>
      </c>
      <c r="R173" s="12">
        <v>75.84</v>
      </c>
      <c r="T173" s="10">
        <v>36.667000000000002</v>
      </c>
      <c r="U173" s="11">
        <v>10.522092000000001</v>
      </c>
      <c r="V173" s="11">
        <v>182.35</v>
      </c>
      <c r="W173" s="11">
        <v>65.77</v>
      </c>
      <c r="X173" s="11">
        <v>20.28</v>
      </c>
      <c r="Y173" s="11">
        <v>23</v>
      </c>
      <c r="Z173" s="11">
        <v>43.53</v>
      </c>
      <c r="AA173" s="11">
        <v>75.783325000000005</v>
      </c>
      <c r="AB173" s="11">
        <v>31.2</v>
      </c>
      <c r="AC173" s="11">
        <v>8.49</v>
      </c>
      <c r="AD173" s="11">
        <v>9.9600000000000009</v>
      </c>
      <c r="AE173" s="11">
        <v>53.46</v>
      </c>
      <c r="AF173" s="11">
        <v>29.94</v>
      </c>
      <c r="AG173" s="11">
        <v>82.87</v>
      </c>
      <c r="AH173" s="12">
        <v>36.42</v>
      </c>
    </row>
    <row r="174" spans="2:34" x14ac:dyDescent="0.25">
      <c r="B174" s="6">
        <v>43921</v>
      </c>
      <c r="D174" s="10">
        <v>3.3009089999999999</v>
      </c>
      <c r="E174" s="11">
        <v>13.06</v>
      </c>
      <c r="F174" s="11">
        <v>19.596</v>
      </c>
      <c r="G174" s="11">
        <v>26.54</v>
      </c>
      <c r="H174" s="11">
        <v>16.7</v>
      </c>
      <c r="I174" s="11">
        <v>23.409524999999999</v>
      </c>
      <c r="J174" s="11">
        <v>94.825000000000003</v>
      </c>
      <c r="K174" s="11">
        <v>33.5</v>
      </c>
      <c r="L174" s="11">
        <v>5.16</v>
      </c>
      <c r="M174" s="11">
        <v>25.67</v>
      </c>
      <c r="N174" s="11">
        <v>13.062155000000001</v>
      </c>
      <c r="O174" s="11">
        <v>23.56</v>
      </c>
      <c r="P174" s="11">
        <v>11.15</v>
      </c>
      <c r="Q174" s="11">
        <v>23.916288000000002</v>
      </c>
      <c r="R174" s="12">
        <v>55.83</v>
      </c>
      <c r="T174" s="10">
        <v>34.738</v>
      </c>
      <c r="U174" s="11">
        <v>7.2636370000000001</v>
      </c>
      <c r="V174" s="11">
        <v>146</v>
      </c>
      <c r="W174" s="11">
        <v>61.75</v>
      </c>
      <c r="X174" s="11">
        <v>16.760000000000002</v>
      </c>
      <c r="Y174" s="11">
        <v>16.745000000000001</v>
      </c>
      <c r="Z174" s="11">
        <v>35.51</v>
      </c>
      <c r="AA174" s="11">
        <v>56.859520000000003</v>
      </c>
      <c r="AB174" s="11">
        <v>27.99</v>
      </c>
      <c r="AC174" s="11">
        <v>5.95</v>
      </c>
      <c r="AD174" s="11">
        <v>10.69</v>
      </c>
      <c r="AE174" s="11">
        <v>51.44</v>
      </c>
      <c r="AF174" s="11">
        <v>27.1</v>
      </c>
      <c r="AG174" s="11">
        <v>62.98</v>
      </c>
      <c r="AH174" s="12">
        <v>31.62</v>
      </c>
    </row>
    <row r="175" spans="2:34" x14ac:dyDescent="0.25">
      <c r="B175" s="6">
        <v>43951</v>
      </c>
      <c r="D175" s="10">
        <v>3.55</v>
      </c>
      <c r="E175" s="11">
        <v>14.69</v>
      </c>
      <c r="F175" s="11">
        <v>19.895</v>
      </c>
      <c r="G175" s="11">
        <v>29.15</v>
      </c>
      <c r="H175" s="11">
        <v>19.59</v>
      </c>
      <c r="I175" s="11">
        <v>24.419048</v>
      </c>
      <c r="J175" s="11">
        <v>109.56</v>
      </c>
      <c r="K175" s="11">
        <v>40.49</v>
      </c>
      <c r="L175" s="11">
        <v>8.6</v>
      </c>
      <c r="M175" s="11">
        <v>25.37</v>
      </c>
      <c r="N175" s="11">
        <v>13.109931</v>
      </c>
      <c r="O175" s="11">
        <v>27.5</v>
      </c>
      <c r="P175" s="11">
        <v>10.27</v>
      </c>
      <c r="Q175" s="11">
        <v>26.002234000000001</v>
      </c>
      <c r="R175" s="12">
        <v>69.819999999999993</v>
      </c>
      <c r="T175" s="10">
        <v>39.343000000000004</v>
      </c>
      <c r="U175" s="11">
        <v>9.0672739999999994</v>
      </c>
      <c r="V175" s="11">
        <v>171.1</v>
      </c>
      <c r="W175" s="11">
        <v>65.099999999999994</v>
      </c>
      <c r="X175" s="11">
        <v>15.02</v>
      </c>
      <c r="Y175" s="11">
        <v>17.14</v>
      </c>
      <c r="Z175" s="11">
        <v>36.96</v>
      </c>
      <c r="AA175" s="11">
        <v>64.397710000000004</v>
      </c>
      <c r="AB175" s="11">
        <v>25</v>
      </c>
      <c r="AC175" s="11">
        <v>8.5500000000000007</v>
      </c>
      <c r="AD175" s="11">
        <v>10.26</v>
      </c>
      <c r="AE175" s="11">
        <v>51.615000000000002</v>
      </c>
      <c r="AF175" s="11">
        <v>29.62</v>
      </c>
      <c r="AG175" s="11">
        <v>73.459999999999994</v>
      </c>
      <c r="AH175" s="12">
        <v>34.119999999999997</v>
      </c>
    </row>
    <row r="176" spans="2:34" x14ac:dyDescent="0.25">
      <c r="B176" s="6">
        <v>43980</v>
      </c>
      <c r="D176" s="10">
        <v>4.1399999999999997</v>
      </c>
      <c r="E176" s="11">
        <v>13.64</v>
      </c>
      <c r="F176" s="11">
        <v>22.574000000000002</v>
      </c>
      <c r="G176" s="11">
        <v>31.14</v>
      </c>
      <c r="H176" s="11">
        <v>19.23</v>
      </c>
      <c r="I176" s="11">
        <v>22.619050000000001</v>
      </c>
      <c r="J176" s="11">
        <v>117.95</v>
      </c>
      <c r="K176" s="11">
        <v>47.6</v>
      </c>
      <c r="L176" s="11">
        <v>7.22</v>
      </c>
      <c r="M176" s="11">
        <v>26.6</v>
      </c>
      <c r="N176" s="11">
        <v>13.998578</v>
      </c>
      <c r="O176" s="11">
        <v>26.86</v>
      </c>
      <c r="P176" s="11">
        <v>10.16</v>
      </c>
      <c r="Q176" s="11">
        <v>30.664373000000001</v>
      </c>
      <c r="R176" s="12">
        <v>64.42</v>
      </c>
      <c r="T176" s="10">
        <v>37.447000000000003</v>
      </c>
      <c r="U176" s="11">
        <v>9.7636380000000003</v>
      </c>
      <c r="V176" s="11">
        <v>178.29</v>
      </c>
      <c r="W176" s="11">
        <v>64.11</v>
      </c>
      <c r="X176" s="11">
        <v>13.27</v>
      </c>
      <c r="Y176" s="11">
        <v>16.899999999999999</v>
      </c>
      <c r="Z176" s="11">
        <v>36.54</v>
      </c>
      <c r="AA176" s="11">
        <v>58.651062000000003</v>
      </c>
      <c r="AB176" s="11">
        <v>25.875</v>
      </c>
      <c r="AC176" s="11">
        <v>10.08</v>
      </c>
      <c r="AD176" s="11">
        <v>10.27</v>
      </c>
      <c r="AE176" s="11">
        <v>53.7</v>
      </c>
      <c r="AF176" s="11">
        <v>31.16</v>
      </c>
      <c r="AG176" s="11">
        <v>81.25</v>
      </c>
      <c r="AH176" s="12">
        <v>34.32</v>
      </c>
    </row>
    <row r="177" spans="2:34" x14ac:dyDescent="0.25">
      <c r="B177" s="6">
        <v>44012</v>
      </c>
      <c r="D177" s="10">
        <v>4.3178000000000001</v>
      </c>
      <c r="E177" s="11">
        <v>14.84</v>
      </c>
      <c r="F177" s="11">
        <v>21.777999999999999</v>
      </c>
      <c r="G177" s="11">
        <v>29.73</v>
      </c>
      <c r="H177" s="11">
        <v>17.940000000000001</v>
      </c>
      <c r="I177" s="11">
        <v>23.738099999999999</v>
      </c>
      <c r="J177" s="11">
        <v>121</v>
      </c>
      <c r="K177" s="11">
        <v>49.92</v>
      </c>
      <c r="L177" s="11">
        <v>9.7100000000000009</v>
      </c>
      <c r="M177" s="11">
        <v>27.39</v>
      </c>
      <c r="N177" s="11">
        <v>14.858560000000001</v>
      </c>
      <c r="O177" s="11">
        <v>28.63</v>
      </c>
      <c r="P177" s="11">
        <v>9.19</v>
      </c>
      <c r="Q177" s="11">
        <v>29.472404000000001</v>
      </c>
      <c r="R177" s="12">
        <v>66.25</v>
      </c>
      <c r="T177" s="10">
        <v>33.676000000000002</v>
      </c>
      <c r="U177" s="11">
        <v>8.1545470000000009</v>
      </c>
      <c r="V177" s="11">
        <v>175.57</v>
      </c>
      <c r="W177" s="11">
        <v>55.79</v>
      </c>
      <c r="X177" s="11">
        <v>13.2</v>
      </c>
      <c r="Y177" s="11">
        <v>18.5</v>
      </c>
      <c r="Z177" s="11">
        <v>35.119999999999997</v>
      </c>
      <c r="AA177" s="11">
        <v>66.22842</v>
      </c>
      <c r="AB177" s="11">
        <v>25.975000000000001</v>
      </c>
      <c r="AC177" s="11">
        <v>13.96</v>
      </c>
      <c r="AD177" s="11">
        <v>9.35</v>
      </c>
      <c r="AE177" s="11">
        <v>54.174999999999997</v>
      </c>
      <c r="AF177" s="11">
        <v>36.64</v>
      </c>
      <c r="AG177" s="11">
        <v>81.55</v>
      </c>
      <c r="AH177" s="12">
        <v>34.515000000000001</v>
      </c>
    </row>
    <row r="178" spans="2:34" x14ac:dyDescent="0.25">
      <c r="B178" s="6">
        <v>44043</v>
      </c>
      <c r="D178" s="10">
        <v>5.0999999999999996</v>
      </c>
      <c r="E178" s="11">
        <v>16.100000000000001</v>
      </c>
      <c r="F178" s="11">
        <v>20.666</v>
      </c>
      <c r="G178" s="11">
        <v>32.380000000000003</v>
      </c>
      <c r="H178" s="11">
        <v>20.96</v>
      </c>
      <c r="I178" s="11">
        <v>20.185714999999998</v>
      </c>
      <c r="J178" s="11">
        <v>111.47</v>
      </c>
      <c r="K178" s="11">
        <v>49.1</v>
      </c>
      <c r="L178" s="11">
        <v>9.34</v>
      </c>
      <c r="M178" s="11">
        <v>26.55</v>
      </c>
      <c r="N178" s="11">
        <v>15.479657</v>
      </c>
      <c r="O178" s="11">
        <v>29.32</v>
      </c>
      <c r="P178" s="11">
        <v>9.0299999999999994</v>
      </c>
      <c r="Q178" s="11">
        <v>31.106556000000001</v>
      </c>
      <c r="R178" s="12">
        <v>69.56</v>
      </c>
      <c r="T178" s="10">
        <v>37.773000000000003</v>
      </c>
      <c r="U178" s="11">
        <v>8.9636370000000003</v>
      </c>
      <c r="V178" s="11">
        <v>192.21</v>
      </c>
      <c r="W178" s="11">
        <v>53.49</v>
      </c>
      <c r="X178" s="11">
        <v>12.93</v>
      </c>
      <c r="Y178" s="11">
        <v>18.25</v>
      </c>
      <c r="Z178" s="11">
        <v>35.35</v>
      </c>
      <c r="AA178" s="11">
        <v>69.870249999999999</v>
      </c>
      <c r="AB178" s="11">
        <v>25.7</v>
      </c>
      <c r="AC178" s="11">
        <v>15.35</v>
      </c>
      <c r="AD178" s="11">
        <v>10.02</v>
      </c>
      <c r="AE178" s="11">
        <v>59.255000000000003</v>
      </c>
      <c r="AF178" s="11">
        <v>40.18</v>
      </c>
      <c r="AG178" s="11">
        <v>89.07</v>
      </c>
      <c r="AH178" s="12">
        <v>41.7</v>
      </c>
    </row>
    <row r="179" spans="2:34" x14ac:dyDescent="0.25">
      <c r="B179" s="6">
        <v>44074</v>
      </c>
      <c r="D179" s="10">
        <v>5.1687000000000003</v>
      </c>
      <c r="E179" s="11">
        <v>16.97</v>
      </c>
      <c r="F179" s="11">
        <v>21.957999999999998</v>
      </c>
      <c r="G179" s="11">
        <v>30.97</v>
      </c>
      <c r="H179" s="11">
        <v>25.37</v>
      </c>
      <c r="I179" s="11">
        <v>20.44286</v>
      </c>
      <c r="J179" s="11">
        <v>106.96</v>
      </c>
      <c r="K179" s="11">
        <v>46.87</v>
      </c>
      <c r="L179" s="11">
        <v>6.44</v>
      </c>
      <c r="M179" s="11">
        <v>26.99</v>
      </c>
      <c r="N179" s="11">
        <v>16.760072999999998</v>
      </c>
      <c r="O179" s="11">
        <v>31.67</v>
      </c>
      <c r="P179" s="11">
        <v>9.76</v>
      </c>
      <c r="Q179" s="11">
        <v>31.558351999999999</v>
      </c>
      <c r="R179" s="12">
        <v>59.57</v>
      </c>
      <c r="T179" s="10">
        <v>36.256999999999998</v>
      </c>
      <c r="U179" s="11">
        <v>9.0000009999999993</v>
      </c>
      <c r="V179" s="11">
        <v>212.53</v>
      </c>
      <c r="W179" s="11">
        <v>51.11</v>
      </c>
      <c r="X179" s="11">
        <v>12.82</v>
      </c>
      <c r="Y179" s="11">
        <v>17.5</v>
      </c>
      <c r="Z179" s="11">
        <v>38.39</v>
      </c>
      <c r="AA179" s="11">
        <v>67.912279999999996</v>
      </c>
      <c r="AB179" s="11">
        <v>25.35</v>
      </c>
      <c r="AC179" s="11">
        <v>18.13</v>
      </c>
      <c r="AD179" s="11">
        <v>10.84</v>
      </c>
      <c r="AE179" s="11">
        <v>58.600999999999999</v>
      </c>
      <c r="AF179" s="11">
        <v>45.52</v>
      </c>
      <c r="AG179" s="11">
        <v>96.6</v>
      </c>
      <c r="AH179" s="12">
        <v>42</v>
      </c>
    </row>
    <row r="180" spans="2:34" x14ac:dyDescent="0.25">
      <c r="B180" s="6">
        <v>44104</v>
      </c>
      <c r="D180" s="10">
        <v>4.7929000000000004</v>
      </c>
      <c r="E180" s="11">
        <v>18.32</v>
      </c>
      <c r="F180" s="11">
        <v>21.074999999999999</v>
      </c>
      <c r="G180" s="11">
        <v>29.94</v>
      </c>
      <c r="H180" s="11">
        <v>24.16</v>
      </c>
      <c r="I180" s="11">
        <v>16.390478000000002</v>
      </c>
      <c r="J180" s="11">
        <v>101</v>
      </c>
      <c r="K180" s="11">
        <v>44.75</v>
      </c>
      <c r="L180" s="11">
        <v>5.68</v>
      </c>
      <c r="M180" s="11">
        <v>24.13</v>
      </c>
      <c r="N180" s="11">
        <v>17.199617</v>
      </c>
      <c r="O180" s="11">
        <v>33.049999999999997</v>
      </c>
      <c r="P180" s="11">
        <v>9.01</v>
      </c>
      <c r="Q180" s="11">
        <v>30.097227</v>
      </c>
      <c r="R180" s="12">
        <v>60.74</v>
      </c>
      <c r="T180" s="10">
        <v>34.387</v>
      </c>
      <c r="U180" s="11">
        <v>10.136365</v>
      </c>
      <c r="V180" s="11">
        <v>213.99</v>
      </c>
      <c r="W180" s="11">
        <v>45.39</v>
      </c>
      <c r="X180" s="11">
        <v>12.24</v>
      </c>
      <c r="Y180" s="11">
        <v>16.55</v>
      </c>
      <c r="Z180" s="11">
        <v>34.200000000000003</v>
      </c>
      <c r="AA180" s="11">
        <v>63.790745000000001</v>
      </c>
      <c r="AB180" s="11">
        <v>24.85</v>
      </c>
      <c r="AC180" s="11">
        <v>18.29</v>
      </c>
      <c r="AD180" s="11">
        <v>9.51</v>
      </c>
      <c r="AE180" s="11">
        <v>62.85</v>
      </c>
      <c r="AF180" s="11">
        <v>45.44</v>
      </c>
      <c r="AG180" s="11">
        <v>97.74</v>
      </c>
      <c r="AH180" s="12">
        <v>38.215000000000003</v>
      </c>
    </row>
    <row r="181" spans="2:34" x14ac:dyDescent="0.25">
      <c r="B181" s="6">
        <v>44134</v>
      </c>
      <c r="D181" s="10">
        <v>4.75</v>
      </c>
      <c r="E181" s="11">
        <v>16.52</v>
      </c>
      <c r="F181" s="11">
        <v>18.437999999999999</v>
      </c>
      <c r="G181" s="11">
        <v>28.81</v>
      </c>
      <c r="H181" s="11">
        <v>27.08</v>
      </c>
      <c r="I181" s="11">
        <v>16.723811999999999</v>
      </c>
      <c r="J181" s="11">
        <v>134.22999999999999</v>
      </c>
      <c r="K181" s="11">
        <v>36.86</v>
      </c>
      <c r="L181" s="11">
        <v>4.76</v>
      </c>
      <c r="M181" s="11">
        <v>23.63</v>
      </c>
      <c r="N181" s="11">
        <v>18.642475000000001</v>
      </c>
      <c r="O181" s="11">
        <v>33.67</v>
      </c>
      <c r="P181" s="11">
        <v>8.8000000000000007</v>
      </c>
      <c r="Q181" s="11">
        <v>30.078002999999999</v>
      </c>
      <c r="R181" s="12">
        <v>67.95</v>
      </c>
      <c r="T181" s="10">
        <v>31.173999999999999</v>
      </c>
      <c r="U181" s="11">
        <v>11.181728</v>
      </c>
      <c r="V181" s="11">
        <v>209.12</v>
      </c>
      <c r="W181" s="11">
        <v>44.44</v>
      </c>
      <c r="X181" s="11">
        <v>14.91</v>
      </c>
      <c r="Y181" s="11">
        <v>16.95</v>
      </c>
      <c r="Z181" s="11">
        <v>34.11</v>
      </c>
      <c r="AA181" s="11">
        <v>61.294327000000003</v>
      </c>
      <c r="AB181" s="11">
        <v>24.78</v>
      </c>
      <c r="AC181" s="11">
        <v>18.61</v>
      </c>
      <c r="AD181" s="11">
        <v>9.08</v>
      </c>
      <c r="AE181" s="11">
        <v>56.99</v>
      </c>
      <c r="AF181" s="11">
        <v>44.15</v>
      </c>
      <c r="AG181" s="11">
        <v>96.88</v>
      </c>
      <c r="AH181" s="12">
        <v>34.9</v>
      </c>
    </row>
    <row r="182" spans="2:34" x14ac:dyDescent="0.25">
      <c r="B182" s="6">
        <v>44165</v>
      </c>
      <c r="D182" s="10">
        <v>5.5562199999999997</v>
      </c>
      <c r="E182" s="11">
        <v>20.54</v>
      </c>
      <c r="F182" s="11">
        <v>20.34</v>
      </c>
      <c r="G182" s="11">
        <v>35.22</v>
      </c>
      <c r="H182" s="11">
        <v>37.36</v>
      </c>
      <c r="I182" s="11">
        <v>23.300004999999999</v>
      </c>
      <c r="J182" s="11">
        <v>132.63999999999999</v>
      </c>
      <c r="K182" s="11">
        <v>43.62</v>
      </c>
      <c r="L182" s="11">
        <v>4.8899999999999997</v>
      </c>
      <c r="M182" s="11">
        <v>25.83</v>
      </c>
      <c r="N182" s="11">
        <v>21.719296</v>
      </c>
      <c r="O182" s="11">
        <v>37.32</v>
      </c>
      <c r="P182" s="11">
        <v>9.5399999999999991</v>
      </c>
      <c r="Q182" s="11">
        <v>34.595950000000002</v>
      </c>
      <c r="R182" s="12">
        <v>78.61</v>
      </c>
      <c r="T182" s="10">
        <v>31.99</v>
      </c>
      <c r="U182" s="11">
        <v>11.936367000000001</v>
      </c>
      <c r="V182" s="11">
        <v>237.02</v>
      </c>
      <c r="W182" s="11">
        <v>47.92</v>
      </c>
      <c r="X182" s="11">
        <v>16.21</v>
      </c>
      <c r="Y182" s="11">
        <v>18.55</v>
      </c>
      <c r="Z182" s="11">
        <v>39.119999999999997</v>
      </c>
      <c r="AA182" s="11">
        <v>67.755629999999996</v>
      </c>
      <c r="AB182" s="11">
        <v>25.745000000000001</v>
      </c>
      <c r="AC182" s="11">
        <v>19.27</v>
      </c>
      <c r="AD182" s="11">
        <v>9.83</v>
      </c>
      <c r="AE182" s="11">
        <v>60.3</v>
      </c>
      <c r="AF182" s="11">
        <v>48.38</v>
      </c>
      <c r="AG182" s="11">
        <v>113.97</v>
      </c>
      <c r="AH182" s="12">
        <v>40.795000000000002</v>
      </c>
    </row>
    <row r="183" spans="2:34" x14ac:dyDescent="0.25">
      <c r="B183" s="6">
        <v>44196</v>
      </c>
      <c r="D183" s="10">
        <v>6.1293800000000003</v>
      </c>
      <c r="E183" s="11">
        <v>21.2</v>
      </c>
      <c r="F183" s="11">
        <v>21.396000000000001</v>
      </c>
      <c r="G183" s="11">
        <v>36.32</v>
      </c>
      <c r="H183" s="11">
        <v>38.380000000000003</v>
      </c>
      <c r="I183" s="11">
        <v>25.695242</v>
      </c>
      <c r="J183" s="11">
        <v>151.79</v>
      </c>
      <c r="K183" s="11">
        <v>48.98</v>
      </c>
      <c r="L183" s="11">
        <v>4.6399999999999997</v>
      </c>
      <c r="M183" s="11">
        <v>29.49</v>
      </c>
      <c r="N183" s="11">
        <v>23.506145</v>
      </c>
      <c r="O183" s="11">
        <v>42.3</v>
      </c>
      <c r="P183" s="11">
        <v>11.23</v>
      </c>
      <c r="Q183" s="11">
        <v>37.575873999999999</v>
      </c>
      <c r="R183" s="12">
        <v>95.9</v>
      </c>
      <c r="T183" s="10">
        <v>31.306999999999999</v>
      </c>
      <c r="U183" s="11">
        <v>12.254547000000001</v>
      </c>
      <c r="V183" s="11">
        <v>237.61</v>
      </c>
      <c r="W183" s="11">
        <v>45.99</v>
      </c>
      <c r="X183" s="11">
        <v>16.91</v>
      </c>
      <c r="Y183" s="11">
        <v>20.100000000000001</v>
      </c>
      <c r="Z183" s="11">
        <v>42.77</v>
      </c>
      <c r="AA183" s="11">
        <v>69.096850000000003</v>
      </c>
      <c r="AB183" s="11">
        <v>28.62</v>
      </c>
      <c r="AC183" s="11">
        <v>21.17</v>
      </c>
      <c r="AD183" s="11">
        <v>11.13</v>
      </c>
      <c r="AE183" s="11">
        <v>59.25</v>
      </c>
      <c r="AF183" s="11">
        <v>49.84</v>
      </c>
      <c r="AG183" s="11">
        <v>121.07</v>
      </c>
      <c r="AH183" s="12">
        <v>41.875</v>
      </c>
    </row>
    <row r="184" spans="2:34" x14ac:dyDescent="0.25">
      <c r="B184" s="6">
        <v>44225</v>
      </c>
      <c r="D184" s="10">
        <v>6.4</v>
      </c>
      <c r="E184" s="11">
        <v>20.82</v>
      </c>
      <c r="F184" s="11">
        <v>21.31</v>
      </c>
      <c r="G184" s="11">
        <v>36.22</v>
      </c>
      <c r="H184" s="11">
        <v>36.79</v>
      </c>
      <c r="I184" s="11">
        <v>25.085713999999999</v>
      </c>
      <c r="J184" s="11">
        <v>163.82</v>
      </c>
      <c r="K184" s="11">
        <v>45.94</v>
      </c>
      <c r="L184" s="11">
        <v>4.68</v>
      </c>
      <c r="M184" s="11">
        <v>28.67</v>
      </c>
      <c r="N184" s="11">
        <v>22.311727999999999</v>
      </c>
      <c r="O184" s="11">
        <v>41.2</v>
      </c>
      <c r="P184" s="11">
        <v>10.67</v>
      </c>
      <c r="Q184" s="11">
        <v>34.893940000000001</v>
      </c>
      <c r="R184" s="12">
        <v>86.02</v>
      </c>
      <c r="T184" s="10">
        <v>29.63</v>
      </c>
      <c r="U184" s="11">
        <v>13.063639</v>
      </c>
      <c r="V184" s="11">
        <v>236.62</v>
      </c>
      <c r="W184" s="11">
        <v>46.71</v>
      </c>
      <c r="X184" s="11">
        <v>17.079999999999998</v>
      </c>
      <c r="Y184" s="11">
        <v>23</v>
      </c>
      <c r="Z184" s="11">
        <v>40.799999999999997</v>
      </c>
      <c r="AA184" s="11">
        <v>65.004683999999997</v>
      </c>
      <c r="AB184" s="11">
        <v>29.2</v>
      </c>
      <c r="AC184" s="11">
        <v>20.85</v>
      </c>
      <c r="AD184" s="11">
        <v>11.12</v>
      </c>
      <c r="AE184" s="11">
        <v>57.22</v>
      </c>
      <c r="AF184" s="11">
        <v>49.51</v>
      </c>
      <c r="AG184" s="11">
        <v>120.4</v>
      </c>
      <c r="AH184" s="12">
        <v>46.24</v>
      </c>
    </row>
    <row r="185" spans="2:34" x14ac:dyDescent="0.25">
      <c r="B185" s="6">
        <v>44253</v>
      </c>
      <c r="D185" s="10">
        <v>6.8636100000000004</v>
      </c>
      <c r="E185" s="11">
        <v>23.2</v>
      </c>
      <c r="F185" s="11">
        <v>19.824000000000002</v>
      </c>
      <c r="G185" s="11">
        <v>37.14</v>
      </c>
      <c r="H185" s="11">
        <v>59.59</v>
      </c>
      <c r="I185" s="11">
        <v>26.79524</v>
      </c>
      <c r="J185" s="11">
        <v>167.18</v>
      </c>
      <c r="K185" s="11">
        <v>49.46</v>
      </c>
      <c r="L185" s="11">
        <v>4.53</v>
      </c>
      <c r="M185" s="11">
        <v>31.13</v>
      </c>
      <c r="N185" s="11">
        <v>27.748718</v>
      </c>
      <c r="O185" s="11">
        <v>38.69</v>
      </c>
      <c r="P185" s="11">
        <v>11.76</v>
      </c>
      <c r="Q185" s="11">
        <v>36.797244999999997</v>
      </c>
      <c r="R185" s="12">
        <v>117.24</v>
      </c>
      <c r="T185" s="10">
        <v>32.162999999999997</v>
      </c>
      <c r="U185" s="11">
        <v>14.727275000000001</v>
      </c>
      <c r="V185" s="11">
        <v>252.06</v>
      </c>
      <c r="W185" s="11">
        <v>47.99</v>
      </c>
      <c r="X185" s="11">
        <v>18.600000000000001</v>
      </c>
      <c r="Y185" s="11">
        <v>23.01</v>
      </c>
      <c r="Z185" s="11">
        <v>48.18</v>
      </c>
      <c r="AA185" s="11">
        <v>67.099720000000005</v>
      </c>
      <c r="AB185" s="11">
        <v>30.25</v>
      </c>
      <c r="AC185" s="11">
        <v>19.760000000000002</v>
      </c>
      <c r="AD185" s="11">
        <v>10.72</v>
      </c>
      <c r="AE185" s="11">
        <v>52.84</v>
      </c>
      <c r="AF185" s="11">
        <v>49.564</v>
      </c>
      <c r="AG185" s="11">
        <v>130.03</v>
      </c>
      <c r="AH185" s="12">
        <v>48.11</v>
      </c>
    </row>
    <row r="186" spans="2:34" x14ac:dyDescent="0.25">
      <c r="B186" s="6">
        <v>44286</v>
      </c>
      <c r="D186" s="10">
        <v>6.8831499999999997</v>
      </c>
      <c r="E186" s="11">
        <v>22.83</v>
      </c>
      <c r="F186" s="11">
        <v>21.207999999999998</v>
      </c>
      <c r="G186" s="11">
        <v>36.630000000000003</v>
      </c>
      <c r="H186" s="11">
        <v>47.96</v>
      </c>
      <c r="I186" s="11">
        <v>26.014288000000001</v>
      </c>
      <c r="J186" s="11">
        <v>167.27</v>
      </c>
      <c r="K186" s="11">
        <v>47.01</v>
      </c>
      <c r="L186" s="11">
        <v>4.37</v>
      </c>
      <c r="M186" s="11">
        <v>33.869999999999997</v>
      </c>
      <c r="N186" s="11">
        <v>28.761583000000002</v>
      </c>
      <c r="O186" s="11">
        <v>43.51</v>
      </c>
      <c r="P186" s="11">
        <v>13.42</v>
      </c>
      <c r="Q186" s="11">
        <v>39.085059999999999</v>
      </c>
      <c r="R186" s="12">
        <v>88.65</v>
      </c>
      <c r="T186" s="10">
        <v>32.51</v>
      </c>
      <c r="U186" s="11">
        <v>14.836365000000001</v>
      </c>
      <c r="V186" s="11">
        <v>268.52</v>
      </c>
      <c r="W186" s="11">
        <v>53.95</v>
      </c>
      <c r="X186" s="11">
        <v>20.76</v>
      </c>
      <c r="Y186" s="11">
        <v>26.25</v>
      </c>
      <c r="Z186" s="11">
        <v>46.15</v>
      </c>
      <c r="AA186" s="11">
        <v>69.273060000000001</v>
      </c>
      <c r="AB186" s="11">
        <v>31.5</v>
      </c>
      <c r="AC186" s="11">
        <v>20.91</v>
      </c>
      <c r="AD186" s="11">
        <v>10.49</v>
      </c>
      <c r="AE186" s="11">
        <v>55.412500000000001</v>
      </c>
      <c r="AF186" s="11">
        <v>54.88</v>
      </c>
      <c r="AG186" s="11">
        <v>129.11000000000001</v>
      </c>
      <c r="AH186" s="12">
        <v>52.01</v>
      </c>
    </row>
    <row r="187" spans="2:34" x14ac:dyDescent="0.25">
      <c r="B187" s="6">
        <v>44316</v>
      </c>
      <c r="D187" s="10">
        <v>7.3860760000000001</v>
      </c>
      <c r="E187" s="11">
        <v>26.19</v>
      </c>
      <c r="F187" s="11">
        <v>19.216999999999999</v>
      </c>
      <c r="G187" s="11">
        <v>38</v>
      </c>
      <c r="H187" s="11">
        <v>50.41</v>
      </c>
      <c r="I187" s="11">
        <v>22.028573999999999</v>
      </c>
      <c r="J187" s="11">
        <v>201.56</v>
      </c>
      <c r="K187" s="11">
        <v>55.37</v>
      </c>
      <c r="L187" s="11">
        <v>3.82</v>
      </c>
      <c r="M187" s="11">
        <v>35.24</v>
      </c>
      <c r="N187" s="11">
        <v>31.064419999999998</v>
      </c>
      <c r="O187" s="11">
        <v>44.99</v>
      </c>
      <c r="P187" s="11">
        <v>15.27</v>
      </c>
      <c r="Q187" s="11">
        <v>43.852936</v>
      </c>
      <c r="R187" s="12">
        <v>89.94</v>
      </c>
      <c r="T187" s="10">
        <v>29.902999999999999</v>
      </c>
      <c r="U187" s="11">
        <v>14.890910999999999</v>
      </c>
      <c r="V187" s="11">
        <v>279.24</v>
      </c>
      <c r="W187" s="11">
        <v>53.92</v>
      </c>
      <c r="X187" s="11">
        <v>21.2</v>
      </c>
      <c r="Y187" s="11">
        <v>28.75</v>
      </c>
      <c r="Z187" s="11">
        <v>44.73</v>
      </c>
      <c r="AA187" s="11">
        <v>73.316280000000006</v>
      </c>
      <c r="AB187" s="11">
        <v>31.62</v>
      </c>
      <c r="AC187" s="11">
        <v>22.02</v>
      </c>
      <c r="AD187" s="11">
        <v>10.27</v>
      </c>
      <c r="AE187" s="11">
        <v>57.92</v>
      </c>
      <c r="AF187" s="11">
        <v>58.895000000000003</v>
      </c>
      <c r="AG187" s="11">
        <v>134.47</v>
      </c>
      <c r="AH187" s="12">
        <v>52.225000000000001</v>
      </c>
    </row>
    <row r="188" spans="2:34" x14ac:dyDescent="0.25">
      <c r="B188" s="6">
        <v>44344</v>
      </c>
      <c r="D188" s="10">
        <v>8.0210699999999999</v>
      </c>
      <c r="E188" s="11">
        <v>25.6</v>
      </c>
      <c r="F188" s="11">
        <v>20.940999999999999</v>
      </c>
      <c r="G188" s="11">
        <v>36.619999999999997</v>
      </c>
      <c r="H188" s="11">
        <v>50.79</v>
      </c>
      <c r="I188" s="11">
        <v>23.657145</v>
      </c>
      <c r="J188" s="11">
        <v>185.9</v>
      </c>
      <c r="K188" s="11">
        <v>57.34</v>
      </c>
      <c r="L188" s="11">
        <v>3.31</v>
      </c>
      <c r="M188" s="11">
        <v>34.36</v>
      </c>
      <c r="N188" s="11">
        <v>30.701319000000002</v>
      </c>
      <c r="O188" s="11">
        <v>47.18</v>
      </c>
      <c r="P188" s="11">
        <v>14.14</v>
      </c>
      <c r="Q188" s="11">
        <v>45.169871999999998</v>
      </c>
      <c r="R188" s="12">
        <v>95.35</v>
      </c>
      <c r="T188" s="10">
        <v>30.922000000000001</v>
      </c>
      <c r="U188" s="11">
        <v>14.659091999999999</v>
      </c>
      <c r="V188" s="11">
        <v>280.89999999999998</v>
      </c>
      <c r="W188" s="11">
        <v>52.88</v>
      </c>
      <c r="X188" s="11">
        <v>21.41</v>
      </c>
      <c r="Y188" s="11">
        <v>28.26</v>
      </c>
      <c r="Z188" s="11">
        <v>43.85</v>
      </c>
      <c r="AA188" s="11">
        <v>73.864509999999996</v>
      </c>
      <c r="AB188" s="11">
        <v>31.574999999999999</v>
      </c>
      <c r="AC188" s="11">
        <v>24.45</v>
      </c>
      <c r="AD188" s="11">
        <v>11.67</v>
      </c>
      <c r="AE188" s="11">
        <v>59.81</v>
      </c>
      <c r="AF188" s="11">
        <v>67.94</v>
      </c>
      <c r="AG188" s="11">
        <v>135.68</v>
      </c>
      <c r="AH188" s="12">
        <v>53.45</v>
      </c>
    </row>
    <row r="189" spans="2:34" x14ac:dyDescent="0.25">
      <c r="B189" s="6">
        <v>44377</v>
      </c>
      <c r="D189" s="10">
        <v>7</v>
      </c>
      <c r="E189" s="11">
        <v>27.04</v>
      </c>
      <c r="F189" s="11">
        <v>20.754000000000001</v>
      </c>
      <c r="G189" s="11">
        <v>36.29</v>
      </c>
      <c r="H189" s="11">
        <v>56.87</v>
      </c>
      <c r="I189" s="11">
        <v>23.052382999999999</v>
      </c>
      <c r="J189" s="11">
        <v>179.41</v>
      </c>
      <c r="K189" s="11">
        <v>62.2</v>
      </c>
      <c r="L189" s="11">
        <v>3.18</v>
      </c>
      <c r="M189" s="11">
        <v>30.95</v>
      </c>
      <c r="N189" s="11">
        <v>32.679276000000002</v>
      </c>
      <c r="O189" s="11">
        <v>45.25</v>
      </c>
      <c r="P189" s="11">
        <v>13.82</v>
      </c>
      <c r="Q189" s="11">
        <v>41.776603999999999</v>
      </c>
      <c r="R189" s="12">
        <v>99.98</v>
      </c>
      <c r="T189" s="10">
        <v>26.526</v>
      </c>
      <c r="U189" s="11">
        <v>14.1272745</v>
      </c>
      <c r="V189" s="11">
        <v>265.41000000000003</v>
      </c>
      <c r="W189" s="11">
        <v>52.52</v>
      </c>
      <c r="X189" s="11">
        <v>22.58</v>
      </c>
      <c r="Y189" s="11">
        <v>28.75</v>
      </c>
      <c r="Z189" s="11">
        <v>40.69</v>
      </c>
      <c r="AA189" s="11">
        <v>73.051956000000004</v>
      </c>
      <c r="AB189" s="11">
        <v>31.504999999999999</v>
      </c>
      <c r="AC189" s="11">
        <v>22.95</v>
      </c>
      <c r="AD189" s="11">
        <v>9.6199999999999992</v>
      </c>
      <c r="AE189" s="11">
        <v>59.42</v>
      </c>
      <c r="AF189" s="11">
        <v>68.144999999999996</v>
      </c>
      <c r="AG189" s="11">
        <v>135.21</v>
      </c>
      <c r="AH189" s="12">
        <v>52.85</v>
      </c>
    </row>
    <row r="190" spans="2:34" x14ac:dyDescent="0.25">
      <c r="B190" s="6">
        <v>44407</v>
      </c>
      <c r="D190" s="10">
        <v>6.94015</v>
      </c>
      <c r="E190" s="11">
        <v>29.8</v>
      </c>
      <c r="F190" s="11">
        <v>19.763000000000002</v>
      </c>
      <c r="G190" s="11">
        <v>36.28</v>
      </c>
      <c r="H190" s="11">
        <v>55.56</v>
      </c>
      <c r="I190" s="11">
        <v>21.861908</v>
      </c>
      <c r="J190" s="11">
        <v>181.93</v>
      </c>
      <c r="K190" s="11">
        <v>58.86</v>
      </c>
      <c r="L190" s="11">
        <v>2.66</v>
      </c>
      <c r="M190" s="11">
        <v>29.09</v>
      </c>
      <c r="N190" s="11">
        <v>31.714183999999999</v>
      </c>
      <c r="O190" s="11">
        <v>47.2</v>
      </c>
      <c r="P190" s="11">
        <v>15.46</v>
      </c>
      <c r="Q190" s="11">
        <v>42.882060000000003</v>
      </c>
      <c r="R190" s="12">
        <v>98.62</v>
      </c>
      <c r="T190" s="10">
        <v>23.902000000000001</v>
      </c>
      <c r="U190" s="11">
        <v>14.663639</v>
      </c>
      <c r="V190" s="11">
        <v>257.83</v>
      </c>
      <c r="W190" s="11">
        <v>52.29</v>
      </c>
      <c r="X190" s="11">
        <v>24.1</v>
      </c>
      <c r="Y190" s="11">
        <v>29.26</v>
      </c>
      <c r="Z190" s="11">
        <v>39.9</v>
      </c>
      <c r="AA190" s="11">
        <v>78.994399999999999</v>
      </c>
      <c r="AB190" s="11">
        <v>31.574999999999999</v>
      </c>
      <c r="AC190" s="11">
        <v>22.7</v>
      </c>
      <c r="AD190" s="11">
        <v>8.24</v>
      </c>
      <c r="AE190" s="11">
        <v>57.682699999999997</v>
      </c>
      <c r="AF190" s="11">
        <v>67.87</v>
      </c>
      <c r="AG190" s="11">
        <v>147.47</v>
      </c>
      <c r="AH190" s="12">
        <v>52.6</v>
      </c>
    </row>
    <row r="191" spans="2:34" x14ac:dyDescent="0.25">
      <c r="B191" s="6">
        <v>44439</v>
      </c>
      <c r="D191" s="10">
        <v>7.99824</v>
      </c>
      <c r="E191" s="11">
        <v>32.409999999999997</v>
      </c>
      <c r="F191" s="11">
        <v>21.303999999999998</v>
      </c>
      <c r="G191" s="11">
        <v>33.53</v>
      </c>
      <c r="H191" s="11">
        <v>56.83</v>
      </c>
      <c r="I191" s="11">
        <v>22.561909</v>
      </c>
      <c r="J191" s="11">
        <v>214.88</v>
      </c>
      <c r="K191" s="11">
        <v>59.78</v>
      </c>
      <c r="L191" s="11">
        <v>2.4900000000000002</v>
      </c>
      <c r="M191" s="11">
        <v>25.3</v>
      </c>
      <c r="N191" s="11">
        <v>35.316547</v>
      </c>
      <c r="O191" s="11">
        <v>47.4</v>
      </c>
      <c r="P191" s="11">
        <v>14.95</v>
      </c>
      <c r="Q191" s="11">
        <v>46.938602000000003</v>
      </c>
      <c r="R191" s="12">
        <v>84.01</v>
      </c>
      <c r="T191" s="10">
        <v>27.065999999999999</v>
      </c>
      <c r="U191" s="11">
        <v>13.909093</v>
      </c>
      <c r="V191" s="11">
        <v>253.54</v>
      </c>
      <c r="W191" s="11">
        <v>51.45</v>
      </c>
      <c r="X191" s="11">
        <v>23.35</v>
      </c>
      <c r="Y191" s="11">
        <v>32</v>
      </c>
      <c r="Z191" s="11">
        <v>39.74</v>
      </c>
      <c r="AA191" s="11">
        <v>76.478399999999993</v>
      </c>
      <c r="AB191" s="11">
        <v>30.8</v>
      </c>
      <c r="AC191" s="11">
        <v>23.1</v>
      </c>
      <c r="AD191" s="11">
        <v>9.91</v>
      </c>
      <c r="AE191" s="11">
        <v>55.6</v>
      </c>
      <c r="AF191" s="11">
        <v>70.56</v>
      </c>
      <c r="AG191" s="11">
        <v>150.22</v>
      </c>
      <c r="AH191" s="12">
        <v>50.594999999999999</v>
      </c>
    </row>
    <row r="192" spans="2:34" x14ac:dyDescent="0.25">
      <c r="B192" s="6">
        <v>44469</v>
      </c>
      <c r="D192" s="10">
        <v>7.79</v>
      </c>
      <c r="E192" s="11">
        <v>27.92</v>
      </c>
      <c r="F192" s="11">
        <v>21.452000000000002</v>
      </c>
      <c r="G192" s="11">
        <v>29.96</v>
      </c>
      <c r="H192" s="11">
        <v>52.36</v>
      </c>
      <c r="I192" s="11">
        <v>23.500004000000001</v>
      </c>
      <c r="J192" s="11">
        <v>184.58</v>
      </c>
      <c r="K192" s="11">
        <v>61.59</v>
      </c>
      <c r="L192" s="11">
        <v>2.7</v>
      </c>
      <c r="M192" s="11">
        <v>24.57</v>
      </c>
      <c r="N192" s="11">
        <v>35.478991999999998</v>
      </c>
      <c r="O192" s="11">
        <v>45.8</v>
      </c>
      <c r="P192" s="11">
        <v>13.31</v>
      </c>
      <c r="Q192" s="11">
        <v>43.583781999999999</v>
      </c>
      <c r="R192" s="12">
        <v>75.63</v>
      </c>
      <c r="T192" s="10">
        <v>26.975999999999999</v>
      </c>
      <c r="U192" s="11">
        <v>18.000001999999999</v>
      </c>
      <c r="V192" s="11">
        <v>239.25</v>
      </c>
      <c r="W192" s="11">
        <v>45.99</v>
      </c>
      <c r="X192" s="11">
        <v>23.99</v>
      </c>
      <c r="Y192" s="11">
        <v>31.925000000000001</v>
      </c>
      <c r="Z192" s="11">
        <v>36.299999999999997</v>
      </c>
      <c r="AA192" s="11">
        <v>71.50515</v>
      </c>
      <c r="AB192" s="11">
        <v>30.85</v>
      </c>
      <c r="AC192" s="11">
        <v>18.91</v>
      </c>
      <c r="AD192" s="11">
        <v>10.220000000000001</v>
      </c>
      <c r="AE192" s="11">
        <v>54.351599999999998</v>
      </c>
      <c r="AF192" s="11">
        <v>63.09</v>
      </c>
      <c r="AG192" s="11">
        <v>137.22</v>
      </c>
      <c r="AH192" s="12">
        <v>49.85</v>
      </c>
    </row>
    <row r="193" spans="2:34" x14ac:dyDescent="0.25">
      <c r="B193" s="6">
        <v>44498</v>
      </c>
      <c r="D193" s="10">
        <v>8.15</v>
      </c>
      <c r="E193" s="11">
        <v>29.79</v>
      </c>
      <c r="F193" s="11">
        <v>19.706</v>
      </c>
      <c r="G193" s="11">
        <v>29.36</v>
      </c>
      <c r="H193" s="11">
        <v>47.72</v>
      </c>
      <c r="I193" s="11">
        <v>20.900002000000001</v>
      </c>
      <c r="J193" s="11">
        <v>190.76</v>
      </c>
      <c r="K193" s="11">
        <v>76.95</v>
      </c>
      <c r="L193" s="11">
        <v>2.52</v>
      </c>
      <c r="M193" s="11">
        <v>25.86</v>
      </c>
      <c r="N193" s="11">
        <v>41.087980000000002</v>
      </c>
      <c r="O193" s="11">
        <v>48.99</v>
      </c>
      <c r="P193" s="11">
        <v>15.69</v>
      </c>
      <c r="Q193" s="11">
        <v>46.054237000000001</v>
      </c>
      <c r="R193" s="12">
        <v>77.77</v>
      </c>
      <c r="T193" s="10">
        <v>24.875</v>
      </c>
      <c r="U193" s="11">
        <v>17.45</v>
      </c>
      <c r="V193" s="11">
        <v>293.05</v>
      </c>
      <c r="W193" s="11">
        <v>45.09</v>
      </c>
      <c r="X193" s="11">
        <v>25</v>
      </c>
      <c r="Y193" s="11">
        <v>31.5</v>
      </c>
      <c r="Z193" s="11">
        <v>42.3</v>
      </c>
      <c r="AA193" s="11">
        <v>75.489624000000006</v>
      </c>
      <c r="AB193" s="11">
        <v>30.725000000000001</v>
      </c>
      <c r="AC193" s="11">
        <v>18.71</v>
      </c>
      <c r="AD193" s="11">
        <v>10.29</v>
      </c>
      <c r="AE193" s="11">
        <v>53.534999999999997</v>
      </c>
      <c r="AF193" s="11">
        <v>62.14</v>
      </c>
      <c r="AG193" s="11">
        <v>146</v>
      </c>
      <c r="AH193" s="12">
        <v>52.185000000000002</v>
      </c>
    </row>
    <row r="194" spans="2:34" x14ac:dyDescent="0.25">
      <c r="B194" s="6">
        <v>44530</v>
      </c>
      <c r="D194" s="10">
        <v>7.1969390000000004</v>
      </c>
      <c r="E194" s="11">
        <v>27.03</v>
      </c>
      <c r="F194" s="11">
        <v>18.257000000000001</v>
      </c>
      <c r="G194" s="11">
        <v>27.94</v>
      </c>
      <c r="H194" s="11">
        <v>43.55</v>
      </c>
      <c r="I194" s="11">
        <v>18.885715000000001</v>
      </c>
      <c r="J194" s="11">
        <v>189.5</v>
      </c>
      <c r="K194" s="11">
        <v>70.78</v>
      </c>
      <c r="L194" s="11">
        <v>1.81</v>
      </c>
      <c r="M194" s="11">
        <v>24.42</v>
      </c>
      <c r="N194" s="11">
        <v>35.90898</v>
      </c>
      <c r="O194" s="11">
        <v>42.62</v>
      </c>
      <c r="P194" s="11">
        <v>14.56</v>
      </c>
      <c r="Q194" s="11">
        <v>47.015503000000002</v>
      </c>
      <c r="R194" s="12">
        <v>61.91</v>
      </c>
      <c r="T194" s="10">
        <v>22.736999999999998</v>
      </c>
      <c r="U194" s="11">
        <v>15.93</v>
      </c>
      <c r="V194" s="11">
        <v>265.27</v>
      </c>
      <c r="W194" s="11">
        <v>43.12</v>
      </c>
      <c r="X194" s="11">
        <v>23.53</v>
      </c>
      <c r="Y194" s="11">
        <v>31.75</v>
      </c>
      <c r="Z194" s="11">
        <v>39.75</v>
      </c>
      <c r="AA194" s="11">
        <v>74.745599999999996</v>
      </c>
      <c r="AB194" s="11">
        <v>31</v>
      </c>
      <c r="AC194" s="11">
        <v>17.010000000000002</v>
      </c>
      <c r="AD194" s="11">
        <v>9.65</v>
      </c>
      <c r="AE194" s="11">
        <v>52.399000000000001</v>
      </c>
      <c r="AF194" s="11">
        <v>59.4</v>
      </c>
      <c r="AG194" s="11">
        <v>153.93</v>
      </c>
      <c r="AH194" s="12">
        <v>49.174999999999997</v>
      </c>
    </row>
    <row r="195" spans="2:34" x14ac:dyDescent="0.25">
      <c r="B195" s="6">
        <v>44561</v>
      </c>
      <c r="D195" s="10">
        <v>7.7649999999999997</v>
      </c>
      <c r="E195" s="11">
        <v>28.83</v>
      </c>
      <c r="F195" s="11">
        <v>18.102</v>
      </c>
      <c r="G195" s="11">
        <v>29.59</v>
      </c>
      <c r="H195" s="11">
        <v>44.46</v>
      </c>
      <c r="I195" s="11">
        <v>19.980957</v>
      </c>
      <c r="J195" s="11">
        <v>216.08</v>
      </c>
      <c r="K195" s="11">
        <v>72.430000000000007</v>
      </c>
      <c r="L195" s="11">
        <v>1.6</v>
      </c>
      <c r="M195" s="11">
        <v>29.49</v>
      </c>
      <c r="N195" s="11">
        <v>37.074730000000002</v>
      </c>
      <c r="O195" s="11">
        <v>43.63</v>
      </c>
      <c r="P195" s="11">
        <v>14.6</v>
      </c>
      <c r="Q195" s="11">
        <v>50.158839999999998</v>
      </c>
      <c r="R195" s="12">
        <v>68.52</v>
      </c>
      <c r="T195" s="10">
        <v>24.98</v>
      </c>
      <c r="U195" s="11">
        <v>15.492000000000001</v>
      </c>
      <c r="V195" s="11">
        <v>297.70999999999998</v>
      </c>
      <c r="W195" s="11">
        <v>48.78</v>
      </c>
      <c r="X195" s="11">
        <v>24.59</v>
      </c>
      <c r="Y195" s="11">
        <v>30.02</v>
      </c>
      <c r="Z195" s="11">
        <v>39.06</v>
      </c>
      <c r="AA195" s="11">
        <v>80.325819999999993</v>
      </c>
      <c r="AB195" s="11">
        <v>31.45</v>
      </c>
      <c r="AC195" s="11">
        <v>15.79</v>
      </c>
      <c r="AD195" s="11">
        <v>9.33</v>
      </c>
      <c r="AE195" s="11">
        <v>54.43</v>
      </c>
      <c r="AF195" s="11">
        <v>64.08</v>
      </c>
      <c r="AG195" s="11">
        <v>161.34</v>
      </c>
      <c r="AH195" s="12">
        <v>50.27</v>
      </c>
    </row>
    <row r="196" spans="2:34" x14ac:dyDescent="0.25">
      <c r="B196" s="6">
        <v>44592</v>
      </c>
      <c r="D196" s="10">
        <v>7.5140000000000002</v>
      </c>
      <c r="E196" s="11">
        <v>26.55</v>
      </c>
      <c r="F196" s="11">
        <v>17.001999999999999</v>
      </c>
      <c r="G196" s="11">
        <v>31.48</v>
      </c>
      <c r="H196" s="11">
        <v>38.06</v>
      </c>
      <c r="I196" s="11">
        <v>14.423812</v>
      </c>
      <c r="J196" s="11">
        <v>201.87</v>
      </c>
      <c r="K196" s="11">
        <v>70</v>
      </c>
      <c r="L196" s="11">
        <v>2.2200000000000002</v>
      </c>
      <c r="M196" s="11">
        <v>29.86</v>
      </c>
      <c r="N196" s="11">
        <v>35.010776999999997</v>
      </c>
      <c r="O196" s="11">
        <v>43.64</v>
      </c>
      <c r="P196" s="11">
        <v>12.82</v>
      </c>
      <c r="Q196" s="11">
        <v>48.399723000000002</v>
      </c>
      <c r="R196" s="12">
        <v>62</v>
      </c>
      <c r="T196" s="10">
        <v>26.353999999999999</v>
      </c>
      <c r="U196" s="11">
        <v>16.170000000000002</v>
      </c>
      <c r="V196" s="11">
        <v>271.99</v>
      </c>
      <c r="W196" s="11">
        <v>47.34</v>
      </c>
      <c r="X196" s="11">
        <v>24.96</v>
      </c>
      <c r="Y196" s="11">
        <v>31.599900000000002</v>
      </c>
      <c r="Z196" s="11">
        <v>36.53</v>
      </c>
      <c r="AA196" s="11">
        <v>75.969329999999999</v>
      </c>
      <c r="AB196" s="11">
        <v>31.1</v>
      </c>
      <c r="AC196" s="11">
        <v>14.3</v>
      </c>
      <c r="AD196" s="11">
        <v>9.8800000000000008</v>
      </c>
      <c r="AE196" s="11">
        <v>51.017499999999998</v>
      </c>
      <c r="AF196" s="11">
        <v>59.96</v>
      </c>
      <c r="AG196" s="11">
        <v>143.01</v>
      </c>
      <c r="AH196" s="12">
        <v>51.52</v>
      </c>
    </row>
    <row r="197" spans="2:34" x14ac:dyDescent="0.25">
      <c r="B197" s="6">
        <v>44620</v>
      </c>
      <c r="D197" s="10">
        <v>7.5049999999999999</v>
      </c>
      <c r="E197" s="11">
        <v>25.28</v>
      </c>
      <c r="F197" s="11">
        <v>17.204000000000001</v>
      </c>
      <c r="G197" s="11">
        <v>28.17</v>
      </c>
      <c r="H197" s="11">
        <v>42.03</v>
      </c>
      <c r="I197" s="11">
        <v>11.295239</v>
      </c>
      <c r="J197" s="11">
        <v>166.2</v>
      </c>
      <c r="K197" s="11">
        <v>65.260000000000005</v>
      </c>
      <c r="L197" s="11">
        <v>2.17</v>
      </c>
      <c r="M197" s="11">
        <v>21.14</v>
      </c>
      <c r="N197" s="11">
        <v>33.959690000000002</v>
      </c>
      <c r="O197" s="11">
        <v>34.58</v>
      </c>
      <c r="P197" s="11">
        <v>11.85</v>
      </c>
      <c r="Q197" s="11">
        <v>45.794693000000002</v>
      </c>
      <c r="R197" s="12">
        <v>47.67</v>
      </c>
      <c r="T197" s="10">
        <v>26.812000000000001</v>
      </c>
      <c r="U197" s="11">
        <v>16.25</v>
      </c>
      <c r="V197" s="11">
        <v>256.52</v>
      </c>
      <c r="W197" s="11">
        <v>52.01</v>
      </c>
      <c r="X197" s="11">
        <v>25.04</v>
      </c>
      <c r="Y197" s="11">
        <v>33.774999999999999</v>
      </c>
      <c r="Z197" s="11">
        <v>36.74</v>
      </c>
      <c r="AA197" s="11">
        <v>75.773539999999997</v>
      </c>
      <c r="AB197" s="11">
        <v>30.975000000000001</v>
      </c>
      <c r="AC197" s="11">
        <v>13.25</v>
      </c>
      <c r="AD197" s="11">
        <v>8.76</v>
      </c>
      <c r="AE197" s="11">
        <v>52</v>
      </c>
      <c r="AF197" s="11">
        <v>49.89</v>
      </c>
      <c r="AG197" s="11">
        <v>142.43</v>
      </c>
      <c r="AH197" s="12">
        <v>50.81</v>
      </c>
    </row>
    <row r="198" spans="2:34" x14ac:dyDescent="0.25">
      <c r="B198" s="6">
        <v>44651</v>
      </c>
      <c r="D198" s="10">
        <v>7.29</v>
      </c>
      <c r="E198" s="11">
        <v>25.3</v>
      </c>
      <c r="F198" s="11">
        <v>17.434000000000001</v>
      </c>
      <c r="G198" s="11">
        <v>31.16</v>
      </c>
      <c r="H198" s="11">
        <v>39.880000000000003</v>
      </c>
      <c r="I198" s="11">
        <v>12.142856999999999</v>
      </c>
      <c r="J198" s="11">
        <v>179.41</v>
      </c>
      <c r="K198" s="11">
        <v>61.99</v>
      </c>
      <c r="L198" s="11">
        <v>1.97</v>
      </c>
      <c r="M198" s="11">
        <v>19.420000000000002</v>
      </c>
      <c r="N198" s="11">
        <v>31.389301</v>
      </c>
      <c r="O198" s="11">
        <v>34.5</v>
      </c>
      <c r="P198" s="11">
        <v>12.02</v>
      </c>
      <c r="Q198" s="11">
        <v>46.948210000000003</v>
      </c>
      <c r="R198" s="12">
        <v>52.68</v>
      </c>
      <c r="T198" s="10">
        <v>25.73</v>
      </c>
      <c r="U198" s="11">
        <v>17.100000000000001</v>
      </c>
      <c r="V198" s="11">
        <v>285.22000000000003</v>
      </c>
      <c r="W198" s="11">
        <v>51.72</v>
      </c>
      <c r="X198" s="11">
        <v>24.31</v>
      </c>
      <c r="Y198" s="11">
        <v>35</v>
      </c>
      <c r="Z198" s="11">
        <v>34.590000000000003</v>
      </c>
      <c r="AA198" s="11">
        <v>79.141239999999996</v>
      </c>
      <c r="AB198" s="11">
        <v>30.95</v>
      </c>
      <c r="AC198" s="11">
        <v>13.2</v>
      </c>
      <c r="AD198" s="11">
        <v>7.98</v>
      </c>
      <c r="AE198" s="11">
        <v>45.198</v>
      </c>
      <c r="AF198" s="11">
        <v>47.83</v>
      </c>
      <c r="AG198" s="11">
        <v>130.97999999999999</v>
      </c>
      <c r="AH198" s="12">
        <v>50.74</v>
      </c>
    </row>
    <row r="199" spans="2:34" x14ac:dyDescent="0.25">
      <c r="B199" s="6">
        <v>44680</v>
      </c>
      <c r="D199" s="10">
        <v>6.86</v>
      </c>
      <c r="E199" s="11">
        <v>24</v>
      </c>
      <c r="F199" s="11">
        <v>16.838000000000001</v>
      </c>
      <c r="G199" s="11">
        <v>25.48</v>
      </c>
      <c r="H199" s="11">
        <v>36.81</v>
      </c>
      <c r="I199" s="11">
        <v>10.871428999999999</v>
      </c>
      <c r="J199" s="11">
        <v>177.56</v>
      </c>
      <c r="K199" s="11">
        <v>49.76</v>
      </c>
      <c r="L199" s="11">
        <v>1.87</v>
      </c>
      <c r="M199" s="11">
        <v>19.3</v>
      </c>
      <c r="N199" s="11">
        <v>29.392237000000002</v>
      </c>
      <c r="O199" s="11">
        <v>32.770000000000003</v>
      </c>
      <c r="P199" s="11">
        <v>10.45</v>
      </c>
      <c r="Q199" s="11">
        <v>38.277596000000003</v>
      </c>
      <c r="R199" s="12">
        <v>47.78</v>
      </c>
      <c r="T199" s="10">
        <v>27.338000000000001</v>
      </c>
      <c r="U199" s="11">
        <v>15.885</v>
      </c>
      <c r="V199" s="11">
        <v>257.88</v>
      </c>
      <c r="W199" s="11">
        <v>47.83</v>
      </c>
      <c r="X199" s="11">
        <v>25.59</v>
      </c>
      <c r="Y199" s="11">
        <v>35</v>
      </c>
      <c r="Z199" s="11">
        <v>30.96</v>
      </c>
      <c r="AA199" s="11">
        <v>79.072716</v>
      </c>
      <c r="AB199" s="11">
        <v>29.6</v>
      </c>
      <c r="AC199" s="11">
        <v>13.15</v>
      </c>
      <c r="AD199" s="11">
        <v>6.88</v>
      </c>
      <c r="AE199" s="11">
        <v>46.456000000000003</v>
      </c>
      <c r="AF199" s="11">
        <v>42.56</v>
      </c>
      <c r="AG199" s="11">
        <v>124.78</v>
      </c>
      <c r="AH199" s="12">
        <v>51.38</v>
      </c>
    </row>
    <row r="200" spans="2:34" x14ac:dyDescent="0.25">
      <c r="B200" s="6">
        <v>44712</v>
      </c>
      <c r="D200" s="10">
        <v>6.625</v>
      </c>
      <c r="E200" s="11">
        <v>22.88</v>
      </c>
      <c r="F200" s="11">
        <v>16.670000000000002</v>
      </c>
      <c r="G200" s="11">
        <v>29.77</v>
      </c>
      <c r="H200" s="11">
        <v>40.869999999999997</v>
      </c>
      <c r="I200" s="11">
        <v>12.351431</v>
      </c>
      <c r="J200" s="11">
        <v>230.34</v>
      </c>
      <c r="K200" s="11">
        <v>57.64</v>
      </c>
      <c r="L200" s="11">
        <v>1.53</v>
      </c>
      <c r="M200" s="11">
        <v>26.88</v>
      </c>
      <c r="N200" s="11">
        <v>31.551743999999999</v>
      </c>
      <c r="O200" s="11">
        <v>35.26</v>
      </c>
      <c r="P200" s="11">
        <v>11.3</v>
      </c>
      <c r="Q200" s="11">
        <v>40.661532999999999</v>
      </c>
      <c r="R200" s="12">
        <v>51.61</v>
      </c>
      <c r="T200" s="10">
        <v>25.364999999999998</v>
      </c>
      <c r="U200" s="11">
        <v>15.675000000000001</v>
      </c>
      <c r="V200" s="11">
        <v>239.66</v>
      </c>
      <c r="W200" s="11">
        <v>54.29</v>
      </c>
      <c r="X200" s="11">
        <v>24.7744</v>
      </c>
      <c r="Y200" s="11">
        <v>33.9</v>
      </c>
      <c r="Z200" s="11">
        <v>31.42</v>
      </c>
      <c r="AA200" s="11">
        <v>82.371894999999995</v>
      </c>
      <c r="AB200" s="11">
        <v>28.45</v>
      </c>
      <c r="AC200" s="11">
        <v>13.39</v>
      </c>
      <c r="AD200" s="11">
        <v>7.03</v>
      </c>
      <c r="AE200" s="11">
        <v>48</v>
      </c>
      <c r="AF200" s="11">
        <v>41.49</v>
      </c>
      <c r="AG200" s="11">
        <v>129.38999999999999</v>
      </c>
      <c r="AH200" s="12">
        <v>51.95</v>
      </c>
    </row>
    <row r="201" spans="2:34" x14ac:dyDescent="0.25">
      <c r="B201" s="6">
        <v>44742</v>
      </c>
      <c r="D201" s="10">
        <v>5.8150000000000004</v>
      </c>
      <c r="E201" s="11">
        <v>21.49</v>
      </c>
      <c r="F201" s="11">
        <v>17.731999999999999</v>
      </c>
      <c r="G201" s="11">
        <v>28.19</v>
      </c>
      <c r="H201" s="11">
        <v>47.27</v>
      </c>
      <c r="I201" s="11">
        <v>6.75</v>
      </c>
      <c r="J201" s="11">
        <v>235.64</v>
      </c>
      <c r="K201" s="11">
        <v>48.48</v>
      </c>
      <c r="L201" s="11">
        <v>1.52</v>
      </c>
      <c r="M201" s="11">
        <v>23.37</v>
      </c>
      <c r="N201" s="11">
        <v>26.391860000000001</v>
      </c>
      <c r="O201" s="11">
        <v>32.409999999999997</v>
      </c>
      <c r="P201" s="11">
        <v>10.54</v>
      </c>
      <c r="Q201" s="11">
        <v>35.528377999999996</v>
      </c>
      <c r="R201" s="12">
        <v>49.43</v>
      </c>
      <c r="T201" s="10">
        <v>21.664999999999999</v>
      </c>
      <c r="U201" s="11">
        <v>15.22</v>
      </c>
      <c r="V201" s="11">
        <v>227.29</v>
      </c>
      <c r="W201" s="11">
        <v>53.1</v>
      </c>
      <c r="X201" s="11">
        <v>22.77</v>
      </c>
      <c r="Y201" s="11">
        <v>32.75</v>
      </c>
      <c r="Z201" s="11">
        <v>28.74</v>
      </c>
      <c r="AA201" s="11">
        <v>81.118799999999993</v>
      </c>
      <c r="AB201" s="11">
        <v>28.3</v>
      </c>
      <c r="AC201" s="11">
        <v>12.99</v>
      </c>
      <c r="AD201" s="11">
        <v>6.3</v>
      </c>
      <c r="AE201" s="11">
        <v>45.67</v>
      </c>
      <c r="AF201" s="11">
        <v>37.549999999999997</v>
      </c>
      <c r="AG201" s="11">
        <v>113.15</v>
      </c>
      <c r="AH201" s="12">
        <v>42.16</v>
      </c>
    </row>
    <row r="202" spans="2:34" x14ac:dyDescent="0.25">
      <c r="B202" s="6">
        <v>44771</v>
      </c>
      <c r="D202" s="10">
        <v>5.68</v>
      </c>
      <c r="E202" s="11">
        <v>24.12</v>
      </c>
      <c r="F202" s="11">
        <v>17.785</v>
      </c>
      <c r="G202" s="11">
        <v>31</v>
      </c>
      <c r="H202" s="11">
        <v>48.3</v>
      </c>
      <c r="I202" s="11">
        <v>0.30020000000000002</v>
      </c>
      <c r="J202" s="11">
        <v>231.07</v>
      </c>
      <c r="K202" s="11">
        <v>57.1</v>
      </c>
      <c r="L202" s="11">
        <v>1.92</v>
      </c>
      <c r="M202" s="11">
        <v>23.96</v>
      </c>
      <c r="N202" s="11">
        <v>31.121753999999999</v>
      </c>
      <c r="O202" s="11">
        <v>37.67</v>
      </c>
      <c r="P202" s="11">
        <v>10.56</v>
      </c>
      <c r="Q202" s="11">
        <v>38.412174</v>
      </c>
      <c r="R202" s="12">
        <v>58.4</v>
      </c>
      <c r="T202" s="10">
        <v>19.777000000000001</v>
      </c>
      <c r="U202" s="11">
        <v>15.37</v>
      </c>
      <c r="V202" s="11">
        <v>251.17</v>
      </c>
      <c r="W202" s="11">
        <v>53.67</v>
      </c>
      <c r="X202" s="11">
        <v>23.14</v>
      </c>
      <c r="Y202" s="11">
        <v>34.25</v>
      </c>
      <c r="Z202" s="11">
        <v>31.86</v>
      </c>
      <c r="AA202" s="11">
        <v>87.423469999999995</v>
      </c>
      <c r="AB202" s="11">
        <v>28.45</v>
      </c>
      <c r="AC202" s="11">
        <v>12.61</v>
      </c>
      <c r="AD202" s="11">
        <v>6.61</v>
      </c>
      <c r="AE202" s="11">
        <v>48.427500000000002</v>
      </c>
      <c r="AF202" s="11">
        <v>40.03</v>
      </c>
      <c r="AG202" s="11">
        <v>133.72999999999999</v>
      </c>
      <c r="AH202" s="12">
        <v>42.81</v>
      </c>
    </row>
    <row r="203" spans="2:34" x14ac:dyDescent="0.25">
      <c r="B203" s="6">
        <v>44804</v>
      </c>
      <c r="D203" s="10">
        <v>5.032</v>
      </c>
      <c r="E203" s="11">
        <v>22.64</v>
      </c>
      <c r="F203" s="11">
        <v>16.451000000000001</v>
      </c>
      <c r="G203" s="11">
        <v>32.659999999999997</v>
      </c>
      <c r="H203" s="11">
        <v>51.77</v>
      </c>
      <c r="I203" s="11">
        <v>0.140898</v>
      </c>
      <c r="J203" s="11">
        <v>226.62</v>
      </c>
      <c r="K203" s="11">
        <v>55.58</v>
      </c>
      <c r="L203" s="11">
        <v>3.08</v>
      </c>
      <c r="M203" s="11">
        <v>24.66</v>
      </c>
      <c r="N203" s="11">
        <v>30.663097</v>
      </c>
      <c r="O203" s="11">
        <v>36.35</v>
      </c>
      <c r="P203" s="11">
        <v>10.32</v>
      </c>
      <c r="Q203" s="11">
        <v>37.585484000000001</v>
      </c>
      <c r="R203" s="12">
        <v>47.58</v>
      </c>
      <c r="T203" s="10">
        <v>19.111000000000001</v>
      </c>
      <c r="U203" s="11">
        <v>15</v>
      </c>
      <c r="V203" s="11">
        <v>243.13</v>
      </c>
      <c r="W203" s="11">
        <v>47.61</v>
      </c>
      <c r="X203" s="11">
        <v>24.22</v>
      </c>
      <c r="Y203" s="11">
        <v>34.249899999999997</v>
      </c>
      <c r="Z203" s="11">
        <v>29.1</v>
      </c>
      <c r="AA203" s="11">
        <v>82.264206000000001</v>
      </c>
      <c r="AB203" s="11">
        <v>27.57</v>
      </c>
      <c r="AC203" s="11">
        <v>11.71</v>
      </c>
      <c r="AD203" s="11">
        <v>7.2</v>
      </c>
      <c r="AE203" s="11">
        <v>45.262500000000003</v>
      </c>
      <c r="AF203" s="11">
        <v>36.6</v>
      </c>
      <c r="AG203" s="11">
        <v>126.21</v>
      </c>
      <c r="AH203" s="12">
        <v>42.155000000000001</v>
      </c>
    </row>
    <row r="204" spans="2:34" x14ac:dyDescent="0.25">
      <c r="B204" s="6">
        <v>44834</v>
      </c>
      <c r="D204" s="10">
        <v>4.33</v>
      </c>
      <c r="E204" s="11">
        <v>19.45</v>
      </c>
      <c r="F204" s="11">
        <v>15.835000000000001</v>
      </c>
      <c r="G204" s="11">
        <v>29.49</v>
      </c>
      <c r="H204" s="11">
        <v>55.35</v>
      </c>
      <c r="I204" s="11">
        <v>0.125</v>
      </c>
      <c r="J204" s="11">
        <v>209.38</v>
      </c>
      <c r="K204" s="11">
        <v>46.5</v>
      </c>
      <c r="L204" s="11">
        <v>2.37</v>
      </c>
      <c r="M204" s="11">
        <v>21.08</v>
      </c>
      <c r="N204" s="11">
        <v>28.188262999999999</v>
      </c>
      <c r="O204" s="11">
        <v>31.83</v>
      </c>
      <c r="P204" s="11">
        <v>8.35</v>
      </c>
      <c r="Q204" s="11">
        <v>34.797817000000002</v>
      </c>
      <c r="R204" s="12">
        <v>42.11</v>
      </c>
      <c r="T204" s="10">
        <v>15.86</v>
      </c>
      <c r="U204" s="11">
        <v>14.51</v>
      </c>
      <c r="V204" s="11">
        <v>209.65</v>
      </c>
      <c r="W204" s="11">
        <v>43.38</v>
      </c>
      <c r="X204" s="11">
        <v>22.81</v>
      </c>
      <c r="Y204" s="11">
        <v>32.075000000000003</v>
      </c>
      <c r="Z204" s="11">
        <v>28.02</v>
      </c>
      <c r="AA204" s="11">
        <v>68.333240000000004</v>
      </c>
      <c r="AB204" s="11">
        <v>26.15</v>
      </c>
      <c r="AC204" s="11">
        <v>9.9499999999999993</v>
      </c>
      <c r="AD204" s="11">
        <v>7.64</v>
      </c>
      <c r="AE204" s="11">
        <v>43.64</v>
      </c>
      <c r="AF204" s="11">
        <v>30.06</v>
      </c>
      <c r="AG204" s="11">
        <v>110.36</v>
      </c>
      <c r="AH204" s="12">
        <v>35.225000000000001</v>
      </c>
    </row>
    <row r="205" spans="2:34" x14ac:dyDescent="0.25">
      <c r="B205" s="6">
        <v>44865</v>
      </c>
      <c r="D205" s="10">
        <v>4.5</v>
      </c>
      <c r="E205" s="11">
        <v>21.52</v>
      </c>
      <c r="F205" s="11">
        <v>16.033000000000001</v>
      </c>
      <c r="G205" s="11">
        <v>31.78</v>
      </c>
      <c r="H205" s="11">
        <v>64.17</v>
      </c>
      <c r="I205" s="11">
        <v>0.19500000000000001</v>
      </c>
      <c r="J205" s="11">
        <v>230.53</v>
      </c>
      <c r="K205" s="11">
        <v>55.36</v>
      </c>
      <c r="L205" s="11">
        <v>2.4500000000000002</v>
      </c>
      <c r="M205" s="11">
        <v>24.67</v>
      </c>
      <c r="N205" s="11">
        <v>32.879936000000001</v>
      </c>
      <c r="O205" s="11">
        <v>37.71</v>
      </c>
      <c r="P205" s="11">
        <v>8.6300000000000008</v>
      </c>
      <c r="Q205" s="11">
        <v>37.854640000000003</v>
      </c>
      <c r="R205" s="12">
        <v>48.89</v>
      </c>
      <c r="T205" s="10">
        <v>12.867000000000001</v>
      </c>
      <c r="U205" s="11">
        <v>14.81</v>
      </c>
      <c r="V205" s="11">
        <v>228.07</v>
      </c>
      <c r="W205" s="11">
        <v>48.09</v>
      </c>
      <c r="X205" s="11">
        <v>27.78</v>
      </c>
      <c r="Y205" s="11">
        <v>32.15</v>
      </c>
      <c r="Z205" s="11">
        <v>33.950000000000003</v>
      </c>
      <c r="AA205" s="11">
        <v>74.696650000000005</v>
      </c>
      <c r="AB205" s="11">
        <v>24.6</v>
      </c>
      <c r="AC205" s="11">
        <v>10.86</v>
      </c>
      <c r="AD205" s="11">
        <v>8.7899999999999991</v>
      </c>
      <c r="AE205" s="11">
        <v>45.22</v>
      </c>
      <c r="AF205" s="11">
        <v>35.51</v>
      </c>
      <c r="AG205" s="11">
        <v>122.23</v>
      </c>
      <c r="AH205" s="12">
        <v>44.274999999999999</v>
      </c>
    </row>
    <row r="206" spans="2:34" x14ac:dyDescent="0.25">
      <c r="B206" s="6">
        <v>44895</v>
      </c>
      <c r="D206" s="10">
        <v>5.52</v>
      </c>
      <c r="E206" s="11">
        <v>23.21</v>
      </c>
      <c r="F206" s="11">
        <v>16.805</v>
      </c>
      <c r="G206" s="11">
        <v>30.28</v>
      </c>
      <c r="H206" s="11">
        <v>66.400000000000006</v>
      </c>
      <c r="I206" s="11">
        <v>0.21099999999999999</v>
      </c>
      <c r="J206" s="11">
        <v>279.89</v>
      </c>
      <c r="K206" s="11">
        <v>69.39</v>
      </c>
      <c r="L206" s="11">
        <v>2.98</v>
      </c>
      <c r="M206" s="11">
        <v>26.32</v>
      </c>
      <c r="N206" s="11">
        <v>36.300750000000001</v>
      </c>
      <c r="O206" s="11">
        <v>36.61</v>
      </c>
      <c r="P206" s="11">
        <v>10.61</v>
      </c>
      <c r="Q206" s="11">
        <v>38.796680000000002</v>
      </c>
      <c r="R206" s="12">
        <v>53.18</v>
      </c>
      <c r="T206" s="10">
        <v>18.096</v>
      </c>
      <c r="U206" s="11">
        <v>16.399999999999999</v>
      </c>
      <c r="V206" s="11">
        <v>256.5</v>
      </c>
      <c r="W206" s="11">
        <v>50.11</v>
      </c>
      <c r="X206" s="11">
        <v>28.9</v>
      </c>
      <c r="Y206" s="11">
        <v>31.05</v>
      </c>
      <c r="Z206" s="11">
        <v>38.92</v>
      </c>
      <c r="AA206" s="11">
        <v>77.144120000000001</v>
      </c>
      <c r="AB206" s="11">
        <v>23.425000000000001</v>
      </c>
      <c r="AC206" s="11">
        <v>10.11</v>
      </c>
      <c r="AD206" s="11">
        <v>8.1199999999999992</v>
      </c>
      <c r="AE206" s="11">
        <v>49.31</v>
      </c>
      <c r="AF206" s="11">
        <v>39.92</v>
      </c>
      <c r="AG206" s="11">
        <v>126.12</v>
      </c>
      <c r="AH206" s="12">
        <v>45.99</v>
      </c>
    </row>
    <row r="207" spans="2:34" x14ac:dyDescent="0.25">
      <c r="B207" s="6">
        <v>44925</v>
      </c>
      <c r="D207" s="10">
        <v>5.99</v>
      </c>
      <c r="E207" s="11">
        <v>23.47</v>
      </c>
      <c r="F207" s="11">
        <v>16.314</v>
      </c>
      <c r="G207" s="11">
        <v>27.95</v>
      </c>
      <c r="H207" s="11">
        <v>79.14</v>
      </c>
      <c r="I207" s="11">
        <v>0.24099999999999999</v>
      </c>
      <c r="J207" s="11">
        <v>278.08999999999997</v>
      </c>
      <c r="K207" s="11">
        <v>63.79</v>
      </c>
      <c r="L207" s="11">
        <v>2.58</v>
      </c>
      <c r="M207" s="11">
        <v>35.18</v>
      </c>
      <c r="N207" s="11">
        <v>32.755713999999998</v>
      </c>
      <c r="O207" s="11">
        <v>34.67</v>
      </c>
      <c r="P207" s="11">
        <v>10.48</v>
      </c>
      <c r="Q207" s="11">
        <v>37.619999999999997</v>
      </c>
      <c r="R207" s="12">
        <v>50.65</v>
      </c>
      <c r="T207" s="10">
        <v>17.489000000000001</v>
      </c>
      <c r="U207" s="11">
        <v>15.8</v>
      </c>
      <c r="V207" s="11">
        <v>246.42</v>
      </c>
      <c r="W207" s="11">
        <v>47.59</v>
      </c>
      <c r="X207" s="11">
        <v>27.49</v>
      </c>
      <c r="Y207" s="11">
        <v>31.425000000000001</v>
      </c>
      <c r="Z207" s="11">
        <v>36.159999999999997</v>
      </c>
      <c r="AA207" s="11">
        <v>76.507773999999998</v>
      </c>
      <c r="AB207" s="11">
        <v>23.59</v>
      </c>
      <c r="AC207" s="11">
        <v>10.18</v>
      </c>
      <c r="AD207" s="11">
        <v>8.19</v>
      </c>
      <c r="AE207" s="11">
        <v>50.484999999999999</v>
      </c>
      <c r="AF207" s="11">
        <v>37.5</v>
      </c>
      <c r="AG207" s="11">
        <v>114.8</v>
      </c>
      <c r="AH207" s="12">
        <v>43.91</v>
      </c>
    </row>
    <row r="208" spans="2:34" x14ac:dyDescent="0.25">
      <c r="B208" s="6">
        <v>44957</v>
      </c>
      <c r="D208" s="10">
        <v>6.375</v>
      </c>
      <c r="E208" s="11">
        <v>25.48</v>
      </c>
      <c r="F208" s="11">
        <v>15.987</v>
      </c>
      <c r="G208" s="11">
        <v>29.44</v>
      </c>
      <c r="H208" s="11">
        <v>83.56</v>
      </c>
      <c r="I208" s="11">
        <v>0.30499999999999999</v>
      </c>
      <c r="J208" s="11">
        <v>263.17</v>
      </c>
      <c r="K208" s="11">
        <v>70.78</v>
      </c>
      <c r="L208" s="11">
        <v>3.47</v>
      </c>
      <c r="M208" s="11">
        <v>39.700000000000003</v>
      </c>
      <c r="N208" s="11">
        <v>39.28</v>
      </c>
      <c r="O208" s="11">
        <v>40.08</v>
      </c>
      <c r="P208" s="11">
        <v>8.9700000000000006</v>
      </c>
      <c r="Q208" s="11">
        <v>44.03</v>
      </c>
      <c r="R208" s="12">
        <v>57.47</v>
      </c>
      <c r="T208" s="10">
        <v>18.945</v>
      </c>
      <c r="U208" s="11">
        <v>15.89</v>
      </c>
      <c r="V208" s="11">
        <v>245.81</v>
      </c>
      <c r="W208" s="11">
        <v>50.14</v>
      </c>
      <c r="X208" s="11">
        <v>28.7</v>
      </c>
      <c r="Y208" s="11">
        <v>35</v>
      </c>
      <c r="Z208" s="11">
        <v>40.409999999999997</v>
      </c>
      <c r="AA208" s="11">
        <v>83.732690000000005</v>
      </c>
      <c r="AB208" s="11">
        <v>22.9</v>
      </c>
      <c r="AC208" s="11">
        <v>12.49</v>
      </c>
      <c r="AD208" s="11">
        <v>8.35</v>
      </c>
      <c r="AE208" s="11">
        <v>50.615000000000002</v>
      </c>
      <c r="AF208" s="11">
        <v>43</v>
      </c>
      <c r="AG208" s="11">
        <v>127.15</v>
      </c>
      <c r="AH208" s="12">
        <v>44.26</v>
      </c>
    </row>
    <row r="209" spans="2:34" x14ac:dyDescent="0.25">
      <c r="B209" s="6">
        <v>44985</v>
      </c>
      <c r="D209" s="10">
        <v>6.63</v>
      </c>
      <c r="E209" s="11">
        <v>25.76</v>
      </c>
      <c r="F209" s="11">
        <v>15.175000000000001</v>
      </c>
      <c r="G209" s="11">
        <v>26.79</v>
      </c>
      <c r="H209" s="11">
        <v>79.91</v>
      </c>
      <c r="I209" s="11">
        <v>0.32200000000000001</v>
      </c>
      <c r="J209" s="11">
        <v>246.04</v>
      </c>
      <c r="K209" s="11">
        <v>70.900000000000006</v>
      </c>
      <c r="L209" s="11">
        <v>3.88</v>
      </c>
      <c r="M209" s="11">
        <v>44.35</v>
      </c>
      <c r="N209" s="11">
        <v>37.79</v>
      </c>
      <c r="O209" s="11">
        <v>37.36</v>
      </c>
      <c r="P209" s="11">
        <v>8.83</v>
      </c>
      <c r="Q209" s="11">
        <v>39.86</v>
      </c>
      <c r="R209" s="12">
        <v>55.77</v>
      </c>
      <c r="T209" s="10">
        <v>18.344999999999999</v>
      </c>
      <c r="U209" s="11">
        <v>16.004999999999999</v>
      </c>
      <c r="V209" s="11">
        <v>224.82</v>
      </c>
      <c r="W209" s="11">
        <v>48.34</v>
      </c>
      <c r="X209" s="11">
        <v>29.57</v>
      </c>
      <c r="Y209" s="11">
        <v>34.61</v>
      </c>
      <c r="Z209" s="11">
        <v>37.29</v>
      </c>
      <c r="AA209" s="11">
        <v>79.454520000000002</v>
      </c>
      <c r="AB209" s="11">
        <v>22.4</v>
      </c>
      <c r="AC209" s="11">
        <v>12.85</v>
      </c>
      <c r="AD209" s="11">
        <v>9.99</v>
      </c>
      <c r="AE209" s="11">
        <v>49.09</v>
      </c>
      <c r="AF209" s="11">
        <v>42.48</v>
      </c>
      <c r="AG209" s="11">
        <v>127.32</v>
      </c>
      <c r="AH209" s="12">
        <v>48</v>
      </c>
    </row>
    <row r="210" spans="2:34" x14ac:dyDescent="0.25">
      <c r="B210" s="6">
        <v>45016</v>
      </c>
      <c r="D210" s="10">
        <v>6.75</v>
      </c>
      <c r="E210" s="11">
        <v>24.85</v>
      </c>
      <c r="F210" s="11">
        <v>15.79</v>
      </c>
      <c r="G210" s="11">
        <v>27.41</v>
      </c>
      <c r="H210" s="11">
        <v>82.51</v>
      </c>
      <c r="I210" s="11">
        <v>0.30099999999999999</v>
      </c>
      <c r="J210" s="11">
        <v>223.96</v>
      </c>
      <c r="K210" s="11">
        <v>63.16</v>
      </c>
      <c r="L210" s="11">
        <v>3.63</v>
      </c>
      <c r="M210" s="11">
        <v>42.59</v>
      </c>
      <c r="N210" s="11">
        <v>31.74</v>
      </c>
      <c r="O210" s="11">
        <v>33.11</v>
      </c>
      <c r="P210" s="11">
        <v>9.4499999999999993</v>
      </c>
      <c r="Q210" s="11">
        <v>34.93</v>
      </c>
      <c r="R210" s="12">
        <v>55.45</v>
      </c>
      <c r="T210" s="10">
        <v>17.324999999999999</v>
      </c>
      <c r="U210" s="11">
        <v>13.87</v>
      </c>
      <c r="V210" s="11">
        <v>212</v>
      </c>
      <c r="W210" s="11">
        <v>47.56</v>
      </c>
      <c r="X210" s="11">
        <v>23.49</v>
      </c>
      <c r="Y210" s="11">
        <v>30.5</v>
      </c>
      <c r="Z210" s="11">
        <v>31.89</v>
      </c>
      <c r="AA210" s="11">
        <v>75.822479999999999</v>
      </c>
      <c r="AB210" s="11">
        <v>21.925000000000001</v>
      </c>
      <c r="AC210" s="11">
        <v>14.6</v>
      </c>
      <c r="AD210" s="11">
        <v>10.130000000000001</v>
      </c>
      <c r="AE210" s="11">
        <v>52.74</v>
      </c>
      <c r="AF210" s="11">
        <v>46.77</v>
      </c>
      <c r="AG210" s="11">
        <v>131.15</v>
      </c>
      <c r="AH210" s="12">
        <v>43.423999999999999</v>
      </c>
    </row>
    <row r="211" spans="2:34" x14ac:dyDescent="0.25">
      <c r="B211" s="6">
        <v>45044</v>
      </c>
      <c r="D211" s="10">
        <v>6.38</v>
      </c>
      <c r="E211" s="11">
        <v>24.75</v>
      </c>
      <c r="F211" s="11">
        <v>16.895</v>
      </c>
      <c r="G211" s="11">
        <v>26.76</v>
      </c>
      <c r="H211" s="11">
        <v>78.040000000000006</v>
      </c>
      <c r="I211" s="11">
        <v>0.30599999999999999</v>
      </c>
      <c r="J211" s="11">
        <v>230.13</v>
      </c>
      <c r="K211" s="11">
        <v>63.39</v>
      </c>
      <c r="L211" s="11">
        <v>3.55</v>
      </c>
      <c r="M211" s="11">
        <v>40.06</v>
      </c>
      <c r="N211" s="11">
        <v>32.03</v>
      </c>
      <c r="O211" s="11">
        <v>31.3</v>
      </c>
      <c r="P211" s="11">
        <v>9.8699999999999992</v>
      </c>
      <c r="Q211" s="11">
        <v>35.49</v>
      </c>
      <c r="R211" s="12">
        <v>53.4</v>
      </c>
      <c r="T211" s="10">
        <v>15.733000000000001</v>
      </c>
      <c r="U211" s="11">
        <v>15.56</v>
      </c>
      <c r="V211" s="11">
        <v>203.03</v>
      </c>
      <c r="W211" s="11">
        <v>46.96</v>
      </c>
      <c r="X211" s="11">
        <v>21.49</v>
      </c>
      <c r="Y211" s="11">
        <v>31.01</v>
      </c>
      <c r="Z211" s="11">
        <v>29.31</v>
      </c>
      <c r="AA211" s="11">
        <v>72.640770000000003</v>
      </c>
      <c r="AB211" s="11">
        <v>21.75</v>
      </c>
      <c r="AC211" s="11">
        <v>15.12</v>
      </c>
      <c r="AD211" s="11">
        <v>12.23</v>
      </c>
      <c r="AE211" s="11">
        <v>55.57</v>
      </c>
      <c r="AF211" s="11">
        <v>47.984999999999999</v>
      </c>
      <c r="AG211" s="11">
        <v>122.37</v>
      </c>
      <c r="AH211" s="12">
        <v>40.25</v>
      </c>
    </row>
    <row r="212" spans="2:34" x14ac:dyDescent="0.25">
      <c r="B212" s="6">
        <v>45077</v>
      </c>
      <c r="D212" s="10">
        <v>6.1740000000000004</v>
      </c>
      <c r="E212" s="11">
        <v>23.93</v>
      </c>
      <c r="F212" s="11">
        <v>18.513000000000002</v>
      </c>
      <c r="G212" s="11">
        <v>29.81</v>
      </c>
      <c r="H212" s="11">
        <v>74.34</v>
      </c>
      <c r="I212" s="11">
        <v>0.252</v>
      </c>
      <c r="J212" s="11">
        <v>209.74</v>
      </c>
      <c r="K212" s="11">
        <v>66.849999999999994</v>
      </c>
      <c r="L212" s="11">
        <v>2.4</v>
      </c>
      <c r="M212" s="11">
        <v>57.5</v>
      </c>
      <c r="N212" s="11">
        <v>30.07</v>
      </c>
      <c r="O212" s="11">
        <v>28.69</v>
      </c>
      <c r="P212" s="11">
        <v>9.7200000000000006</v>
      </c>
      <c r="Q212" s="11">
        <v>34.14</v>
      </c>
      <c r="R212" s="12">
        <v>67.73</v>
      </c>
      <c r="T212" s="10">
        <v>13.285</v>
      </c>
      <c r="U212" s="11">
        <v>14.82</v>
      </c>
      <c r="V212" s="11">
        <v>208.18</v>
      </c>
      <c r="W212" s="11">
        <v>42.7</v>
      </c>
      <c r="X212" s="11">
        <v>21.07</v>
      </c>
      <c r="Y212" s="11">
        <v>28.85</v>
      </c>
      <c r="Z212" s="11">
        <v>28.26</v>
      </c>
      <c r="AA212" s="11">
        <v>67.902479999999997</v>
      </c>
      <c r="AB212" s="11">
        <v>19.254999999999999</v>
      </c>
      <c r="AC212" s="11">
        <v>11.62</v>
      </c>
      <c r="AD212" s="11">
        <v>11.8</v>
      </c>
      <c r="AE212" s="11">
        <v>49.905000000000001</v>
      </c>
      <c r="AF212" s="11">
        <v>45.11</v>
      </c>
      <c r="AG212" s="11">
        <v>122.48</v>
      </c>
      <c r="AH212" s="12">
        <v>37.869999999999997</v>
      </c>
    </row>
    <row r="213" spans="2:34" x14ac:dyDescent="0.25">
      <c r="B213" s="6">
        <v>45107</v>
      </c>
      <c r="D213" s="10">
        <v>6.38</v>
      </c>
      <c r="E213" s="11">
        <v>23.54</v>
      </c>
      <c r="F213" s="11">
        <v>18.234000000000002</v>
      </c>
      <c r="G213" s="11">
        <v>30.69</v>
      </c>
      <c r="H213" s="11">
        <v>68.64</v>
      </c>
      <c r="I213" s="11">
        <v>0.27800000000000002</v>
      </c>
      <c r="J213" s="11">
        <v>220.75</v>
      </c>
      <c r="K213" s="11">
        <v>76.81</v>
      </c>
      <c r="L213" s="11">
        <v>2.4500000000000002</v>
      </c>
      <c r="M213" s="11">
        <v>60.59</v>
      </c>
      <c r="N213" s="11">
        <v>33.17</v>
      </c>
      <c r="O213" s="11">
        <v>32</v>
      </c>
      <c r="P213" s="11">
        <v>11</v>
      </c>
      <c r="Q213" s="11">
        <v>36</v>
      </c>
      <c r="R213" s="12">
        <v>72.099999999999994</v>
      </c>
      <c r="T213" s="10">
        <v>13.271000000000001</v>
      </c>
      <c r="U213" s="11">
        <v>15.11</v>
      </c>
      <c r="V213" s="11">
        <v>226.76</v>
      </c>
      <c r="W213" s="11">
        <v>43.05</v>
      </c>
      <c r="X213" s="11">
        <v>22.66</v>
      </c>
      <c r="Y213" s="11">
        <v>28.95</v>
      </c>
      <c r="Z213" s="11">
        <v>29.88</v>
      </c>
      <c r="AA213" s="11">
        <v>66.140304999999998</v>
      </c>
      <c r="AB213" s="11">
        <v>18.100000000000001</v>
      </c>
      <c r="AC213" s="11">
        <v>13.35</v>
      </c>
      <c r="AD213" s="11">
        <v>13.29</v>
      </c>
      <c r="AE213" s="11">
        <v>51.7</v>
      </c>
      <c r="AF213" s="11">
        <v>49.01</v>
      </c>
      <c r="AG213" s="11">
        <v>140.16</v>
      </c>
      <c r="AH213" s="12">
        <v>35.25</v>
      </c>
    </row>
    <row r="214" spans="2:34" x14ac:dyDescent="0.25">
      <c r="B214" s="6">
        <v>45138</v>
      </c>
      <c r="D214" s="10">
        <v>6.7350000000000003</v>
      </c>
      <c r="E214" s="11">
        <v>24.55</v>
      </c>
      <c r="F214" s="11">
        <v>18.388000000000002</v>
      </c>
      <c r="G214" s="11">
        <v>31.9</v>
      </c>
      <c r="H214" s="11">
        <v>73.63</v>
      </c>
      <c r="I214" s="11">
        <v>0.32100000000000001</v>
      </c>
      <c r="J214" s="11">
        <v>242.72</v>
      </c>
      <c r="K214" s="11">
        <v>81.709999999999994</v>
      </c>
      <c r="L214" s="11">
        <v>1.92</v>
      </c>
      <c r="M214" s="11">
        <v>60.78</v>
      </c>
      <c r="N214" s="11">
        <v>36.79</v>
      </c>
      <c r="O214" s="11">
        <v>35.1</v>
      </c>
      <c r="P214" s="11">
        <v>12.32</v>
      </c>
      <c r="Q214" s="11">
        <v>39.17</v>
      </c>
      <c r="R214" s="12">
        <v>78.67</v>
      </c>
      <c r="T214" s="10">
        <v>15.035</v>
      </c>
      <c r="U214" s="11">
        <v>18</v>
      </c>
      <c r="V214" s="11">
        <v>233.59</v>
      </c>
      <c r="W214" s="11">
        <v>42.97</v>
      </c>
      <c r="X214" s="11">
        <v>23.87</v>
      </c>
      <c r="Y214" s="11">
        <v>30</v>
      </c>
      <c r="Z214" s="11">
        <v>31.05</v>
      </c>
      <c r="AA214" s="11">
        <v>66.110939999999999</v>
      </c>
      <c r="AB214" s="11">
        <v>17.600000000000001</v>
      </c>
      <c r="AC214" s="11">
        <v>14.6</v>
      </c>
      <c r="AD214" s="11">
        <v>14.66</v>
      </c>
      <c r="AE214" s="11">
        <v>52.99</v>
      </c>
      <c r="AF214" s="11">
        <v>51.5</v>
      </c>
      <c r="AG214" s="11">
        <v>143.49</v>
      </c>
      <c r="AH214" s="12">
        <v>40.865000000000002</v>
      </c>
    </row>
    <row r="215" spans="2:34" x14ac:dyDescent="0.25">
      <c r="B215" s="6">
        <v>45169</v>
      </c>
      <c r="D215" s="10">
        <v>8.0850000000000009</v>
      </c>
      <c r="E215" s="11">
        <v>24.02</v>
      </c>
      <c r="F215" s="11">
        <v>19.047000000000001</v>
      </c>
      <c r="G215" s="11">
        <v>31.82</v>
      </c>
      <c r="H215" s="11">
        <v>70.545000000000002</v>
      </c>
      <c r="I215" s="11">
        <v>0.32400000000000001</v>
      </c>
      <c r="J215" s="11">
        <v>224.36</v>
      </c>
      <c r="K215" s="11">
        <v>87.34</v>
      </c>
      <c r="L215" s="11">
        <v>2.25</v>
      </c>
      <c r="M215" s="11">
        <v>83.97</v>
      </c>
      <c r="N215" s="11">
        <v>35.69</v>
      </c>
      <c r="O215" s="11">
        <v>34.74</v>
      </c>
      <c r="P215" s="11">
        <v>10.99</v>
      </c>
      <c r="Q215" s="11">
        <v>41.4</v>
      </c>
      <c r="R215" s="12">
        <v>68.41</v>
      </c>
      <c r="T215" s="10">
        <v>13.9</v>
      </c>
      <c r="U215" s="11">
        <v>15.81</v>
      </c>
      <c r="V215" s="11">
        <v>205.01</v>
      </c>
      <c r="W215" s="11">
        <v>39.28</v>
      </c>
      <c r="X215" s="11">
        <v>22.62</v>
      </c>
      <c r="Y215" s="11">
        <v>30.05</v>
      </c>
      <c r="Z215" s="11">
        <v>30.27</v>
      </c>
      <c r="AA215" s="11">
        <v>63.683056000000001</v>
      </c>
      <c r="AB215" s="11">
        <v>16.8</v>
      </c>
      <c r="AC215" s="11">
        <v>14.99</v>
      </c>
      <c r="AD215" s="11">
        <v>14.24</v>
      </c>
      <c r="AE215" s="11">
        <v>51.6175</v>
      </c>
      <c r="AF215" s="11">
        <v>46.68</v>
      </c>
      <c r="AG215" s="11">
        <v>132.38999999999999</v>
      </c>
      <c r="AH215" s="12">
        <v>36.674999999999997</v>
      </c>
    </row>
    <row r="216" spans="2:34" x14ac:dyDescent="0.25">
      <c r="B216" s="6">
        <v>45198</v>
      </c>
      <c r="D216" s="10">
        <v>7.6079999999999997</v>
      </c>
      <c r="E216" s="11">
        <v>21.63</v>
      </c>
      <c r="F216" s="11">
        <v>17.802</v>
      </c>
      <c r="G216" s="11">
        <v>33.159999999999997</v>
      </c>
      <c r="H216" s="11">
        <v>66.16</v>
      </c>
      <c r="I216" s="11">
        <v>0.30599999999999999</v>
      </c>
      <c r="J216" s="11">
        <v>225.87</v>
      </c>
      <c r="K216" s="11">
        <v>89.76</v>
      </c>
      <c r="L216" s="11">
        <v>1.95</v>
      </c>
      <c r="M216" s="11">
        <v>82.9</v>
      </c>
      <c r="N216" s="11">
        <v>36.630000000000003</v>
      </c>
      <c r="O216" s="11">
        <v>31.01</v>
      </c>
      <c r="P216" s="11">
        <v>9.6</v>
      </c>
      <c r="Q216" s="11">
        <v>41.3</v>
      </c>
      <c r="R216" s="12">
        <v>60.58</v>
      </c>
      <c r="T216" s="10">
        <v>13.311</v>
      </c>
      <c r="U216" s="11">
        <v>16.044</v>
      </c>
      <c r="V216" s="11">
        <v>196.93</v>
      </c>
      <c r="W216" s="11">
        <v>38.159999999999997</v>
      </c>
      <c r="X216" s="11">
        <v>20.54</v>
      </c>
      <c r="Y216" s="11">
        <v>29.605</v>
      </c>
      <c r="Z216" s="11">
        <v>30.18</v>
      </c>
      <c r="AA216" s="11">
        <v>52.943576999999998</v>
      </c>
      <c r="AB216" s="11">
        <v>14.6</v>
      </c>
      <c r="AC216" s="11">
        <v>15.31</v>
      </c>
      <c r="AD216" s="11">
        <v>14.27</v>
      </c>
      <c r="AE216" s="11">
        <v>49.347499999999997</v>
      </c>
      <c r="AF216" s="11">
        <v>40.58</v>
      </c>
      <c r="AG216" s="11">
        <v>123.53</v>
      </c>
      <c r="AH216" s="12">
        <v>37.99</v>
      </c>
    </row>
    <row r="217" spans="2:34" x14ac:dyDescent="0.25">
      <c r="B217" s="6">
        <v>45230</v>
      </c>
      <c r="D217" s="10">
        <v>7.68</v>
      </c>
      <c r="E217" s="11">
        <v>21.95</v>
      </c>
      <c r="F217" s="11">
        <v>16.672999999999998</v>
      </c>
      <c r="G217" s="11">
        <v>33.1</v>
      </c>
      <c r="H217" s="11">
        <v>85.79</v>
      </c>
      <c r="I217" s="11">
        <v>0.30399999999999999</v>
      </c>
      <c r="J217" s="11">
        <v>222.86</v>
      </c>
      <c r="K217" s="11">
        <v>77.44</v>
      </c>
      <c r="L217" s="11">
        <v>1.84</v>
      </c>
      <c r="M217" s="11">
        <v>76.650000000000006</v>
      </c>
      <c r="N217" s="11">
        <v>32.18</v>
      </c>
      <c r="O217" s="11">
        <v>27.77</v>
      </c>
      <c r="P217" s="11">
        <v>9.56</v>
      </c>
      <c r="Q217" s="11">
        <v>39.090000000000003</v>
      </c>
      <c r="R217" s="12">
        <v>57.28</v>
      </c>
      <c r="T217" s="10">
        <v>12.474</v>
      </c>
      <c r="U217" s="11">
        <v>12.975</v>
      </c>
      <c r="V217" s="11">
        <v>190.79</v>
      </c>
      <c r="W217" s="11">
        <v>36.71</v>
      </c>
      <c r="X217" s="11">
        <v>19.28</v>
      </c>
      <c r="Y217" s="11">
        <v>28</v>
      </c>
      <c r="Z217" s="11">
        <v>24.28</v>
      </c>
      <c r="AA217" s="11">
        <v>52.52261</v>
      </c>
      <c r="AB217" s="11">
        <v>14.29</v>
      </c>
      <c r="AC217" s="11">
        <v>17.04</v>
      </c>
      <c r="AD217" s="11">
        <v>14.91</v>
      </c>
      <c r="AE217" s="11">
        <v>45.62</v>
      </c>
      <c r="AF217" s="11">
        <v>38.96</v>
      </c>
      <c r="AG217" s="11">
        <v>117.85</v>
      </c>
      <c r="AH217" s="12">
        <v>32.725000000000001</v>
      </c>
    </row>
    <row r="218" spans="2:34" x14ac:dyDescent="0.25">
      <c r="B218" s="6">
        <v>45260</v>
      </c>
      <c r="D218" s="10">
        <v>8.73</v>
      </c>
      <c r="E218" s="11">
        <v>23.75</v>
      </c>
      <c r="F218" s="11">
        <v>19.241</v>
      </c>
      <c r="G218" s="11">
        <v>31.75</v>
      </c>
      <c r="H218" s="11">
        <v>86.09</v>
      </c>
      <c r="I218" s="11">
        <v>0.32100000000000001</v>
      </c>
      <c r="J218" s="11">
        <v>240</v>
      </c>
      <c r="K218" s="11">
        <v>92</v>
      </c>
      <c r="L218" s="11">
        <v>2.35</v>
      </c>
      <c r="M218" s="11">
        <v>83.16</v>
      </c>
      <c r="N218" s="11">
        <v>35.44</v>
      </c>
      <c r="O218" s="11">
        <v>29.98</v>
      </c>
      <c r="P218" s="11">
        <v>10</v>
      </c>
      <c r="Q218" s="11">
        <v>44.84</v>
      </c>
      <c r="R218" s="12">
        <v>67.38</v>
      </c>
      <c r="T218" s="10">
        <v>11.702999999999999</v>
      </c>
      <c r="U218" s="11">
        <v>13.33</v>
      </c>
      <c r="V218" s="11">
        <v>218.16</v>
      </c>
      <c r="W218" s="11">
        <v>36.619999999999997</v>
      </c>
      <c r="X218" s="11">
        <v>20.82</v>
      </c>
      <c r="Y218" s="11">
        <v>28.73</v>
      </c>
      <c r="Z218" s="11">
        <v>27.32</v>
      </c>
      <c r="AA218" s="11">
        <v>62.24</v>
      </c>
      <c r="AB218" s="11">
        <v>13.2</v>
      </c>
      <c r="AC218" s="11">
        <v>18.600000000000001</v>
      </c>
      <c r="AD218" s="11">
        <v>16.760000000000002</v>
      </c>
      <c r="AE218" s="11">
        <v>48.05</v>
      </c>
      <c r="AF218" s="11">
        <v>47</v>
      </c>
      <c r="AG218" s="11">
        <v>131</v>
      </c>
      <c r="AH218" s="12">
        <v>33.97</v>
      </c>
    </row>
    <row r="219" spans="2:34" x14ac:dyDescent="0.25">
      <c r="B219" s="6">
        <v>45289</v>
      </c>
      <c r="D219" s="10">
        <v>10.88</v>
      </c>
      <c r="E219" s="11">
        <v>25.56</v>
      </c>
      <c r="F219" s="11">
        <v>18.757999999999999</v>
      </c>
      <c r="G219" s="11">
        <v>30.66</v>
      </c>
      <c r="H219" s="11">
        <v>84.82</v>
      </c>
      <c r="I219" s="11">
        <v>0.32500000000000001</v>
      </c>
      <c r="J219" s="11">
        <v>219.89</v>
      </c>
      <c r="K219" s="11">
        <v>93.19</v>
      </c>
      <c r="L219" s="11">
        <v>2.8</v>
      </c>
      <c r="M219" s="11">
        <v>88.4</v>
      </c>
      <c r="N219" s="11">
        <v>40.409999999999997</v>
      </c>
      <c r="O219" s="11">
        <v>34.799999999999997</v>
      </c>
      <c r="P219" s="11">
        <v>10.47</v>
      </c>
      <c r="Q219" s="11">
        <v>51.02</v>
      </c>
      <c r="R219" s="12">
        <v>75.510000000000005</v>
      </c>
      <c r="T219" s="10">
        <v>11.551</v>
      </c>
      <c r="U219" s="11">
        <v>12.3</v>
      </c>
      <c r="V219" s="11">
        <v>236.38</v>
      </c>
      <c r="W219" s="11">
        <v>38.94</v>
      </c>
      <c r="X219" s="11">
        <v>24.81</v>
      </c>
      <c r="Y219" s="11">
        <v>30.25</v>
      </c>
      <c r="Z219" s="11">
        <v>29.68</v>
      </c>
      <c r="AA219" s="11">
        <v>64.81</v>
      </c>
      <c r="AB219" s="11">
        <v>19</v>
      </c>
      <c r="AC219" s="11">
        <v>20.09</v>
      </c>
      <c r="AD219" s="11">
        <v>15.48</v>
      </c>
      <c r="AE219" s="11">
        <v>47.677</v>
      </c>
      <c r="AF219" s="11">
        <v>49.548000000000002</v>
      </c>
      <c r="AG219" s="11">
        <v>140.5</v>
      </c>
      <c r="AH219" s="12">
        <v>35.03</v>
      </c>
    </row>
    <row r="220" spans="2:34" x14ac:dyDescent="0.25">
      <c r="B220" s="6">
        <v>45322</v>
      </c>
      <c r="D220" s="10">
        <v>11.4</v>
      </c>
      <c r="E220" s="11">
        <v>24.91</v>
      </c>
      <c r="F220" s="11">
        <v>19.920999999999999</v>
      </c>
      <c r="G220" s="11">
        <v>29</v>
      </c>
      <c r="H220" s="11">
        <v>83.71</v>
      </c>
      <c r="I220" s="11">
        <v>0.28999999999999998</v>
      </c>
      <c r="J220" s="11">
        <v>214.78</v>
      </c>
      <c r="K220" s="11">
        <v>100.4</v>
      </c>
      <c r="L220" s="11">
        <v>3.07</v>
      </c>
      <c r="M220" s="11">
        <v>118.53</v>
      </c>
      <c r="N220" s="11">
        <v>40.76</v>
      </c>
      <c r="O220" s="11">
        <v>38.979999999999997</v>
      </c>
      <c r="P220" s="11">
        <v>9.7899999999999991</v>
      </c>
      <c r="Q220" s="11">
        <v>50.03</v>
      </c>
      <c r="R220" s="12">
        <v>72.14</v>
      </c>
      <c r="T220" s="10">
        <v>10.029</v>
      </c>
      <c r="U220" s="11">
        <v>11.76</v>
      </c>
      <c r="V220" s="11">
        <v>235.24</v>
      </c>
      <c r="W220" s="11">
        <v>36.86</v>
      </c>
      <c r="X220" s="11">
        <v>18.52</v>
      </c>
      <c r="Y220" s="11">
        <v>30.96</v>
      </c>
      <c r="Z220" s="11">
        <v>25.15</v>
      </c>
      <c r="AA220" s="11">
        <v>61.96</v>
      </c>
      <c r="AB220" s="11">
        <v>18.850000000000001</v>
      </c>
      <c r="AC220" s="11">
        <v>16.059999999999999</v>
      </c>
      <c r="AD220" s="11">
        <v>16.559999999999999</v>
      </c>
      <c r="AE220" s="11">
        <v>49</v>
      </c>
      <c r="AF220" s="11">
        <v>47.911999999999999</v>
      </c>
      <c r="AG220" s="11">
        <v>142.19</v>
      </c>
      <c r="AH220" s="12">
        <v>33.384999999999998</v>
      </c>
    </row>
    <row r="221" spans="2:34" x14ac:dyDescent="0.25">
      <c r="B221" s="6">
        <v>45351</v>
      </c>
      <c r="D221" s="10">
        <v>12.6</v>
      </c>
      <c r="E221" s="11">
        <v>23.89</v>
      </c>
      <c r="F221" s="11">
        <v>20.318000000000001</v>
      </c>
      <c r="G221" s="11">
        <v>31.12</v>
      </c>
      <c r="H221" s="11">
        <v>77.8</v>
      </c>
      <c r="I221" s="11">
        <v>0.36399999999999999</v>
      </c>
      <c r="J221" s="11">
        <v>225.64</v>
      </c>
      <c r="K221" s="11">
        <v>111.8</v>
      </c>
      <c r="L221" s="11">
        <v>3.06</v>
      </c>
      <c r="M221" s="11">
        <v>185.24</v>
      </c>
      <c r="N221" s="11">
        <v>41.82</v>
      </c>
      <c r="O221" s="11">
        <v>38.54</v>
      </c>
      <c r="P221" s="11">
        <v>9.9700000000000006</v>
      </c>
      <c r="Q221" s="11">
        <v>50.58</v>
      </c>
      <c r="R221" s="12">
        <v>92.68</v>
      </c>
      <c r="T221" s="10">
        <v>10.933999999999999</v>
      </c>
      <c r="U221" s="11">
        <v>11.25</v>
      </c>
      <c r="V221" s="11">
        <v>253.38</v>
      </c>
      <c r="W221" s="11">
        <v>36.74</v>
      </c>
      <c r="X221" s="11">
        <v>18.015000000000001</v>
      </c>
      <c r="Y221" s="11">
        <v>29.905000000000001</v>
      </c>
      <c r="Z221" s="11">
        <v>25.1</v>
      </c>
      <c r="AA221" s="11">
        <v>56.33</v>
      </c>
      <c r="AB221" s="11">
        <v>18.125</v>
      </c>
      <c r="AC221" s="11">
        <v>14.83</v>
      </c>
      <c r="AD221" s="11">
        <v>17.97</v>
      </c>
      <c r="AE221" s="11">
        <v>48.657499999999999</v>
      </c>
      <c r="AF221" s="11">
        <v>46.45</v>
      </c>
      <c r="AG221" s="11">
        <v>143.56</v>
      </c>
      <c r="AH221" s="12">
        <v>31.16</v>
      </c>
    </row>
    <row r="222" spans="2:34" x14ac:dyDescent="0.25">
      <c r="B222" s="6">
        <v>45379</v>
      </c>
      <c r="D222" s="10">
        <v>13.765000000000001</v>
      </c>
      <c r="E222" s="11">
        <v>26.66</v>
      </c>
      <c r="F222" s="11">
        <v>20.718</v>
      </c>
      <c r="G222" s="11">
        <v>31.67</v>
      </c>
      <c r="H222" s="11">
        <v>84.26</v>
      </c>
      <c r="I222" s="11">
        <v>0.48899999999999999</v>
      </c>
      <c r="J222" s="11">
        <v>229.72</v>
      </c>
      <c r="K222" s="11">
        <v>112.45</v>
      </c>
      <c r="L222" s="11">
        <v>3.66</v>
      </c>
      <c r="M222" s="11">
        <v>142.30000000000001</v>
      </c>
      <c r="N222" s="11">
        <v>44.1</v>
      </c>
      <c r="O222" s="11">
        <v>41.87</v>
      </c>
      <c r="P222" s="11">
        <v>9.5</v>
      </c>
      <c r="Q222" s="11">
        <v>53.1</v>
      </c>
      <c r="R222" s="12">
        <v>92.52</v>
      </c>
      <c r="T222" s="10">
        <v>10.401</v>
      </c>
      <c r="U222" s="11">
        <v>10.85</v>
      </c>
      <c r="V222" s="11">
        <v>254.87</v>
      </c>
      <c r="W222" s="11">
        <v>37.22</v>
      </c>
      <c r="X222" s="11">
        <v>18.16</v>
      </c>
      <c r="Y222" s="11">
        <v>29.774999999999999</v>
      </c>
      <c r="Z222" s="11">
        <v>24.12</v>
      </c>
      <c r="AA222" s="11">
        <v>56.44</v>
      </c>
      <c r="AB222" s="11">
        <v>17.350000000000001</v>
      </c>
      <c r="AC222" s="11">
        <v>13.75</v>
      </c>
      <c r="AD222" s="11">
        <v>15.95</v>
      </c>
      <c r="AE222" s="11">
        <v>50.65</v>
      </c>
      <c r="AF222" s="11">
        <v>43.078699999999998</v>
      </c>
      <c r="AG222" s="11">
        <v>145.24</v>
      </c>
      <c r="AH222" s="12">
        <v>31.574999999999999</v>
      </c>
    </row>
    <row r="223" spans="2:34" x14ac:dyDescent="0.25">
      <c r="B223" s="6">
        <v>45412</v>
      </c>
      <c r="D223" s="10">
        <v>13.85</v>
      </c>
      <c r="E223" s="11">
        <v>26.34</v>
      </c>
      <c r="F223" s="11">
        <v>21.422000000000001</v>
      </c>
      <c r="G223" s="11">
        <v>30.41</v>
      </c>
      <c r="H223" s="11">
        <v>83.05</v>
      </c>
      <c r="I223" s="11">
        <v>0.46300000000000002</v>
      </c>
      <c r="J223" s="11">
        <v>234.33</v>
      </c>
      <c r="K223" s="11">
        <v>108.38</v>
      </c>
      <c r="L223" s="11">
        <v>4.5999999999999996</v>
      </c>
      <c r="M223" s="11">
        <v>143</v>
      </c>
      <c r="N223" s="11">
        <v>43.06</v>
      </c>
      <c r="O223" s="11">
        <v>38.5</v>
      </c>
      <c r="P223" s="11">
        <v>9.5399999999999991</v>
      </c>
      <c r="Q223" s="11">
        <v>49.5</v>
      </c>
      <c r="R223" s="12">
        <v>92.12</v>
      </c>
      <c r="T223" s="10">
        <v>11.673</v>
      </c>
      <c r="U223" s="11">
        <v>9.9700000000000006</v>
      </c>
      <c r="V223" s="11">
        <v>230.32</v>
      </c>
      <c r="W223" s="11">
        <v>38.15</v>
      </c>
      <c r="X223" s="11">
        <v>15.27</v>
      </c>
      <c r="Y223" s="11">
        <v>29.774999999999999</v>
      </c>
      <c r="Z223" s="11">
        <v>22.64</v>
      </c>
      <c r="AA223" s="11">
        <v>54.84</v>
      </c>
      <c r="AB223" s="11">
        <v>15.99</v>
      </c>
      <c r="AC223" s="11">
        <v>12.46</v>
      </c>
      <c r="AD223" s="11">
        <v>15.45</v>
      </c>
      <c r="AE223" s="11">
        <v>51.7</v>
      </c>
      <c r="AF223" s="11">
        <v>41.83</v>
      </c>
      <c r="AG223" s="11">
        <v>141.47999999999999</v>
      </c>
      <c r="AH223" s="12">
        <v>29.1</v>
      </c>
    </row>
    <row r="224" spans="2:34" x14ac:dyDescent="0.25">
      <c r="B224" s="6">
        <v>45443</v>
      </c>
      <c r="D224" s="10">
        <v>15.57</v>
      </c>
      <c r="E224" s="11">
        <v>26.78</v>
      </c>
      <c r="F224" s="11">
        <v>20.599</v>
      </c>
      <c r="G224" s="11">
        <v>32.33</v>
      </c>
      <c r="H224" s="11">
        <v>95.47</v>
      </c>
      <c r="I224" s="11">
        <v>0.496</v>
      </c>
      <c r="J224" s="11">
        <v>275.13</v>
      </c>
      <c r="K224" s="11">
        <v>116.16</v>
      </c>
      <c r="L224" s="11">
        <v>4.53</v>
      </c>
      <c r="M224" s="11">
        <v>179.86</v>
      </c>
      <c r="N224" s="11">
        <v>46.52</v>
      </c>
      <c r="O224" s="11">
        <v>40.229999999999997</v>
      </c>
      <c r="P224" s="11">
        <v>9.3000000000000007</v>
      </c>
      <c r="Q224" s="11">
        <v>50.36</v>
      </c>
      <c r="R224" s="12">
        <v>107.55</v>
      </c>
      <c r="T224" s="10">
        <v>12.36</v>
      </c>
      <c r="U224" s="11">
        <v>9.27</v>
      </c>
      <c r="V224" s="11">
        <v>224.8</v>
      </c>
      <c r="W224" s="11">
        <v>37.42</v>
      </c>
      <c r="X224" s="11">
        <v>16.899999999999999</v>
      </c>
      <c r="Y224" s="11">
        <v>30</v>
      </c>
      <c r="Z224" s="11">
        <v>24.86</v>
      </c>
      <c r="AA224" s="11">
        <v>56.4</v>
      </c>
      <c r="AB224" s="11">
        <v>14.74</v>
      </c>
      <c r="AC224" s="11">
        <v>13.78</v>
      </c>
      <c r="AD224" s="11">
        <v>15.21</v>
      </c>
      <c r="AE224" s="11">
        <v>54</v>
      </c>
      <c r="AF224" s="11">
        <v>42.16</v>
      </c>
      <c r="AG224" s="11">
        <v>149.69999999999999</v>
      </c>
      <c r="AH224" s="12">
        <v>30.975000000000001</v>
      </c>
    </row>
    <row r="225" spans="2:34" x14ac:dyDescent="0.25">
      <c r="B225" s="6">
        <v>45471</v>
      </c>
      <c r="D225" s="10">
        <v>19.75</v>
      </c>
      <c r="E225" s="11">
        <v>27.71</v>
      </c>
      <c r="F225" s="11">
        <v>21.042999999999999</v>
      </c>
      <c r="G225" s="11">
        <v>34.25</v>
      </c>
      <c r="H225" s="11">
        <v>104.14</v>
      </c>
      <c r="I225" s="11">
        <v>0.51300000000000001</v>
      </c>
      <c r="J225" s="11">
        <v>318.55</v>
      </c>
      <c r="K225" s="11">
        <v>118.07</v>
      </c>
      <c r="L225" s="11">
        <v>4.3099999999999996</v>
      </c>
      <c r="M225" s="11">
        <v>143.4</v>
      </c>
      <c r="N225" s="11">
        <v>49.76</v>
      </c>
      <c r="O225" s="11">
        <v>38.18</v>
      </c>
      <c r="P225" s="11">
        <v>9.5500000000000007</v>
      </c>
      <c r="Q225" s="11">
        <v>49.42</v>
      </c>
      <c r="R225" s="12">
        <v>98.96</v>
      </c>
      <c r="T225" s="10">
        <v>11.912000000000001</v>
      </c>
      <c r="U225" s="11">
        <v>9.4499999999999993</v>
      </c>
      <c r="V225" s="11">
        <v>214.69</v>
      </c>
      <c r="W225" s="11">
        <v>36.11</v>
      </c>
      <c r="X225" s="11">
        <v>17.73</v>
      </c>
      <c r="Y225" s="11">
        <v>30.15</v>
      </c>
      <c r="Z225" s="11">
        <v>23.4</v>
      </c>
      <c r="AA225" s="11">
        <v>55.05</v>
      </c>
      <c r="AB225" s="11">
        <v>13.69</v>
      </c>
      <c r="AC225" s="11">
        <v>13.79</v>
      </c>
      <c r="AD225" s="11">
        <v>14.81</v>
      </c>
      <c r="AE225" s="11">
        <v>54.242800000000003</v>
      </c>
      <c r="AF225" s="11">
        <v>40.630000000000003</v>
      </c>
      <c r="AG225" s="11">
        <v>150.43</v>
      </c>
      <c r="AH225" s="12">
        <v>28.95</v>
      </c>
    </row>
    <row r="226" spans="2:34" x14ac:dyDescent="0.25">
      <c r="B226" s="6">
        <v>45504</v>
      </c>
      <c r="D226" s="10">
        <v>18.72</v>
      </c>
      <c r="E226" s="11">
        <v>29.59</v>
      </c>
      <c r="F226" s="11">
        <v>25.797999999999998</v>
      </c>
      <c r="G226" s="11">
        <v>36.4</v>
      </c>
      <c r="H226" s="11">
        <v>112.09</v>
      </c>
      <c r="I226" s="11">
        <v>0.47599999999999998</v>
      </c>
      <c r="J226" s="11">
        <v>313.29000000000002</v>
      </c>
      <c r="K226" s="11">
        <v>125.31</v>
      </c>
      <c r="L226" s="11">
        <v>5.33</v>
      </c>
      <c r="M226" s="11">
        <v>183.63</v>
      </c>
      <c r="N226" s="11">
        <v>58.47</v>
      </c>
      <c r="O226" s="11">
        <v>49.17</v>
      </c>
      <c r="P226" s="11">
        <v>11</v>
      </c>
      <c r="Q226" s="11">
        <v>55.41</v>
      </c>
      <c r="R226" s="12">
        <v>103.44</v>
      </c>
      <c r="T226" s="10">
        <v>12.212</v>
      </c>
      <c r="U226" s="11">
        <v>9.3000000000000007</v>
      </c>
      <c r="V226" s="11">
        <v>249.56</v>
      </c>
      <c r="W226" s="11">
        <v>39.979999999999997</v>
      </c>
      <c r="X226" s="11">
        <v>17.86</v>
      </c>
      <c r="Y226" s="11">
        <v>31</v>
      </c>
      <c r="Z226" s="11">
        <v>28.91</v>
      </c>
      <c r="AA226" s="11">
        <v>57.81</v>
      </c>
      <c r="AB226" s="11">
        <v>14.44</v>
      </c>
      <c r="AC226" s="11">
        <v>14.88</v>
      </c>
      <c r="AD226" s="11">
        <v>15.33</v>
      </c>
      <c r="AE226" s="11">
        <v>60.42</v>
      </c>
      <c r="AF226" s="11">
        <v>44.83</v>
      </c>
      <c r="AG226" s="11">
        <v>154.33000000000001</v>
      </c>
      <c r="AH226" s="12">
        <v>29.184000000000001</v>
      </c>
    </row>
    <row r="227" spans="2:34" x14ac:dyDescent="0.25">
      <c r="B227" s="6">
        <v>45534</v>
      </c>
      <c r="D227" s="10">
        <v>16.850000000000001</v>
      </c>
      <c r="E227" s="11">
        <v>31.91</v>
      </c>
      <c r="F227" s="11">
        <v>29.373999999999999</v>
      </c>
      <c r="G227" s="11">
        <v>39.54</v>
      </c>
      <c r="H227" s="11">
        <v>113.1</v>
      </c>
      <c r="I227" s="11">
        <v>0.44900000000000001</v>
      </c>
      <c r="J227" s="11">
        <v>363.55</v>
      </c>
      <c r="K227" s="11">
        <v>115.73</v>
      </c>
      <c r="L227" s="11">
        <v>4.74</v>
      </c>
      <c r="M227" s="11">
        <v>167.44</v>
      </c>
      <c r="N227" s="11">
        <v>59.95</v>
      </c>
      <c r="O227" s="11">
        <v>50.11</v>
      </c>
      <c r="P227" s="11">
        <v>10.65</v>
      </c>
      <c r="Q227" s="11">
        <v>58.96</v>
      </c>
      <c r="R227" s="12">
        <v>102.22</v>
      </c>
      <c r="T227" s="10">
        <v>10.82</v>
      </c>
      <c r="U227" s="11">
        <v>8.7100000000000009</v>
      </c>
      <c r="V227" s="11">
        <v>256.16000000000003</v>
      </c>
      <c r="W227" s="11">
        <v>40.22</v>
      </c>
      <c r="X227" s="11">
        <v>17.25</v>
      </c>
      <c r="Y227" s="11">
        <v>33</v>
      </c>
      <c r="Z227" s="11">
        <v>27.84</v>
      </c>
      <c r="AA227" s="11">
        <v>60.02</v>
      </c>
      <c r="AB227" s="11">
        <v>15.49</v>
      </c>
      <c r="AC227" s="11">
        <v>13.98</v>
      </c>
      <c r="AD227" s="11">
        <v>14.87</v>
      </c>
      <c r="AE227" s="11">
        <v>65.040000000000006</v>
      </c>
      <c r="AF227" s="11">
        <v>43.41</v>
      </c>
      <c r="AG227" s="11">
        <v>153.6</v>
      </c>
      <c r="AH227" s="12">
        <v>29.28</v>
      </c>
    </row>
    <row r="228" spans="2:34" x14ac:dyDescent="0.25">
      <c r="B228" s="6">
        <v>45565</v>
      </c>
      <c r="D228" s="10">
        <v>17.84</v>
      </c>
      <c r="E228" s="11">
        <v>34.15</v>
      </c>
      <c r="F228" s="11">
        <v>28.254000000000001</v>
      </c>
      <c r="G228" s="11">
        <v>40.700000000000003</v>
      </c>
      <c r="H228" s="11">
        <v>108.97</v>
      </c>
      <c r="I228" s="11">
        <v>0.442</v>
      </c>
      <c r="J228" s="11">
        <v>358.35</v>
      </c>
      <c r="K228" s="11">
        <v>124.91</v>
      </c>
      <c r="L228" s="11">
        <v>3.67</v>
      </c>
      <c r="M228" s="11">
        <v>221.99</v>
      </c>
      <c r="N228" s="11">
        <v>61.55</v>
      </c>
      <c r="O228" s="11">
        <v>50.38</v>
      </c>
      <c r="P228" s="11">
        <v>10.77</v>
      </c>
      <c r="Q228" s="11">
        <v>62.06</v>
      </c>
      <c r="R228" s="12">
        <v>106.81</v>
      </c>
      <c r="T228" s="10">
        <v>14.709</v>
      </c>
      <c r="U228" s="11">
        <v>8.4499999999999993</v>
      </c>
      <c r="V228" s="11">
        <v>248.5</v>
      </c>
      <c r="W228" s="11">
        <v>40.82</v>
      </c>
      <c r="X228" s="11">
        <v>18.45</v>
      </c>
      <c r="Y228" s="11">
        <v>33.755000000000003</v>
      </c>
      <c r="Z228" s="11">
        <v>27.58</v>
      </c>
      <c r="AA228" s="11">
        <v>62.3</v>
      </c>
      <c r="AB228" s="11">
        <v>15.69</v>
      </c>
      <c r="AC228" s="11">
        <v>14.07</v>
      </c>
      <c r="AD228" s="11">
        <v>15.06</v>
      </c>
      <c r="AE228" s="11">
        <v>63.25</v>
      </c>
      <c r="AF228" s="11">
        <v>44.58</v>
      </c>
      <c r="AG228" s="11">
        <v>150.99</v>
      </c>
      <c r="AH228" s="12">
        <v>31.7</v>
      </c>
    </row>
    <row r="229" spans="2:34" x14ac:dyDescent="0.25">
      <c r="B229" s="6">
        <v>45596</v>
      </c>
      <c r="D229" s="10">
        <v>21.75</v>
      </c>
      <c r="E229" s="11">
        <v>31.69</v>
      </c>
      <c r="F229" s="11">
        <v>30.434999999999999</v>
      </c>
      <c r="G229" s="11">
        <v>42.47</v>
      </c>
      <c r="H229" s="11">
        <v>100.04</v>
      </c>
      <c r="I229" s="11">
        <v>0.47399999999999998</v>
      </c>
      <c r="J229" s="11">
        <v>373.97</v>
      </c>
      <c r="K229" s="11">
        <v>143.26</v>
      </c>
      <c r="L229" s="11">
        <v>3.61</v>
      </c>
      <c r="M229" s="11">
        <v>254.98</v>
      </c>
      <c r="N229" s="11">
        <v>63.98</v>
      </c>
      <c r="O229" s="11">
        <v>52.99</v>
      </c>
      <c r="P229" s="11">
        <v>10.52</v>
      </c>
      <c r="Q229" s="11">
        <v>60.17</v>
      </c>
      <c r="R229" s="12">
        <v>111.76</v>
      </c>
      <c r="T229" s="10">
        <v>14.535</v>
      </c>
      <c r="U229" s="11">
        <v>6.75</v>
      </c>
      <c r="V229" s="11">
        <v>250.43</v>
      </c>
      <c r="W229" s="11">
        <v>38.89</v>
      </c>
      <c r="X229" s="11">
        <v>17.27</v>
      </c>
      <c r="Y229" s="11">
        <v>34.75</v>
      </c>
      <c r="Z229" s="11">
        <v>22.65</v>
      </c>
      <c r="AA229" s="11">
        <v>55.72</v>
      </c>
      <c r="AB229" s="11">
        <v>16.05</v>
      </c>
      <c r="AC229" s="11">
        <v>13.03</v>
      </c>
      <c r="AD229" s="11">
        <v>15.57</v>
      </c>
      <c r="AE229" s="11">
        <v>61.75</v>
      </c>
      <c r="AF229" s="11">
        <v>40.11</v>
      </c>
      <c r="AG229" s="11">
        <v>147.41999999999999</v>
      </c>
      <c r="AH229" s="12">
        <v>30.225000000000001</v>
      </c>
    </row>
    <row r="230" spans="2:34" x14ac:dyDescent="0.25">
      <c r="B230" s="6">
        <v>45625</v>
      </c>
      <c r="D230" s="10">
        <v>22.04</v>
      </c>
      <c r="E230" s="11">
        <v>34.1</v>
      </c>
      <c r="F230" s="11">
        <v>28.914000000000001</v>
      </c>
      <c r="G230" s="11">
        <v>40.61</v>
      </c>
      <c r="H230" s="11">
        <v>134.30000000000001</v>
      </c>
      <c r="I230" s="11">
        <v>0.51600000000000001</v>
      </c>
      <c r="J230" s="11">
        <v>370.49</v>
      </c>
      <c r="K230" s="11">
        <v>175.03</v>
      </c>
      <c r="L230" s="11">
        <v>3.39</v>
      </c>
      <c r="M230" s="11">
        <v>267.38</v>
      </c>
      <c r="N230" s="11">
        <v>79.14</v>
      </c>
      <c r="O230" s="11">
        <v>58.07</v>
      </c>
      <c r="P230" s="11">
        <v>14.54</v>
      </c>
      <c r="Q230" s="11">
        <v>63.39</v>
      </c>
      <c r="R230" s="12">
        <v>118.53</v>
      </c>
      <c r="T230" s="10">
        <v>13.044</v>
      </c>
      <c r="U230" s="11">
        <v>7.59</v>
      </c>
      <c r="V230" s="11">
        <v>275.85000000000002</v>
      </c>
      <c r="W230" s="11">
        <v>43.82</v>
      </c>
      <c r="X230" s="11">
        <v>18.59</v>
      </c>
      <c r="Y230" s="11">
        <v>36.97</v>
      </c>
      <c r="Z230" s="11">
        <v>25.89</v>
      </c>
      <c r="AA230" s="11">
        <v>57.06</v>
      </c>
      <c r="AB230" s="11">
        <v>16.61</v>
      </c>
      <c r="AC230" s="11">
        <v>15</v>
      </c>
      <c r="AD230" s="11">
        <v>16.41</v>
      </c>
      <c r="AE230" s="11">
        <v>62</v>
      </c>
      <c r="AF230" s="11">
        <v>36.840000000000003</v>
      </c>
      <c r="AG230" s="11">
        <v>151.12</v>
      </c>
      <c r="AH230" s="12">
        <v>28.085000000000001</v>
      </c>
    </row>
    <row r="231" spans="2:34" ht="17.25" thickBot="1" x14ac:dyDescent="0.3">
      <c r="B231" s="6">
        <v>45657</v>
      </c>
      <c r="D231" s="13">
        <v>18.074999999999999</v>
      </c>
      <c r="E231" s="14">
        <v>31.28</v>
      </c>
      <c r="F231" s="14">
        <v>27.361000000000001</v>
      </c>
      <c r="G231" s="14">
        <v>37.85</v>
      </c>
      <c r="H231" s="14">
        <v>131.71</v>
      </c>
      <c r="I231" s="14">
        <v>0.52</v>
      </c>
      <c r="J231" s="14">
        <v>352.84</v>
      </c>
      <c r="K231" s="14">
        <v>165.16</v>
      </c>
      <c r="L231" s="14">
        <v>3.02</v>
      </c>
      <c r="M231" s="14">
        <v>221.65</v>
      </c>
      <c r="N231" s="14">
        <v>78.400000000000006</v>
      </c>
      <c r="O231" s="14">
        <v>51.48</v>
      </c>
      <c r="P231" s="14">
        <v>12.68</v>
      </c>
      <c r="Q231" s="14">
        <v>56.14</v>
      </c>
      <c r="R231" s="15">
        <v>108.58</v>
      </c>
      <c r="T231" s="13">
        <v>12.795999999999999</v>
      </c>
      <c r="U231" s="14">
        <v>7.65</v>
      </c>
      <c r="V231" s="14">
        <v>234.7</v>
      </c>
      <c r="W231" s="14">
        <v>39.56</v>
      </c>
      <c r="X231" s="14">
        <v>18.100000000000001</v>
      </c>
      <c r="Y231" s="14">
        <v>35.65</v>
      </c>
      <c r="Z231" s="14">
        <v>23.63</v>
      </c>
      <c r="AA231" s="14">
        <v>54.48</v>
      </c>
      <c r="AB231" s="14">
        <v>16.385000000000002</v>
      </c>
      <c r="AC231" s="14">
        <v>14.28</v>
      </c>
      <c r="AD231" s="14">
        <v>16.05</v>
      </c>
      <c r="AE231" s="14">
        <v>58.9</v>
      </c>
      <c r="AF231" s="14">
        <v>34.9</v>
      </c>
      <c r="AG231" s="14">
        <v>142.97</v>
      </c>
      <c r="AH231" s="15">
        <v>26.635000000000002</v>
      </c>
    </row>
    <row r="235" spans="2:34" ht="17.25" thickBot="1" x14ac:dyDescent="0.3"/>
    <row r="236" spans="2:34" ht="17.25" thickBot="1" x14ac:dyDescent="0.3">
      <c r="D236" s="212" t="s">
        <v>43</v>
      </c>
      <c r="E236" s="213"/>
      <c r="F236" s="213"/>
      <c r="G236" s="213"/>
      <c r="H236" s="214"/>
    </row>
    <row r="237" spans="2:34" ht="17.25" thickBot="1" x14ac:dyDescent="0.3">
      <c r="B237" s="5" t="s">
        <v>1</v>
      </c>
      <c r="D237" s="3" t="s">
        <v>162</v>
      </c>
      <c r="E237" s="2" t="s">
        <v>163</v>
      </c>
      <c r="F237" s="2" t="s">
        <v>164</v>
      </c>
      <c r="G237" s="2" t="s">
        <v>165</v>
      </c>
      <c r="H237" s="4" t="s">
        <v>166</v>
      </c>
    </row>
    <row r="238" spans="2:34" x14ac:dyDescent="0.25">
      <c r="B238" s="6">
        <v>43496</v>
      </c>
      <c r="D238" s="7">
        <v>62.46</v>
      </c>
      <c r="E238" s="8">
        <v>1320.7</v>
      </c>
      <c r="F238" s="8">
        <v>2.8140000000000001</v>
      </c>
      <c r="G238" s="8">
        <v>3.57</v>
      </c>
      <c r="H238" s="9">
        <v>2.7890000000000001</v>
      </c>
    </row>
    <row r="239" spans="2:34" x14ac:dyDescent="0.25">
      <c r="B239" s="6">
        <v>43524</v>
      </c>
      <c r="D239" s="10">
        <v>65.03</v>
      </c>
      <c r="E239" s="11">
        <v>1312.9</v>
      </c>
      <c r="F239" s="11">
        <v>2.8119999999999998</v>
      </c>
      <c r="G239" s="11">
        <v>3.4649999999999999</v>
      </c>
      <c r="H239" s="12">
        <v>2.95</v>
      </c>
    </row>
    <row r="240" spans="2:34" x14ac:dyDescent="0.25">
      <c r="B240" s="6">
        <v>43553</v>
      </c>
      <c r="D240" s="10">
        <v>67.930000000000007</v>
      </c>
      <c r="E240" s="11">
        <v>1292</v>
      </c>
      <c r="F240" s="11">
        <v>2.6619999999999999</v>
      </c>
      <c r="G240" s="11">
        <v>3.4750000000000001</v>
      </c>
      <c r="H240" s="12">
        <v>2.9359999999999999</v>
      </c>
      <c r="J240" s="1"/>
    </row>
    <row r="241" spans="2:10" x14ac:dyDescent="0.25">
      <c r="B241" s="6">
        <v>43585</v>
      </c>
      <c r="D241" s="10">
        <v>72.19</v>
      </c>
      <c r="E241" s="11">
        <v>1283.0999999999999</v>
      </c>
      <c r="F241" s="11">
        <v>2.5750000000000002</v>
      </c>
      <c r="G241" s="11">
        <v>3.5249999999999999</v>
      </c>
      <c r="H241" s="12">
        <v>2.9015</v>
      </c>
      <c r="J241" s="1"/>
    </row>
    <row r="242" spans="2:10" x14ac:dyDescent="0.25">
      <c r="B242" s="6">
        <v>43616</v>
      </c>
      <c r="D242" s="10">
        <v>66.78</v>
      </c>
      <c r="E242" s="11">
        <v>1304.9000000000001</v>
      </c>
      <c r="F242" s="11">
        <v>2.4540000000000002</v>
      </c>
      <c r="G242" s="11">
        <v>4.22</v>
      </c>
      <c r="H242" s="12">
        <v>2.6459999999999999</v>
      </c>
      <c r="J242" s="1"/>
    </row>
    <row r="243" spans="2:10" x14ac:dyDescent="0.25">
      <c r="B243" s="6">
        <v>43644</v>
      </c>
      <c r="D243" s="10">
        <v>67.52</v>
      </c>
      <c r="E243" s="11">
        <v>1408.9</v>
      </c>
      <c r="F243" s="11">
        <v>2.3079999999999998</v>
      </c>
      <c r="G243" s="11">
        <v>4.3224999999999998</v>
      </c>
      <c r="H243" s="12">
        <v>2.7054999999999998</v>
      </c>
      <c r="J243" s="1"/>
    </row>
    <row r="244" spans="2:10" x14ac:dyDescent="0.25">
      <c r="B244" s="6">
        <v>43677</v>
      </c>
      <c r="D244" s="10">
        <v>64.069999999999993</v>
      </c>
      <c r="E244" s="11">
        <v>1413.4</v>
      </c>
      <c r="F244" s="11">
        <v>2.2330000000000001</v>
      </c>
      <c r="G244" s="11">
        <v>4.2275</v>
      </c>
      <c r="H244" s="12">
        <v>2.6579999999999999</v>
      </c>
      <c r="J244" s="1"/>
    </row>
    <row r="245" spans="2:10" x14ac:dyDescent="0.25">
      <c r="B245" s="6">
        <v>43707</v>
      </c>
      <c r="D245" s="10">
        <v>61.04</v>
      </c>
      <c r="E245" s="11">
        <v>1519.6</v>
      </c>
      <c r="F245" s="11">
        <v>2.2850000000000001</v>
      </c>
      <c r="G245" s="11">
        <v>3.68</v>
      </c>
      <c r="H245" s="12">
        <v>2.5329999999999999</v>
      </c>
      <c r="J245" s="1"/>
    </row>
    <row r="246" spans="2:10" x14ac:dyDescent="0.25">
      <c r="B246" s="6">
        <v>43738</v>
      </c>
      <c r="D246" s="10">
        <v>60.99</v>
      </c>
      <c r="E246" s="11">
        <v>1471.5</v>
      </c>
      <c r="F246" s="11">
        <v>2.33</v>
      </c>
      <c r="G246" s="11">
        <v>3.94</v>
      </c>
      <c r="H246" s="12">
        <v>2.5644999999999998</v>
      </c>
      <c r="J246" s="1"/>
    </row>
    <row r="247" spans="2:10" x14ac:dyDescent="0.25">
      <c r="B247" s="6">
        <v>43769</v>
      </c>
      <c r="D247" s="10">
        <v>59.3</v>
      </c>
      <c r="E247" s="11">
        <v>1512.7</v>
      </c>
      <c r="F247" s="11">
        <v>2.633</v>
      </c>
      <c r="G247" s="11">
        <v>4.0149999999999997</v>
      </c>
      <c r="H247" s="12">
        <v>2.633</v>
      </c>
      <c r="J247" s="1"/>
    </row>
    <row r="248" spans="2:10" x14ac:dyDescent="0.25">
      <c r="B248" s="6">
        <v>43798</v>
      </c>
      <c r="D248" s="10">
        <v>64.5</v>
      </c>
      <c r="E248" s="11">
        <v>1464</v>
      </c>
      <c r="F248" s="11">
        <v>2.2810000000000001</v>
      </c>
      <c r="G248" s="11">
        <v>3.7275</v>
      </c>
      <c r="H248" s="12">
        <v>2.6419999999999999</v>
      </c>
      <c r="J248" s="1"/>
    </row>
    <row r="249" spans="2:10" x14ac:dyDescent="0.25">
      <c r="B249" s="6">
        <v>43830</v>
      </c>
      <c r="D249" s="10">
        <v>67.77</v>
      </c>
      <c r="E249" s="11">
        <v>1516.8</v>
      </c>
      <c r="F249" s="11">
        <v>2.1890000000000001</v>
      </c>
      <c r="G249" s="11">
        <v>4.0025000000000004</v>
      </c>
      <c r="H249" s="12">
        <v>2.794</v>
      </c>
    </row>
    <row r="250" spans="2:10" x14ac:dyDescent="0.25">
      <c r="B250" s="6">
        <v>43861</v>
      </c>
      <c r="D250" s="10">
        <v>57.77</v>
      </c>
      <c r="E250" s="11">
        <v>1588.5</v>
      </c>
      <c r="F250" s="11">
        <v>1.841</v>
      </c>
      <c r="G250" s="11">
        <v>3.9275000000000002</v>
      </c>
      <c r="H250" s="12">
        <v>2.52</v>
      </c>
    </row>
    <row r="251" spans="2:10" x14ac:dyDescent="0.25">
      <c r="B251" s="6">
        <v>43889</v>
      </c>
      <c r="D251" s="10">
        <v>51.31</v>
      </c>
      <c r="E251" s="11">
        <v>1585.5</v>
      </c>
      <c r="F251" s="11">
        <v>1.6839999999999999</v>
      </c>
      <c r="G251" s="11">
        <v>3.82</v>
      </c>
      <c r="H251" s="12">
        <v>2.5459999999999998</v>
      </c>
    </row>
    <row r="252" spans="2:10" x14ac:dyDescent="0.25">
      <c r="B252" s="6">
        <v>43921</v>
      </c>
      <c r="D252" s="10">
        <v>14.85</v>
      </c>
      <c r="E252" s="11">
        <v>1577.1</v>
      </c>
      <c r="F252" s="11">
        <v>1.64</v>
      </c>
      <c r="G252" s="11">
        <v>3.3325</v>
      </c>
      <c r="H252" s="12">
        <v>2.2400000000000002</v>
      </c>
    </row>
    <row r="253" spans="2:10" x14ac:dyDescent="0.25">
      <c r="B253" s="6">
        <v>43951</v>
      </c>
      <c r="D253" s="10">
        <v>18.11</v>
      </c>
      <c r="E253" s="11">
        <v>1685.1</v>
      </c>
      <c r="F253" s="11">
        <v>1.9490000000000001</v>
      </c>
      <c r="G253" s="11">
        <v>3.05</v>
      </c>
      <c r="H253" s="12">
        <v>2.3540000000000001</v>
      </c>
    </row>
    <row r="254" spans="2:10" x14ac:dyDescent="0.25">
      <c r="B254" s="6">
        <v>43980</v>
      </c>
      <c r="D254" s="10">
        <v>34.15</v>
      </c>
      <c r="E254" s="11">
        <v>1728.7</v>
      </c>
      <c r="F254" s="11">
        <v>1.849</v>
      </c>
      <c r="G254" s="11">
        <v>3.2475000000000001</v>
      </c>
      <c r="H254" s="12">
        <v>2.4264999999999999</v>
      </c>
    </row>
    <row r="255" spans="2:10" x14ac:dyDescent="0.25">
      <c r="B255" s="6">
        <v>44012</v>
      </c>
      <c r="D255" s="10">
        <v>41.64</v>
      </c>
      <c r="E255" s="11">
        <v>1780.1</v>
      </c>
      <c r="F255" s="11">
        <v>1.7509999999999999</v>
      </c>
      <c r="G255" s="11">
        <v>3.37</v>
      </c>
      <c r="H255" s="12">
        <v>2.7134999999999998</v>
      </c>
    </row>
    <row r="256" spans="2:10" x14ac:dyDescent="0.25">
      <c r="B256" s="6">
        <v>44043</v>
      </c>
      <c r="D256" s="10">
        <v>43.13</v>
      </c>
      <c r="E256" s="11">
        <v>1976.1</v>
      </c>
      <c r="F256" s="11">
        <v>1.7989999999999999</v>
      </c>
      <c r="G256" s="11">
        <v>3.1850000000000001</v>
      </c>
      <c r="H256" s="12">
        <v>2.859</v>
      </c>
    </row>
    <row r="257" spans="2:8" x14ac:dyDescent="0.25">
      <c r="B257" s="6">
        <v>44074</v>
      </c>
      <c r="D257" s="10">
        <v>45.27</v>
      </c>
      <c r="E257" s="11">
        <v>1967.4</v>
      </c>
      <c r="F257" s="11">
        <v>2.63</v>
      </c>
      <c r="G257" s="11">
        <v>3.5775000000000001</v>
      </c>
      <c r="H257" s="12">
        <v>3.0409999999999999</v>
      </c>
    </row>
    <row r="258" spans="2:8" x14ac:dyDescent="0.25">
      <c r="B258" s="6">
        <v>44104</v>
      </c>
      <c r="D258" s="10">
        <v>40.299999999999997</v>
      </c>
      <c r="E258" s="11">
        <v>1885.2</v>
      </c>
      <c r="F258" s="11">
        <v>2.5270000000000001</v>
      </c>
      <c r="G258" s="11">
        <v>3.665</v>
      </c>
      <c r="H258" s="12">
        <v>3.0285000000000002</v>
      </c>
    </row>
    <row r="259" spans="2:8" x14ac:dyDescent="0.25">
      <c r="B259" s="6">
        <v>44134</v>
      </c>
      <c r="D259" s="10">
        <v>36.33</v>
      </c>
      <c r="E259" s="11">
        <v>1878.6</v>
      </c>
      <c r="F259" s="11">
        <v>3.3540000000000001</v>
      </c>
      <c r="G259" s="11">
        <v>4.0149999999999997</v>
      </c>
      <c r="H259" s="12">
        <v>3.0434999999999999</v>
      </c>
    </row>
    <row r="260" spans="2:8" x14ac:dyDescent="0.25">
      <c r="B260" s="6">
        <v>44165</v>
      </c>
      <c r="D260" s="10">
        <v>46.84</v>
      </c>
      <c r="E260" s="11">
        <v>1776.2</v>
      </c>
      <c r="F260" s="11">
        <v>2.8820000000000001</v>
      </c>
      <c r="G260" s="11">
        <v>4.2925000000000004</v>
      </c>
      <c r="H260" s="12">
        <v>3.4205000000000001</v>
      </c>
    </row>
    <row r="261" spans="2:8" x14ac:dyDescent="0.25">
      <c r="B261" s="6">
        <v>44196</v>
      </c>
      <c r="D261" s="10">
        <v>51.22</v>
      </c>
      <c r="E261" s="11">
        <v>1898</v>
      </c>
      <c r="F261" s="11">
        <v>2.5390000000000001</v>
      </c>
      <c r="G261" s="11">
        <v>4.9749999999999996</v>
      </c>
      <c r="H261" s="12">
        <v>3.5139999999999998</v>
      </c>
    </row>
    <row r="262" spans="2:8" x14ac:dyDescent="0.25">
      <c r="B262" s="6">
        <v>44225</v>
      </c>
      <c r="D262" s="10">
        <v>55.25</v>
      </c>
      <c r="E262" s="11">
        <v>1848.1</v>
      </c>
      <c r="F262" s="11">
        <v>2.5640000000000001</v>
      </c>
      <c r="G262" s="11">
        <v>5.52</v>
      </c>
      <c r="H262" s="12">
        <v>3.5735000000000001</v>
      </c>
    </row>
    <row r="263" spans="2:8" x14ac:dyDescent="0.25">
      <c r="B263" s="6">
        <v>44253</v>
      </c>
      <c r="D263" s="10">
        <v>65.86</v>
      </c>
      <c r="E263" s="11">
        <v>1735.6</v>
      </c>
      <c r="F263" s="11">
        <v>2.7709999999999999</v>
      </c>
      <c r="G263" s="11">
        <v>5.6050000000000004</v>
      </c>
      <c r="H263" s="12">
        <v>4.0945</v>
      </c>
    </row>
    <row r="264" spans="2:8" x14ac:dyDescent="0.25">
      <c r="B264" s="6">
        <v>44286</v>
      </c>
      <c r="D264" s="10">
        <v>63.52</v>
      </c>
      <c r="E264" s="11">
        <v>1708.8</v>
      </c>
      <c r="F264" s="11">
        <v>2.6080000000000001</v>
      </c>
      <c r="G264" s="11">
        <v>5.7474999999999996</v>
      </c>
      <c r="H264" s="12">
        <v>4.0030000000000001</v>
      </c>
    </row>
    <row r="265" spans="2:8" x14ac:dyDescent="0.25">
      <c r="B265" s="6">
        <v>44316</v>
      </c>
      <c r="D265" s="10">
        <v>67.73</v>
      </c>
      <c r="E265" s="11">
        <v>1769.1</v>
      </c>
      <c r="F265" s="11">
        <v>2.931</v>
      </c>
      <c r="G265" s="11">
        <v>7.19625</v>
      </c>
      <c r="H265" s="12">
        <v>4.4790000000000001</v>
      </c>
    </row>
    <row r="266" spans="2:8" x14ac:dyDescent="0.25">
      <c r="B266" s="6">
        <v>44344</v>
      </c>
      <c r="D266" s="10">
        <v>69.36</v>
      </c>
      <c r="E266" s="11">
        <v>1907.1</v>
      </c>
      <c r="F266" s="11">
        <v>2.9860000000000002</v>
      </c>
      <c r="G266" s="11">
        <v>6.8425000000000002</v>
      </c>
      <c r="H266" s="12">
        <v>4.6825000000000001</v>
      </c>
    </row>
    <row r="267" spans="2:8" x14ac:dyDescent="0.25">
      <c r="B267" s="6">
        <v>44377</v>
      </c>
      <c r="D267" s="10">
        <v>76.94</v>
      </c>
      <c r="E267" s="11">
        <v>1770.2</v>
      </c>
      <c r="F267" s="11">
        <v>3.65</v>
      </c>
      <c r="G267" s="11">
        <v>6.6712499999999997</v>
      </c>
      <c r="H267" s="12">
        <v>4.2965</v>
      </c>
    </row>
    <row r="268" spans="2:8" x14ac:dyDescent="0.25">
      <c r="B268" s="6">
        <v>44407</v>
      </c>
      <c r="D268" s="10">
        <v>77.72</v>
      </c>
      <c r="E268" s="11">
        <v>1813.8</v>
      </c>
      <c r="F268" s="11">
        <v>3.9140000000000001</v>
      </c>
      <c r="G268" s="11">
        <v>6.4450000000000003</v>
      </c>
      <c r="H268" s="12">
        <v>4.4805000000000001</v>
      </c>
    </row>
    <row r="269" spans="2:8" x14ac:dyDescent="0.25">
      <c r="B269" s="6">
        <v>44439</v>
      </c>
      <c r="D269" s="10">
        <v>73.45</v>
      </c>
      <c r="E269" s="11">
        <v>1814.1</v>
      </c>
      <c r="F269" s="11">
        <v>4.3769999999999998</v>
      </c>
      <c r="G269" s="11">
        <v>6.0149999999999997</v>
      </c>
      <c r="H269" s="12">
        <v>4.3600000000000003</v>
      </c>
    </row>
    <row r="270" spans="2:8" x14ac:dyDescent="0.25">
      <c r="B270" s="6">
        <v>44469</v>
      </c>
      <c r="D270" s="10">
        <v>77.81</v>
      </c>
      <c r="E270" s="11">
        <v>1757.2</v>
      </c>
      <c r="F270" s="11">
        <v>5.867</v>
      </c>
      <c r="G270" s="11">
        <v>5.4175000000000004</v>
      </c>
      <c r="H270" s="12">
        <v>4.09</v>
      </c>
    </row>
    <row r="271" spans="2:8" x14ac:dyDescent="0.25">
      <c r="B271" s="6">
        <v>44498</v>
      </c>
      <c r="D271" s="10">
        <v>83.1</v>
      </c>
      <c r="E271" s="11">
        <v>1784.3</v>
      </c>
      <c r="F271" s="11">
        <v>5.4260000000000002</v>
      </c>
      <c r="G271" s="11">
        <v>5.6074999999999999</v>
      </c>
      <c r="H271" s="12">
        <v>4.3754999999999997</v>
      </c>
    </row>
    <row r="272" spans="2:8" x14ac:dyDescent="0.25">
      <c r="B272" s="6">
        <v>44530</v>
      </c>
      <c r="D272" s="10">
        <v>70.86</v>
      </c>
      <c r="E272" s="11">
        <v>1774.8</v>
      </c>
      <c r="F272" s="11">
        <v>4.5670000000000002</v>
      </c>
      <c r="G272" s="11">
        <v>5.7050000000000001</v>
      </c>
      <c r="H272" s="12">
        <v>4.2779999999999996</v>
      </c>
    </row>
    <row r="273" spans="2:8" x14ac:dyDescent="0.25">
      <c r="B273" s="6">
        <v>44561</v>
      </c>
      <c r="D273" s="10">
        <v>77.239999999999995</v>
      </c>
      <c r="E273" s="11">
        <v>1829.8</v>
      </c>
      <c r="F273" s="11">
        <v>3.73</v>
      </c>
      <c r="G273" s="11">
        <v>5.99</v>
      </c>
      <c r="H273" s="12">
        <v>4.4550000000000001</v>
      </c>
    </row>
    <row r="274" spans="2:8" x14ac:dyDescent="0.25">
      <c r="B274" s="6">
        <v>44592</v>
      </c>
      <c r="D274" s="10">
        <v>92.35</v>
      </c>
      <c r="E274" s="11">
        <v>1796.6</v>
      </c>
      <c r="F274" s="11">
        <v>4.8739999999999997</v>
      </c>
      <c r="G274" s="11">
        <v>6.28</v>
      </c>
      <c r="H274" s="12">
        <v>4.3179999999999996</v>
      </c>
    </row>
    <row r="275" spans="2:8" x14ac:dyDescent="0.25">
      <c r="B275" s="6">
        <v>44620</v>
      </c>
      <c r="D275" s="10">
        <v>103.08</v>
      </c>
      <c r="E275" s="11">
        <v>1908.7</v>
      </c>
      <c r="F275" s="11">
        <v>4.4020000000000001</v>
      </c>
      <c r="G275" s="11">
        <v>7.02</v>
      </c>
      <c r="H275" s="12">
        <v>4.4444999999999997</v>
      </c>
    </row>
    <row r="276" spans="2:8" x14ac:dyDescent="0.25">
      <c r="B276" s="6">
        <v>44651</v>
      </c>
      <c r="D276" s="10">
        <v>107.29</v>
      </c>
      <c r="E276" s="11">
        <v>1937.2</v>
      </c>
      <c r="F276" s="11">
        <v>5.6420000000000003</v>
      </c>
      <c r="G276" s="11">
        <v>7.4837499999999997</v>
      </c>
      <c r="H276" s="12">
        <v>4.7430000000000003</v>
      </c>
    </row>
    <row r="277" spans="2:8" x14ac:dyDescent="0.25">
      <c r="B277" s="6">
        <v>44680</v>
      </c>
      <c r="D277" s="10">
        <v>108.36</v>
      </c>
      <c r="E277" s="11">
        <v>1896.7</v>
      </c>
      <c r="F277" s="11">
        <v>7.2439999999999998</v>
      </c>
      <c r="G277" s="11">
        <v>8.2475000000000005</v>
      </c>
      <c r="H277" s="12">
        <v>4.3949999999999996</v>
      </c>
    </row>
    <row r="278" spans="2:8" x14ac:dyDescent="0.25">
      <c r="B278" s="6">
        <v>44712</v>
      </c>
      <c r="D278" s="10">
        <v>125.53</v>
      </c>
      <c r="E278" s="11">
        <v>1837.4</v>
      </c>
      <c r="F278" s="11">
        <v>8.1449999999999996</v>
      </c>
      <c r="G278" s="11">
        <v>7.7050000000000001</v>
      </c>
      <c r="H278" s="12">
        <v>4.2949999999999999</v>
      </c>
    </row>
    <row r="279" spans="2:8" x14ac:dyDescent="0.25">
      <c r="B279" s="6">
        <v>44742</v>
      </c>
      <c r="D279" s="10">
        <v>119.78</v>
      </c>
      <c r="E279" s="11">
        <v>1807.5</v>
      </c>
      <c r="F279" s="11">
        <v>5.4240000000000004</v>
      </c>
      <c r="G279" s="11">
        <v>8.0875000000000004</v>
      </c>
      <c r="H279" s="12">
        <v>3.7145000000000001</v>
      </c>
    </row>
    <row r="280" spans="2:8" x14ac:dyDescent="0.25">
      <c r="B280" s="6">
        <v>44771</v>
      </c>
      <c r="D280" s="10">
        <v>111.51</v>
      </c>
      <c r="E280" s="11">
        <v>1766.5</v>
      </c>
      <c r="F280" s="11">
        <v>8.2289999999999992</v>
      </c>
      <c r="G280" s="11">
        <v>7.0374999999999996</v>
      </c>
      <c r="H280" s="12">
        <v>3.5840000000000001</v>
      </c>
    </row>
    <row r="281" spans="2:8" x14ac:dyDescent="0.25">
      <c r="B281" s="6">
        <v>44804</v>
      </c>
      <c r="D281" s="10">
        <v>96.55</v>
      </c>
      <c r="E281" s="11">
        <v>1711.4</v>
      </c>
      <c r="F281" s="11">
        <v>9.1270000000000007</v>
      </c>
      <c r="G281" s="11">
        <v>7.2125000000000004</v>
      </c>
      <c r="H281" s="12">
        <v>3.5185</v>
      </c>
    </row>
    <row r="282" spans="2:8" x14ac:dyDescent="0.25">
      <c r="B282" s="6">
        <v>44834</v>
      </c>
      <c r="D282" s="10">
        <v>88.9</v>
      </c>
      <c r="E282" s="11">
        <v>1661.1</v>
      </c>
      <c r="F282" s="11">
        <v>6.766</v>
      </c>
      <c r="G282" s="11">
        <v>6.8250000000000002</v>
      </c>
      <c r="H282" s="12">
        <v>3.4420000000000002</v>
      </c>
    </row>
    <row r="283" spans="2:8" x14ac:dyDescent="0.25">
      <c r="B283" s="6">
        <v>44865</v>
      </c>
      <c r="D283" s="10">
        <v>93.3</v>
      </c>
      <c r="E283" s="11">
        <v>1633.6</v>
      </c>
      <c r="F283" s="11">
        <v>6.3550000000000004</v>
      </c>
      <c r="G283" s="11">
        <v>6.84</v>
      </c>
      <c r="H283" s="12">
        <v>3.4135</v>
      </c>
    </row>
    <row r="284" spans="2:8" x14ac:dyDescent="0.25">
      <c r="B284" s="6">
        <v>44895</v>
      </c>
      <c r="D284" s="10">
        <v>85.61</v>
      </c>
      <c r="E284" s="11">
        <v>1768.7</v>
      </c>
      <c r="F284" s="11">
        <v>6.93</v>
      </c>
      <c r="G284" s="11">
        <v>6.665</v>
      </c>
      <c r="H284" s="12">
        <v>3.7294999999999998</v>
      </c>
    </row>
    <row r="285" spans="2:8" x14ac:dyDescent="0.25">
      <c r="B285" s="6">
        <v>44925</v>
      </c>
      <c r="D285" s="10">
        <v>82.82</v>
      </c>
      <c r="E285" s="11">
        <v>1824.5</v>
      </c>
      <c r="F285" s="11">
        <v>4.4749999999999996</v>
      </c>
      <c r="G285" s="11">
        <v>6.85</v>
      </c>
      <c r="H285" s="12">
        <v>3.8054999999999999</v>
      </c>
    </row>
    <row r="286" spans="2:8" x14ac:dyDescent="0.25">
      <c r="B286" s="6">
        <v>44957</v>
      </c>
      <c r="D286" s="10">
        <v>83.42</v>
      </c>
      <c r="E286" s="11">
        <v>1928.2349999999999</v>
      </c>
      <c r="F286" s="11">
        <v>2.6840000000000002</v>
      </c>
      <c r="G286" s="11">
        <v>6.8624999999999998</v>
      </c>
      <c r="H286" s="12">
        <v>4.2285000000000004</v>
      </c>
    </row>
    <row r="287" spans="2:8" x14ac:dyDescent="0.25">
      <c r="B287" s="6">
        <v>44985</v>
      </c>
      <c r="D287" s="10">
        <v>83.21</v>
      </c>
      <c r="E287" s="11">
        <v>1826.67</v>
      </c>
      <c r="F287" s="11">
        <v>2.7469999999999999</v>
      </c>
      <c r="G287" s="11">
        <v>6.4</v>
      </c>
      <c r="H287" s="12">
        <v>4.0975000000000001</v>
      </c>
    </row>
    <row r="288" spans="2:8" x14ac:dyDescent="0.25">
      <c r="B288" s="6">
        <v>45016</v>
      </c>
      <c r="D288" s="10">
        <v>79.19</v>
      </c>
      <c r="E288" s="11">
        <v>1969.31</v>
      </c>
      <c r="F288" s="11">
        <v>2.2160000000000002</v>
      </c>
      <c r="G288" s="11">
        <v>6.75</v>
      </c>
      <c r="H288" s="12">
        <v>4.1044999999999998</v>
      </c>
    </row>
    <row r="289" spans="2:8" x14ac:dyDescent="0.25">
      <c r="B289" s="6">
        <v>45044</v>
      </c>
      <c r="D289" s="10">
        <v>81.319999999999993</v>
      </c>
      <c r="E289" s="11">
        <v>1989.5350000000001</v>
      </c>
      <c r="F289" s="11">
        <v>2.41</v>
      </c>
      <c r="G289" s="11">
        <v>6.27</v>
      </c>
      <c r="H289" s="12">
        <v>3.87</v>
      </c>
    </row>
    <row r="290" spans="2:8" x14ac:dyDescent="0.25">
      <c r="B290" s="6">
        <v>45077</v>
      </c>
      <c r="D290" s="10">
        <v>71.98</v>
      </c>
      <c r="E290" s="11">
        <v>1962.615</v>
      </c>
      <c r="F290" s="11">
        <v>2.266</v>
      </c>
      <c r="G290" s="11">
        <v>6.3049999999999997</v>
      </c>
      <c r="H290" s="12">
        <v>3.6309999999999998</v>
      </c>
    </row>
    <row r="291" spans="2:8" x14ac:dyDescent="0.25">
      <c r="B291" s="6">
        <v>45107</v>
      </c>
      <c r="D291" s="10">
        <v>74.510000000000005</v>
      </c>
      <c r="E291" s="11">
        <v>1919.5250000000001</v>
      </c>
      <c r="F291" s="11">
        <v>2.798</v>
      </c>
      <c r="G291" s="11">
        <v>5.7212500000000004</v>
      </c>
      <c r="H291" s="12">
        <v>3.7410000000000001</v>
      </c>
    </row>
    <row r="292" spans="2:8" x14ac:dyDescent="0.25">
      <c r="B292" s="6">
        <v>45138</v>
      </c>
      <c r="D292" s="10">
        <v>85.22</v>
      </c>
      <c r="E292" s="11">
        <v>1965.615</v>
      </c>
      <c r="F292" s="11">
        <v>2.6339999999999999</v>
      </c>
      <c r="G292" s="11">
        <v>5.59</v>
      </c>
      <c r="H292" s="12">
        <v>3.9944999999999999</v>
      </c>
    </row>
    <row r="293" spans="2:8" x14ac:dyDescent="0.25">
      <c r="B293" s="6">
        <v>45169</v>
      </c>
      <c r="D293" s="10">
        <v>87.29</v>
      </c>
      <c r="E293" s="11">
        <v>1939.855</v>
      </c>
      <c r="F293" s="11">
        <v>2.7679999999999998</v>
      </c>
      <c r="G293" s="11">
        <v>5.0212500000000002</v>
      </c>
      <c r="H293" s="12">
        <v>3.7725</v>
      </c>
    </row>
    <row r="294" spans="2:8" x14ac:dyDescent="0.25">
      <c r="B294" s="6">
        <v>45198</v>
      </c>
      <c r="D294" s="10">
        <v>95.86</v>
      </c>
      <c r="E294" s="11">
        <v>1848.82</v>
      </c>
      <c r="F294" s="11">
        <v>2.9289999999999998</v>
      </c>
      <c r="G294" s="11">
        <v>4.6675000000000004</v>
      </c>
      <c r="H294" s="12">
        <v>3.726</v>
      </c>
    </row>
    <row r="295" spans="2:8" x14ac:dyDescent="0.25">
      <c r="B295" s="6">
        <v>45230</v>
      </c>
      <c r="D295" s="10">
        <v>86.82</v>
      </c>
      <c r="E295" s="11">
        <v>1983.9</v>
      </c>
      <c r="F295" s="11">
        <v>3.5750000000000002</v>
      </c>
      <c r="G295" s="11">
        <v>4.6124999999999998</v>
      </c>
      <c r="H295" s="12">
        <v>3.6415000000000002</v>
      </c>
    </row>
    <row r="296" spans="2:8" x14ac:dyDescent="0.25">
      <c r="B296" s="6">
        <v>45260</v>
      </c>
      <c r="D296" s="10">
        <v>81.72</v>
      </c>
      <c r="E296" s="11">
        <v>2036.165</v>
      </c>
      <c r="F296" s="11">
        <v>2.802</v>
      </c>
      <c r="G296" s="11">
        <v>4.6224999999999996</v>
      </c>
      <c r="H296" s="12">
        <v>3.8290000000000002</v>
      </c>
    </row>
    <row r="297" spans="2:8" x14ac:dyDescent="0.25">
      <c r="B297" s="6">
        <v>45289</v>
      </c>
      <c r="D297" s="10">
        <v>77.69</v>
      </c>
      <c r="E297" s="11">
        <v>2062.9699999999998</v>
      </c>
      <c r="F297" s="11">
        <v>2.5139999999999998</v>
      </c>
      <c r="G297" s="11">
        <v>4.5875000000000004</v>
      </c>
      <c r="H297" s="12">
        <v>3.8805000000000001</v>
      </c>
    </row>
    <row r="298" spans="2:8" x14ac:dyDescent="0.25">
      <c r="B298" s="6">
        <v>45322</v>
      </c>
      <c r="D298" s="10">
        <v>82.98</v>
      </c>
      <c r="E298" s="11">
        <v>2039.155</v>
      </c>
      <c r="F298" s="11">
        <v>2.1</v>
      </c>
      <c r="G298" s="11">
        <v>4.4175000000000004</v>
      </c>
      <c r="H298" s="12">
        <v>3.9024999999999999</v>
      </c>
    </row>
    <row r="299" spans="2:8" x14ac:dyDescent="0.25">
      <c r="B299" s="6">
        <v>45351</v>
      </c>
      <c r="D299" s="10">
        <v>84.57</v>
      </c>
      <c r="E299" s="11">
        <v>2044.29</v>
      </c>
      <c r="F299" s="11">
        <v>1.86</v>
      </c>
      <c r="G299" s="11">
        <v>4.1025</v>
      </c>
      <c r="H299" s="12">
        <v>3.8344999999999998</v>
      </c>
    </row>
    <row r="300" spans="2:8" x14ac:dyDescent="0.25">
      <c r="B300" s="6">
        <v>45379</v>
      </c>
      <c r="D300" s="10">
        <v>86.17</v>
      </c>
      <c r="E300" s="11">
        <v>2233.12</v>
      </c>
      <c r="F300" s="11">
        <v>1.7629999999999999</v>
      </c>
      <c r="G300" s="11">
        <v>4.2949999999999999</v>
      </c>
      <c r="H300" s="12">
        <v>4.0034999999999998</v>
      </c>
    </row>
    <row r="301" spans="2:8" x14ac:dyDescent="0.25">
      <c r="B301" s="6">
        <v>45412</v>
      </c>
      <c r="D301" s="10">
        <v>88.23</v>
      </c>
      <c r="E301" s="11">
        <v>2286.21</v>
      </c>
      <c r="F301" s="11">
        <v>1.9910000000000001</v>
      </c>
      <c r="G301" s="11">
        <v>4.32125</v>
      </c>
      <c r="H301" s="12">
        <v>4.5644999999999998</v>
      </c>
    </row>
    <row r="302" spans="2:8" x14ac:dyDescent="0.25">
      <c r="B302" s="6">
        <v>45443</v>
      </c>
      <c r="D302" s="10">
        <v>79.41</v>
      </c>
      <c r="E302" s="11">
        <v>2327.1999999999998</v>
      </c>
      <c r="F302" s="11">
        <v>2.5870000000000002</v>
      </c>
      <c r="G302" s="11">
        <v>4.3525</v>
      </c>
      <c r="H302" s="12">
        <v>4.6100000000000003</v>
      </c>
    </row>
    <row r="303" spans="2:8" x14ac:dyDescent="0.25">
      <c r="B303" s="6">
        <v>45471</v>
      </c>
      <c r="D303" s="10">
        <v>87.26</v>
      </c>
      <c r="E303" s="11">
        <v>2326.7199999999998</v>
      </c>
      <c r="F303" s="11">
        <v>2.601</v>
      </c>
      <c r="G303" s="11">
        <v>4.0337500000000004</v>
      </c>
      <c r="H303" s="12">
        <v>4.3905000000000003</v>
      </c>
    </row>
    <row r="304" spans="2:8" x14ac:dyDescent="0.25">
      <c r="B304" s="6">
        <v>45504</v>
      </c>
      <c r="D304" s="10">
        <v>81.39</v>
      </c>
      <c r="E304" s="11">
        <v>2447.5700000000002</v>
      </c>
      <c r="F304" s="11">
        <v>2.036</v>
      </c>
      <c r="G304" s="11">
        <v>3.8675000000000002</v>
      </c>
      <c r="H304" s="12">
        <v>4.16</v>
      </c>
    </row>
    <row r="305" spans="2:15" x14ac:dyDescent="0.25">
      <c r="B305" s="6">
        <v>45534</v>
      </c>
      <c r="D305" s="10">
        <v>80.2</v>
      </c>
      <c r="E305" s="11">
        <v>2503.4</v>
      </c>
      <c r="F305" s="11">
        <v>2.1269999999999998</v>
      </c>
      <c r="G305" s="11">
        <v>3.7450000000000001</v>
      </c>
      <c r="H305" s="12">
        <v>4.1449999999999996</v>
      </c>
    </row>
    <row r="306" spans="2:15" x14ac:dyDescent="0.25">
      <c r="B306" s="6">
        <v>45565</v>
      </c>
      <c r="D306" s="10">
        <v>72.349999999999994</v>
      </c>
      <c r="E306" s="11">
        <v>2634.69</v>
      </c>
      <c r="F306" s="11">
        <v>2.923</v>
      </c>
      <c r="G306" s="11">
        <v>3.9474999999999998</v>
      </c>
      <c r="H306" s="12">
        <v>4.4960000000000004</v>
      </c>
    </row>
    <row r="307" spans="2:15" x14ac:dyDescent="0.25">
      <c r="B307" s="6">
        <v>45596</v>
      </c>
      <c r="D307" s="10">
        <v>73.25</v>
      </c>
      <c r="E307" s="11">
        <v>2743.95</v>
      </c>
      <c r="F307" s="11">
        <v>2.7069999999999999</v>
      </c>
      <c r="G307" s="11">
        <v>3.8675000000000002</v>
      </c>
      <c r="H307" s="12">
        <v>4.3135000000000003</v>
      </c>
    </row>
    <row r="308" spans="2:15" x14ac:dyDescent="0.25">
      <c r="B308" s="6">
        <v>45625</v>
      </c>
      <c r="D308" s="10">
        <v>74.16</v>
      </c>
      <c r="E308" s="11">
        <v>2650.35</v>
      </c>
      <c r="F308" s="11">
        <v>3.363</v>
      </c>
      <c r="G308" s="11">
        <v>4.2699999999999996</v>
      </c>
      <c r="H308" s="12">
        <v>4.0804999999999998</v>
      </c>
    </row>
    <row r="309" spans="2:15" ht="17.25" thickBot="1" x14ac:dyDescent="0.3">
      <c r="B309" s="6">
        <v>45657</v>
      </c>
      <c r="D309" s="13">
        <v>74.58</v>
      </c>
      <c r="E309" s="14">
        <v>2624.26</v>
      </c>
      <c r="F309" s="14">
        <v>3.633</v>
      </c>
      <c r="G309" s="14">
        <v>4.53</v>
      </c>
      <c r="H309" s="15">
        <v>3.9860000000000002</v>
      </c>
    </row>
    <row r="313" spans="2:15" ht="17.25" thickBot="1" x14ac:dyDescent="0.3"/>
    <row r="314" spans="2:15" ht="17.25" thickBot="1" x14ac:dyDescent="0.3">
      <c r="D314" s="212" t="s">
        <v>44</v>
      </c>
      <c r="E314" s="213"/>
      <c r="F314" s="213"/>
      <c r="G314" s="214"/>
      <c r="I314" s="215" t="s">
        <v>45</v>
      </c>
      <c r="J314" s="216"/>
      <c r="K314" s="216"/>
      <c r="L314" s="216"/>
      <c r="M314" s="217"/>
    </row>
    <row r="315" spans="2:15" ht="93" thickBot="1" x14ac:dyDescent="0.3">
      <c r="D315" s="16" t="s">
        <v>46</v>
      </c>
      <c r="E315" s="17" t="s">
        <v>47</v>
      </c>
      <c r="F315" s="17" t="s">
        <v>48</v>
      </c>
      <c r="G315" s="18" t="s">
        <v>49</v>
      </c>
      <c r="I315" s="16" t="s">
        <v>46</v>
      </c>
      <c r="J315" s="17" t="s">
        <v>47</v>
      </c>
      <c r="K315" s="17" t="s">
        <v>48</v>
      </c>
      <c r="L315" s="17" t="s">
        <v>49</v>
      </c>
      <c r="M315" s="18" t="s">
        <v>50</v>
      </c>
    </row>
    <row r="316" spans="2:15" ht="17.25" thickBot="1" x14ac:dyDescent="0.3">
      <c r="D316" s="20" t="s">
        <v>51</v>
      </c>
      <c r="E316" s="21" t="s">
        <v>52</v>
      </c>
      <c r="F316" s="21" t="s">
        <v>53</v>
      </c>
      <c r="G316" s="22" t="s">
        <v>54</v>
      </c>
      <c r="I316" s="20" t="s">
        <v>51</v>
      </c>
      <c r="J316" s="21" t="s">
        <v>52</v>
      </c>
      <c r="K316" s="21" t="s">
        <v>53</v>
      </c>
      <c r="L316" s="21" t="s">
        <v>54</v>
      </c>
      <c r="M316" s="22" t="s">
        <v>55</v>
      </c>
    </row>
    <row r="317" spans="2:15" x14ac:dyDescent="0.25">
      <c r="B317" s="32" t="s">
        <v>56</v>
      </c>
      <c r="D317" s="23">
        <v>8.3699999999999992</v>
      </c>
      <c r="E317" s="24">
        <v>2.75</v>
      </c>
      <c r="F317" s="24">
        <v>-0.39</v>
      </c>
      <c r="G317" s="25">
        <v>0.21</v>
      </c>
      <c r="I317" s="23">
        <v>8.3699999999999992</v>
      </c>
      <c r="J317" s="24">
        <v>2.75</v>
      </c>
      <c r="K317" s="24">
        <v>-0.39</v>
      </c>
      <c r="L317" s="24">
        <v>0.21</v>
      </c>
      <c r="M317" s="25">
        <v>-8.59</v>
      </c>
      <c r="O317" s="1"/>
    </row>
    <row r="318" spans="2:15" x14ac:dyDescent="0.25">
      <c r="B318" s="19" t="s">
        <v>57</v>
      </c>
      <c r="D318" s="26">
        <v>3.42</v>
      </c>
      <c r="E318" s="27">
        <v>2.0699999999999998</v>
      </c>
      <c r="F318" s="27">
        <v>-2.67</v>
      </c>
      <c r="G318" s="28">
        <v>0.18</v>
      </c>
      <c r="I318" s="26">
        <v>3.42</v>
      </c>
      <c r="J318" s="27">
        <v>2.0699999999999998</v>
      </c>
      <c r="K318" s="27">
        <v>-2.67</v>
      </c>
      <c r="L318" s="27">
        <v>0.18</v>
      </c>
      <c r="M318" s="28">
        <v>0.5</v>
      </c>
    </row>
    <row r="319" spans="2:15" x14ac:dyDescent="0.25">
      <c r="B319" s="19" t="s">
        <v>58</v>
      </c>
      <c r="D319" s="26">
        <v>1.1000000000000001</v>
      </c>
      <c r="E319" s="27">
        <v>-3.05</v>
      </c>
      <c r="F319" s="27">
        <v>-4.16</v>
      </c>
      <c r="G319" s="28">
        <v>0.19</v>
      </c>
      <c r="I319" s="26">
        <v>1.1000000000000001</v>
      </c>
      <c r="J319" s="27">
        <v>-3.05</v>
      </c>
      <c r="K319" s="27">
        <v>-4.16</v>
      </c>
      <c r="L319" s="27">
        <v>0.19</v>
      </c>
      <c r="M319" s="28">
        <v>2.23</v>
      </c>
    </row>
    <row r="320" spans="2:15" x14ac:dyDescent="0.25">
      <c r="B320" s="19" t="s">
        <v>59</v>
      </c>
      <c r="D320" s="26">
        <v>3.97</v>
      </c>
      <c r="E320" s="27">
        <v>-1.7</v>
      </c>
      <c r="F320" s="27">
        <v>2.15</v>
      </c>
      <c r="G320" s="28">
        <v>0.21</v>
      </c>
      <c r="I320" s="26">
        <v>3.97</v>
      </c>
      <c r="J320" s="27">
        <v>-1.7</v>
      </c>
      <c r="K320" s="27">
        <v>2.15</v>
      </c>
      <c r="L320" s="27">
        <v>0.21</v>
      </c>
      <c r="M320" s="28">
        <v>-2.89</v>
      </c>
    </row>
    <row r="321" spans="2:13" x14ac:dyDescent="0.25">
      <c r="B321" s="19" t="s">
        <v>60</v>
      </c>
      <c r="D321" s="26">
        <v>-6.92</v>
      </c>
      <c r="E321" s="27">
        <v>-1.19</v>
      </c>
      <c r="F321" s="27">
        <v>-2.4300000000000002</v>
      </c>
      <c r="G321" s="28">
        <v>0.21</v>
      </c>
      <c r="I321" s="26">
        <v>-6.92</v>
      </c>
      <c r="J321" s="27">
        <v>-1.19</v>
      </c>
      <c r="K321" s="27">
        <v>-2.4300000000000002</v>
      </c>
      <c r="L321" s="27">
        <v>0.21</v>
      </c>
      <c r="M321" s="28">
        <v>7.56</v>
      </c>
    </row>
    <row r="322" spans="2:13" x14ac:dyDescent="0.25">
      <c r="B322" s="19" t="s">
        <v>61</v>
      </c>
      <c r="D322" s="26">
        <v>6.92</v>
      </c>
      <c r="E322" s="27">
        <v>0.25</v>
      </c>
      <c r="F322" s="27">
        <v>-0.67</v>
      </c>
      <c r="G322" s="28">
        <v>0.18</v>
      </c>
      <c r="I322" s="26">
        <v>6.92</v>
      </c>
      <c r="J322" s="27">
        <v>0.25</v>
      </c>
      <c r="K322" s="27">
        <v>-0.67</v>
      </c>
      <c r="L322" s="27">
        <v>0.18</v>
      </c>
      <c r="M322" s="28">
        <v>-2.27</v>
      </c>
    </row>
    <row r="323" spans="2:13" x14ac:dyDescent="0.25">
      <c r="B323" s="19" t="s">
        <v>62</v>
      </c>
      <c r="D323" s="26">
        <v>1.23</v>
      </c>
      <c r="E323" s="27">
        <v>-1.96</v>
      </c>
      <c r="F323" s="27">
        <v>0.5</v>
      </c>
      <c r="G323" s="28">
        <v>0.19</v>
      </c>
      <c r="I323" s="26">
        <v>1.23</v>
      </c>
      <c r="J323" s="27">
        <v>-1.96</v>
      </c>
      <c r="K323" s="27">
        <v>0.5</v>
      </c>
      <c r="L323" s="27">
        <v>0.19</v>
      </c>
      <c r="M323" s="28">
        <v>2.92</v>
      </c>
    </row>
    <row r="324" spans="2:13" x14ac:dyDescent="0.25">
      <c r="B324" s="19" t="s">
        <v>63</v>
      </c>
      <c r="D324" s="26">
        <v>-2.5499999999999998</v>
      </c>
      <c r="E324" s="27">
        <v>-2.39</v>
      </c>
      <c r="F324" s="27">
        <v>-4.7699999999999996</v>
      </c>
      <c r="G324" s="28">
        <v>0.16</v>
      </c>
      <c r="I324" s="26">
        <v>-2.5499999999999998</v>
      </c>
      <c r="J324" s="27">
        <v>-2.39</v>
      </c>
      <c r="K324" s="27">
        <v>-4.7699999999999996</v>
      </c>
      <c r="L324" s="27">
        <v>0.16</v>
      </c>
      <c r="M324" s="28">
        <v>7.53</v>
      </c>
    </row>
    <row r="325" spans="2:13" x14ac:dyDescent="0.25">
      <c r="B325" s="19" t="s">
        <v>64</v>
      </c>
      <c r="D325" s="26">
        <v>1.41</v>
      </c>
      <c r="E325" s="27">
        <v>-0.97</v>
      </c>
      <c r="F325" s="27">
        <v>6.76</v>
      </c>
      <c r="G325" s="28">
        <v>0.18</v>
      </c>
      <c r="I325" s="26">
        <v>1.41</v>
      </c>
      <c r="J325" s="27">
        <v>-0.97</v>
      </c>
      <c r="K325" s="27">
        <v>6.76</v>
      </c>
      <c r="L325" s="27">
        <v>0.18</v>
      </c>
      <c r="M325" s="28">
        <v>-6.83</v>
      </c>
    </row>
    <row r="326" spans="2:13" x14ac:dyDescent="0.25">
      <c r="B326" s="19" t="s">
        <v>65</v>
      </c>
      <c r="D326" s="26">
        <v>2.0699999999999998</v>
      </c>
      <c r="E326" s="27">
        <v>0.27</v>
      </c>
      <c r="F326" s="27">
        <v>-1.92</v>
      </c>
      <c r="G326" s="28">
        <v>0.15</v>
      </c>
      <c r="I326" s="26">
        <v>2.0699999999999998</v>
      </c>
      <c r="J326" s="27">
        <v>0.27</v>
      </c>
      <c r="K326" s="27">
        <v>-1.92</v>
      </c>
      <c r="L326" s="27">
        <v>0.15</v>
      </c>
      <c r="M326" s="28">
        <v>0.13</v>
      </c>
    </row>
    <row r="327" spans="2:13" x14ac:dyDescent="0.25">
      <c r="B327" s="19" t="s">
        <v>66</v>
      </c>
      <c r="D327" s="26">
        <v>3.87</v>
      </c>
      <c r="E327" s="27">
        <v>0.72</v>
      </c>
      <c r="F327" s="27">
        <v>-2</v>
      </c>
      <c r="G327" s="28">
        <v>0.12</v>
      </c>
      <c r="I327" s="26">
        <v>3.87</v>
      </c>
      <c r="J327" s="27">
        <v>0.72</v>
      </c>
      <c r="K327" s="27">
        <v>-2</v>
      </c>
      <c r="L327" s="27">
        <v>0.12</v>
      </c>
      <c r="M327" s="28">
        <v>-2.59</v>
      </c>
    </row>
    <row r="328" spans="2:13" x14ac:dyDescent="0.25">
      <c r="B328" s="19" t="s">
        <v>67</v>
      </c>
      <c r="D328" s="26">
        <v>2.77</v>
      </c>
      <c r="E328" s="27">
        <v>0.76</v>
      </c>
      <c r="F328" s="27">
        <v>1.73</v>
      </c>
      <c r="G328" s="28">
        <v>0.14000000000000001</v>
      </c>
      <c r="I328" s="26">
        <v>2.77</v>
      </c>
      <c r="J328" s="27">
        <v>0.76</v>
      </c>
      <c r="K328" s="27">
        <v>1.73</v>
      </c>
      <c r="L328" s="27">
        <v>0.14000000000000001</v>
      </c>
      <c r="M328" s="28">
        <v>-2.2000000000000002</v>
      </c>
    </row>
    <row r="329" spans="2:13" x14ac:dyDescent="0.25">
      <c r="B329" s="19" t="s">
        <v>68</v>
      </c>
      <c r="D329" s="26">
        <v>-0.11</v>
      </c>
      <c r="E329" s="27">
        <v>-3.1</v>
      </c>
      <c r="F329" s="27">
        <v>-6.22</v>
      </c>
      <c r="G329" s="28">
        <v>0.13</v>
      </c>
      <c r="I329" s="26">
        <v>-0.11</v>
      </c>
      <c r="J329" s="27">
        <v>-3.1</v>
      </c>
      <c r="K329" s="27">
        <v>-6.22</v>
      </c>
      <c r="L329" s="27">
        <v>0.13</v>
      </c>
      <c r="M329" s="28">
        <v>6.06</v>
      </c>
    </row>
    <row r="330" spans="2:13" x14ac:dyDescent="0.25">
      <c r="B330" s="19" t="s">
        <v>69</v>
      </c>
      <c r="D330" s="26">
        <v>-8.15</v>
      </c>
      <c r="E330" s="27">
        <v>1.08</v>
      </c>
      <c r="F330" s="27">
        <v>-3.82</v>
      </c>
      <c r="G330" s="28">
        <v>0.12</v>
      </c>
      <c r="I330" s="26">
        <v>-8.15</v>
      </c>
      <c r="J330" s="27">
        <v>1.08</v>
      </c>
      <c r="K330" s="27">
        <v>-3.82</v>
      </c>
      <c r="L330" s="27">
        <v>0.12</v>
      </c>
      <c r="M330" s="28">
        <v>-0.36</v>
      </c>
    </row>
    <row r="331" spans="2:13" x14ac:dyDescent="0.25">
      <c r="B331" s="19" t="s">
        <v>70</v>
      </c>
      <c r="D331" s="26">
        <v>-13.37</v>
      </c>
      <c r="E331" s="27">
        <v>-4.7</v>
      </c>
      <c r="F331" s="27">
        <v>-13.83</v>
      </c>
      <c r="G331" s="28">
        <v>0.12</v>
      </c>
      <c r="I331" s="26">
        <v>-13.37</v>
      </c>
      <c r="J331" s="27">
        <v>-4.7</v>
      </c>
      <c r="K331" s="27">
        <v>-13.83</v>
      </c>
      <c r="L331" s="27">
        <v>0.12</v>
      </c>
      <c r="M331" s="28">
        <v>8.0500000000000007</v>
      </c>
    </row>
    <row r="332" spans="2:13" x14ac:dyDescent="0.25">
      <c r="B332" s="19" t="s">
        <v>71</v>
      </c>
      <c r="D332" s="26">
        <v>13.6</v>
      </c>
      <c r="E332" s="27">
        <v>2.5</v>
      </c>
      <c r="F332" s="27">
        <v>-1.34</v>
      </c>
      <c r="G332" s="28">
        <v>0</v>
      </c>
      <c r="I332" s="26">
        <v>13.6</v>
      </c>
      <c r="J332" s="27">
        <v>2.5</v>
      </c>
      <c r="K332" s="27">
        <v>-1.34</v>
      </c>
      <c r="L332" s="27">
        <v>0</v>
      </c>
      <c r="M332" s="28">
        <v>-5.5</v>
      </c>
    </row>
    <row r="333" spans="2:13" x14ac:dyDescent="0.25">
      <c r="B333" s="19" t="s">
        <v>72</v>
      </c>
      <c r="D333" s="26">
        <v>5.57</v>
      </c>
      <c r="E333" s="27">
        <v>2.4</v>
      </c>
      <c r="F333" s="27">
        <v>-5</v>
      </c>
      <c r="G333" s="28">
        <v>0.01</v>
      </c>
      <c r="I333" s="26">
        <v>5.57</v>
      </c>
      <c r="J333" s="27">
        <v>2.4</v>
      </c>
      <c r="K333" s="27">
        <v>-5</v>
      </c>
      <c r="L333" s="27">
        <v>0.01</v>
      </c>
      <c r="M333" s="28">
        <v>0.2</v>
      </c>
    </row>
    <row r="334" spans="2:13" x14ac:dyDescent="0.25">
      <c r="B334" s="19" t="s">
        <v>73</v>
      </c>
      <c r="D334" s="26">
        <v>2.4500000000000002</v>
      </c>
      <c r="E334" s="27">
        <v>2.67</v>
      </c>
      <c r="F334" s="27">
        <v>-2.17</v>
      </c>
      <c r="G334" s="28">
        <v>0.01</v>
      </c>
      <c r="I334" s="26">
        <v>2.4500000000000002</v>
      </c>
      <c r="J334" s="27">
        <v>2.67</v>
      </c>
      <c r="K334" s="27">
        <v>-2.17</v>
      </c>
      <c r="L334" s="27">
        <v>0.01</v>
      </c>
      <c r="M334" s="28">
        <v>-0.78</v>
      </c>
    </row>
    <row r="335" spans="2:13" x14ac:dyDescent="0.25">
      <c r="B335" s="19" t="s">
        <v>74</v>
      </c>
      <c r="D335" s="26">
        <v>5.83</v>
      </c>
      <c r="E335" s="27">
        <v>-2.33</v>
      </c>
      <c r="F335" s="27">
        <v>-1.41</v>
      </c>
      <c r="G335" s="28">
        <v>0.01</v>
      </c>
      <c r="I335" s="26">
        <v>5.83</v>
      </c>
      <c r="J335" s="27">
        <v>-2.33</v>
      </c>
      <c r="K335" s="27">
        <v>-1.41</v>
      </c>
      <c r="L335" s="27">
        <v>0.01</v>
      </c>
      <c r="M335" s="28">
        <v>7.69</v>
      </c>
    </row>
    <row r="336" spans="2:13" x14ac:dyDescent="0.25">
      <c r="B336" s="19" t="s">
        <v>75</v>
      </c>
      <c r="D336" s="26">
        <v>7.62</v>
      </c>
      <c r="E336" s="27">
        <v>-0.2</v>
      </c>
      <c r="F336" s="27">
        <v>-3.01</v>
      </c>
      <c r="G336" s="28">
        <v>0.01</v>
      </c>
      <c r="I336" s="26">
        <v>7.62</v>
      </c>
      <c r="J336" s="27">
        <v>-0.2</v>
      </c>
      <c r="K336" s="27">
        <v>-3.01</v>
      </c>
      <c r="L336" s="27">
        <v>0.01</v>
      </c>
      <c r="M336" s="28">
        <v>0.44</v>
      </c>
    </row>
    <row r="337" spans="2:13" x14ac:dyDescent="0.25">
      <c r="B337" s="19" t="s">
        <v>76</v>
      </c>
      <c r="D337" s="26">
        <v>-3.64</v>
      </c>
      <c r="E337" s="27">
        <v>0.06</v>
      </c>
      <c r="F337" s="27">
        <v>-2.71</v>
      </c>
      <c r="G337" s="28">
        <v>0.01</v>
      </c>
      <c r="I337" s="26">
        <v>-3.64</v>
      </c>
      <c r="J337" s="27">
        <v>0.06</v>
      </c>
      <c r="K337" s="27">
        <v>-2.71</v>
      </c>
      <c r="L337" s="27">
        <v>0.01</v>
      </c>
      <c r="M337" s="28">
        <v>3.21</v>
      </c>
    </row>
    <row r="338" spans="2:13" x14ac:dyDescent="0.25">
      <c r="B338" s="19" t="s">
        <v>77</v>
      </c>
      <c r="D338" s="26">
        <v>-2.08</v>
      </c>
      <c r="E338" s="27">
        <v>4.3099999999999996</v>
      </c>
      <c r="F338" s="27">
        <v>4.17</v>
      </c>
      <c r="G338" s="28">
        <v>0.01</v>
      </c>
      <c r="I338" s="26">
        <v>-2.08</v>
      </c>
      <c r="J338" s="27">
        <v>4.3099999999999996</v>
      </c>
      <c r="K338" s="27">
        <v>4.17</v>
      </c>
      <c r="L338" s="27">
        <v>0.01</v>
      </c>
      <c r="M338" s="28">
        <v>-3.14</v>
      </c>
    </row>
    <row r="339" spans="2:13" x14ac:dyDescent="0.25">
      <c r="B339" s="19" t="s">
        <v>78</v>
      </c>
      <c r="D339" s="26">
        <v>12.44</v>
      </c>
      <c r="E339" s="27">
        <v>5.8</v>
      </c>
      <c r="F339" s="27">
        <v>2.08</v>
      </c>
      <c r="G339" s="28">
        <v>0.01</v>
      </c>
      <c r="I339" s="26">
        <v>12.44</v>
      </c>
      <c r="J339" s="27">
        <v>5.8</v>
      </c>
      <c r="K339" s="27">
        <v>2.08</v>
      </c>
      <c r="L339" s="27">
        <v>0.01</v>
      </c>
      <c r="M339" s="28">
        <v>-12.4</v>
      </c>
    </row>
    <row r="340" spans="2:13" x14ac:dyDescent="0.25">
      <c r="B340" s="19" t="s">
        <v>79</v>
      </c>
      <c r="D340" s="26">
        <v>4.63</v>
      </c>
      <c r="E340" s="27">
        <v>5.01</v>
      </c>
      <c r="F340" s="27">
        <v>-1.69</v>
      </c>
      <c r="G340" s="28">
        <v>0.01</v>
      </c>
      <c r="I340" s="26">
        <v>4.63</v>
      </c>
      <c r="J340" s="27">
        <v>5.01</v>
      </c>
      <c r="K340" s="27">
        <v>-1.69</v>
      </c>
      <c r="L340" s="27">
        <v>0.01</v>
      </c>
      <c r="M340" s="28">
        <v>-2.33</v>
      </c>
    </row>
    <row r="341" spans="2:13" x14ac:dyDescent="0.25">
      <c r="B341" s="19" t="s">
        <v>80</v>
      </c>
      <c r="D341" s="26">
        <v>-7.0000000000000007E-2</v>
      </c>
      <c r="E341" s="27">
        <v>7.12</v>
      </c>
      <c r="F341" s="27">
        <v>3.18</v>
      </c>
      <c r="G341" s="28">
        <v>0</v>
      </c>
      <c r="I341" s="26">
        <v>-7.0000000000000007E-2</v>
      </c>
      <c r="J341" s="27">
        <v>7.12</v>
      </c>
      <c r="K341" s="27">
        <v>3.18</v>
      </c>
      <c r="L341" s="27">
        <v>0</v>
      </c>
      <c r="M341" s="28">
        <v>4.22</v>
      </c>
    </row>
    <row r="342" spans="2:13" x14ac:dyDescent="0.25">
      <c r="B342" s="19" t="s">
        <v>81</v>
      </c>
      <c r="D342" s="26">
        <v>2.81</v>
      </c>
      <c r="E342" s="27">
        <v>1.98</v>
      </c>
      <c r="F342" s="27">
        <v>7.11</v>
      </c>
      <c r="G342" s="28">
        <v>0</v>
      </c>
      <c r="I342" s="26">
        <v>2.81</v>
      </c>
      <c r="J342" s="27">
        <v>1.98</v>
      </c>
      <c r="K342" s="27">
        <v>7.11</v>
      </c>
      <c r="L342" s="27">
        <v>0</v>
      </c>
      <c r="M342" s="28">
        <v>-7.91</v>
      </c>
    </row>
    <row r="343" spans="2:13" x14ac:dyDescent="0.25">
      <c r="B343" s="19" t="s">
        <v>82</v>
      </c>
      <c r="D343" s="26">
        <v>3.16</v>
      </c>
      <c r="E343" s="27">
        <v>-2.33</v>
      </c>
      <c r="F343" s="27">
        <v>7.34</v>
      </c>
      <c r="G343" s="28">
        <v>0</v>
      </c>
      <c r="I343" s="26">
        <v>3.16</v>
      </c>
      <c r="J343" s="27">
        <v>-2.33</v>
      </c>
      <c r="K343" s="27">
        <v>7.34</v>
      </c>
      <c r="L343" s="27">
        <v>0</v>
      </c>
      <c r="M343" s="28">
        <v>-6.14</v>
      </c>
    </row>
    <row r="344" spans="2:13" x14ac:dyDescent="0.25">
      <c r="B344" s="19" t="s">
        <v>83</v>
      </c>
      <c r="D344" s="26">
        <v>4.95</v>
      </c>
      <c r="E344" s="27">
        <v>-3.18</v>
      </c>
      <c r="F344" s="27">
        <v>-1.01</v>
      </c>
      <c r="G344" s="28">
        <v>0</v>
      </c>
      <c r="I344" s="26">
        <v>4.95</v>
      </c>
      <c r="J344" s="27">
        <v>-3.18</v>
      </c>
      <c r="K344" s="27">
        <v>-1.01</v>
      </c>
      <c r="L344" s="27">
        <v>0</v>
      </c>
      <c r="M344" s="28">
        <v>1.24</v>
      </c>
    </row>
    <row r="345" spans="2:13" x14ac:dyDescent="0.25">
      <c r="B345" s="19" t="s">
        <v>84</v>
      </c>
      <c r="D345" s="26">
        <v>0.3</v>
      </c>
      <c r="E345" s="27">
        <v>-0.2</v>
      </c>
      <c r="F345" s="27">
        <v>7.06</v>
      </c>
      <c r="G345" s="28">
        <v>0</v>
      </c>
      <c r="I345" s="26">
        <v>0.3</v>
      </c>
      <c r="J345" s="27">
        <v>-0.2</v>
      </c>
      <c r="K345" s="27">
        <v>7.06</v>
      </c>
      <c r="L345" s="27">
        <v>0</v>
      </c>
      <c r="M345" s="28">
        <v>0.76</v>
      </c>
    </row>
    <row r="346" spans="2:13" x14ac:dyDescent="0.25">
      <c r="B346" s="19" t="s">
        <v>85</v>
      </c>
      <c r="D346" s="26">
        <v>2.74</v>
      </c>
      <c r="E346" s="27">
        <v>1.72</v>
      </c>
      <c r="F346" s="27">
        <v>-7.83</v>
      </c>
      <c r="G346" s="28">
        <v>0</v>
      </c>
      <c r="I346" s="26">
        <v>2.74</v>
      </c>
      <c r="J346" s="27">
        <v>1.72</v>
      </c>
      <c r="K346" s="27">
        <v>-7.83</v>
      </c>
      <c r="L346" s="27">
        <v>0</v>
      </c>
      <c r="M346" s="28">
        <v>2.09</v>
      </c>
    </row>
    <row r="347" spans="2:13" x14ac:dyDescent="0.25">
      <c r="B347" s="19" t="s">
        <v>86</v>
      </c>
      <c r="D347" s="26">
        <v>1.34</v>
      </c>
      <c r="E347" s="27">
        <v>-3.89</v>
      </c>
      <c r="F347" s="27">
        <v>-1.77</v>
      </c>
      <c r="G347" s="28">
        <v>0</v>
      </c>
      <c r="I347" s="26">
        <v>1.34</v>
      </c>
      <c r="J347" s="27">
        <v>-3.89</v>
      </c>
      <c r="K347" s="27">
        <v>-1.77</v>
      </c>
      <c r="L347" s="27">
        <v>0</v>
      </c>
      <c r="M347" s="28">
        <v>-2.09</v>
      </c>
    </row>
    <row r="348" spans="2:13" x14ac:dyDescent="0.25">
      <c r="B348" s="19" t="s">
        <v>87</v>
      </c>
      <c r="D348" s="26">
        <v>2.95</v>
      </c>
      <c r="E348" s="27">
        <v>-0.28000000000000003</v>
      </c>
      <c r="F348" s="27">
        <v>-0.23</v>
      </c>
      <c r="G348" s="28">
        <v>0</v>
      </c>
      <c r="I348" s="26">
        <v>2.95</v>
      </c>
      <c r="J348" s="27">
        <v>-0.28000000000000003</v>
      </c>
      <c r="K348" s="27">
        <v>-0.23</v>
      </c>
      <c r="L348" s="27">
        <v>0</v>
      </c>
      <c r="M348" s="28">
        <v>2.66</v>
      </c>
    </row>
    <row r="349" spans="2:13" x14ac:dyDescent="0.25">
      <c r="B349" s="19" t="s">
        <v>88</v>
      </c>
      <c r="D349" s="26">
        <v>-4.4000000000000004</v>
      </c>
      <c r="E349" s="27">
        <v>0.65</v>
      </c>
      <c r="F349" s="27">
        <v>5.07</v>
      </c>
      <c r="G349" s="28">
        <v>0</v>
      </c>
      <c r="I349" s="26">
        <v>-4.4000000000000004</v>
      </c>
      <c r="J349" s="27">
        <v>0.65</v>
      </c>
      <c r="K349" s="27">
        <v>5.07</v>
      </c>
      <c r="L349" s="27">
        <v>0</v>
      </c>
      <c r="M349" s="28">
        <v>1.37</v>
      </c>
    </row>
    <row r="350" spans="2:13" x14ac:dyDescent="0.25">
      <c r="B350" s="19" t="s">
        <v>89</v>
      </c>
      <c r="D350" s="26">
        <v>6.63</v>
      </c>
      <c r="E350" s="27">
        <v>-2.23</v>
      </c>
      <c r="F350" s="27">
        <v>-0.5</v>
      </c>
      <c r="G350" s="28">
        <v>0</v>
      </c>
      <c r="I350" s="26">
        <v>6.63</v>
      </c>
      <c r="J350" s="27">
        <v>-2.23</v>
      </c>
      <c r="K350" s="27">
        <v>-0.5</v>
      </c>
      <c r="L350" s="27">
        <v>0</v>
      </c>
      <c r="M350" s="28">
        <v>3.32</v>
      </c>
    </row>
    <row r="351" spans="2:13" x14ac:dyDescent="0.25">
      <c r="B351" s="19" t="s">
        <v>90</v>
      </c>
      <c r="D351" s="26">
        <v>-1.58</v>
      </c>
      <c r="E351" s="27">
        <v>-1.34</v>
      </c>
      <c r="F351" s="27">
        <v>-0.43</v>
      </c>
      <c r="G351" s="28">
        <v>0</v>
      </c>
      <c r="I351" s="26">
        <v>-1.58</v>
      </c>
      <c r="J351" s="27">
        <v>-1.34</v>
      </c>
      <c r="K351" s="27">
        <v>-0.43</v>
      </c>
      <c r="L351" s="27">
        <v>0</v>
      </c>
      <c r="M351" s="28">
        <v>0.97</v>
      </c>
    </row>
    <row r="352" spans="2:13" x14ac:dyDescent="0.25">
      <c r="B352" s="19" t="s">
        <v>91</v>
      </c>
      <c r="D352" s="26">
        <v>3.23</v>
      </c>
      <c r="E352" s="27">
        <v>-1.62</v>
      </c>
      <c r="F352" s="27">
        <v>3.24</v>
      </c>
      <c r="G352" s="28">
        <v>0.01</v>
      </c>
      <c r="I352" s="26">
        <v>3.23</v>
      </c>
      <c r="J352" s="27">
        <v>-1.62</v>
      </c>
      <c r="K352" s="27">
        <v>3.24</v>
      </c>
      <c r="L352" s="27">
        <v>0.01</v>
      </c>
      <c r="M352" s="28">
        <v>-2.4</v>
      </c>
    </row>
    <row r="353" spans="2:13" x14ac:dyDescent="0.25">
      <c r="B353" s="19" t="s">
        <v>92</v>
      </c>
      <c r="D353" s="26">
        <v>-6.16</v>
      </c>
      <c r="E353" s="27">
        <v>-5.92</v>
      </c>
      <c r="F353" s="27">
        <v>12.92</v>
      </c>
      <c r="G353" s="28">
        <v>0</v>
      </c>
      <c r="I353" s="26">
        <v>-6.16</v>
      </c>
      <c r="J353" s="27">
        <v>-5.92</v>
      </c>
      <c r="K353" s="27">
        <v>12.92</v>
      </c>
      <c r="L353" s="27">
        <v>0</v>
      </c>
      <c r="M353" s="28">
        <v>-2.4300000000000002</v>
      </c>
    </row>
    <row r="354" spans="2:13" x14ac:dyDescent="0.25">
      <c r="B354" s="19" t="s">
        <v>93</v>
      </c>
      <c r="D354" s="26">
        <v>-2.2799999999999998</v>
      </c>
      <c r="E354" s="27">
        <v>2.11</v>
      </c>
      <c r="F354" s="27">
        <v>3.16</v>
      </c>
      <c r="G354" s="28">
        <v>0</v>
      </c>
      <c r="I354" s="26">
        <v>-2.2799999999999998</v>
      </c>
      <c r="J354" s="27">
        <v>2.11</v>
      </c>
      <c r="K354" s="27">
        <v>3.16</v>
      </c>
      <c r="L354" s="27">
        <v>0</v>
      </c>
      <c r="M354" s="28">
        <v>1.67</v>
      </c>
    </row>
    <row r="355" spans="2:13" x14ac:dyDescent="0.25">
      <c r="B355" s="19" t="s">
        <v>94</v>
      </c>
      <c r="D355" s="26">
        <v>3.08</v>
      </c>
      <c r="E355" s="27">
        <v>-1.57</v>
      </c>
      <c r="F355" s="27">
        <v>-1.87</v>
      </c>
      <c r="G355" s="28">
        <v>0</v>
      </c>
      <c r="I355" s="26">
        <v>3.08</v>
      </c>
      <c r="J355" s="27">
        <v>-1.57</v>
      </c>
      <c r="K355" s="27">
        <v>-1.87</v>
      </c>
      <c r="L355" s="27">
        <v>0</v>
      </c>
      <c r="M355" s="28">
        <v>2.92</v>
      </c>
    </row>
    <row r="356" spans="2:13" x14ac:dyDescent="0.25">
      <c r="B356" s="19" t="s">
        <v>95</v>
      </c>
      <c r="D356" s="26">
        <v>-9.41</v>
      </c>
      <c r="E356" s="27">
        <v>-1.37</v>
      </c>
      <c r="F356" s="27">
        <v>6.2</v>
      </c>
      <c r="G356" s="28">
        <v>0</v>
      </c>
      <c r="I356" s="26">
        <v>-9.41</v>
      </c>
      <c r="J356" s="27">
        <v>-1.37</v>
      </c>
      <c r="K356" s="27">
        <v>6.2</v>
      </c>
      <c r="L356" s="27">
        <v>0</v>
      </c>
      <c r="M356" s="28">
        <v>5.03</v>
      </c>
    </row>
    <row r="357" spans="2:13" x14ac:dyDescent="0.25">
      <c r="B357" s="19" t="s">
        <v>96</v>
      </c>
      <c r="D357" s="26">
        <v>-0.34</v>
      </c>
      <c r="E357" s="27">
        <v>-1.82</v>
      </c>
      <c r="F357" s="27">
        <v>8.4600000000000009</v>
      </c>
      <c r="G357" s="28">
        <v>0.03</v>
      </c>
      <c r="I357" s="26">
        <v>-0.34</v>
      </c>
      <c r="J357" s="27">
        <v>-1.82</v>
      </c>
      <c r="K357" s="27">
        <v>8.4600000000000009</v>
      </c>
      <c r="L357" s="27">
        <v>0.03</v>
      </c>
      <c r="M357" s="28">
        <v>2.5</v>
      </c>
    </row>
    <row r="358" spans="2:13" x14ac:dyDescent="0.25">
      <c r="B358" s="19" t="s">
        <v>97</v>
      </c>
      <c r="D358" s="26">
        <v>-8.4</v>
      </c>
      <c r="E358" s="27">
        <v>2.08</v>
      </c>
      <c r="F358" s="27">
        <v>-6.13</v>
      </c>
      <c r="G358" s="28">
        <v>0.06</v>
      </c>
      <c r="I358" s="26">
        <v>-8.4</v>
      </c>
      <c r="J358" s="27">
        <v>2.08</v>
      </c>
      <c r="K358" s="27">
        <v>-6.13</v>
      </c>
      <c r="L358" s="27">
        <v>0.06</v>
      </c>
      <c r="M358" s="28">
        <v>1.1100000000000001</v>
      </c>
    </row>
    <row r="359" spans="2:13" x14ac:dyDescent="0.25">
      <c r="B359" s="19" t="s">
        <v>98</v>
      </c>
      <c r="D359" s="26">
        <v>9.57</v>
      </c>
      <c r="E359" s="27">
        <v>2.84</v>
      </c>
      <c r="F359" s="27">
        <v>-4.1399999999999997</v>
      </c>
      <c r="G359" s="28">
        <v>0.08</v>
      </c>
      <c r="I359" s="26">
        <v>9.57</v>
      </c>
      <c r="J359" s="27">
        <v>2.84</v>
      </c>
      <c r="K359" s="27">
        <v>-4.1399999999999997</v>
      </c>
      <c r="L359" s="27">
        <v>0.08</v>
      </c>
      <c r="M359" s="28">
        <v>-4.38</v>
      </c>
    </row>
    <row r="360" spans="2:13" x14ac:dyDescent="0.25">
      <c r="B360" s="19" t="s">
        <v>99</v>
      </c>
      <c r="D360" s="26">
        <v>-3.77</v>
      </c>
      <c r="E360" s="27">
        <v>1.42</v>
      </c>
      <c r="F360" s="27">
        <v>0.19</v>
      </c>
      <c r="G360" s="28">
        <v>0.19</v>
      </c>
      <c r="I360" s="26">
        <v>-3.77</v>
      </c>
      <c r="J360" s="27">
        <v>1.42</v>
      </c>
      <c r="K360" s="27">
        <v>0.19</v>
      </c>
      <c r="L360" s="27">
        <v>0.19</v>
      </c>
      <c r="M360" s="28">
        <v>1.85</v>
      </c>
    </row>
    <row r="361" spans="2:13" x14ac:dyDescent="0.25">
      <c r="B361" s="19" t="s">
        <v>100</v>
      </c>
      <c r="D361" s="26">
        <v>-9.34</v>
      </c>
      <c r="E361" s="27">
        <v>-0.75</v>
      </c>
      <c r="F361" s="27">
        <v>0.05</v>
      </c>
      <c r="G361" s="28">
        <v>0.19</v>
      </c>
      <c r="I361" s="26">
        <v>-9.34</v>
      </c>
      <c r="J361" s="27">
        <v>-0.75</v>
      </c>
      <c r="K361" s="27">
        <v>0.05</v>
      </c>
      <c r="L361" s="27">
        <v>0.19</v>
      </c>
      <c r="M361" s="28">
        <v>3.68</v>
      </c>
    </row>
    <row r="362" spans="2:13" x14ac:dyDescent="0.25">
      <c r="B362" s="19" t="s">
        <v>101</v>
      </c>
      <c r="D362" s="26">
        <v>7.85</v>
      </c>
      <c r="E362" s="27">
        <v>0</v>
      </c>
      <c r="F362" s="27">
        <v>7.97</v>
      </c>
      <c r="G362" s="28">
        <v>0.23</v>
      </c>
      <c r="I362" s="26">
        <v>7.85</v>
      </c>
      <c r="J362" s="27">
        <v>0</v>
      </c>
      <c r="K362" s="27">
        <v>7.97</v>
      </c>
      <c r="L362" s="27">
        <v>0.23</v>
      </c>
      <c r="M362" s="28">
        <v>3.9</v>
      </c>
    </row>
    <row r="363" spans="2:13" x14ac:dyDescent="0.25">
      <c r="B363" s="19" t="s">
        <v>102</v>
      </c>
      <c r="D363" s="26">
        <v>4.6500000000000004</v>
      </c>
      <c r="E363" s="27">
        <v>-3.57</v>
      </c>
      <c r="F363" s="27">
        <v>1.49</v>
      </c>
      <c r="G363" s="28">
        <v>0.28999999999999998</v>
      </c>
      <c r="I363" s="26">
        <v>4.6500000000000004</v>
      </c>
      <c r="J363" s="27">
        <v>-3.57</v>
      </c>
      <c r="K363" s="27">
        <v>1.49</v>
      </c>
      <c r="L363" s="27">
        <v>0.28999999999999998</v>
      </c>
      <c r="M363" s="28">
        <v>-1.7</v>
      </c>
    </row>
    <row r="364" spans="2:13" x14ac:dyDescent="0.25">
      <c r="B364" s="19" t="s">
        <v>103</v>
      </c>
      <c r="D364" s="26">
        <v>-6.37</v>
      </c>
      <c r="E364" s="27">
        <v>-0.76</v>
      </c>
      <c r="F364" s="27">
        <v>1.35</v>
      </c>
      <c r="G364" s="28">
        <v>0.33</v>
      </c>
      <c r="I364" s="26">
        <v>-6.37</v>
      </c>
      <c r="J364" s="27">
        <v>-0.76</v>
      </c>
      <c r="K364" s="27">
        <v>1.35</v>
      </c>
      <c r="L364" s="27">
        <v>0.33</v>
      </c>
      <c r="M364" s="28">
        <v>4.91</v>
      </c>
    </row>
    <row r="365" spans="2:13" x14ac:dyDescent="0.25">
      <c r="B365" s="19" t="s">
        <v>104</v>
      </c>
      <c r="D365" s="26">
        <v>6.61</v>
      </c>
      <c r="E365" s="27">
        <v>5.0199999999999996</v>
      </c>
      <c r="F365" s="27">
        <v>-3.92</v>
      </c>
      <c r="G365" s="28">
        <v>0.35</v>
      </c>
      <c r="I365" s="26">
        <v>6.61</v>
      </c>
      <c r="J365" s="27">
        <v>5.0199999999999996</v>
      </c>
      <c r="K365" s="27">
        <v>-3.92</v>
      </c>
      <c r="L365" s="27">
        <v>0.35</v>
      </c>
      <c r="M365" s="28">
        <v>-16.2</v>
      </c>
    </row>
    <row r="366" spans="2:13" x14ac:dyDescent="0.25">
      <c r="B366" s="19" t="s">
        <v>105</v>
      </c>
      <c r="D366" s="26">
        <v>-2.57</v>
      </c>
      <c r="E366" s="27">
        <v>1.06</v>
      </c>
      <c r="F366" s="27">
        <v>-0.79</v>
      </c>
      <c r="G366" s="28">
        <v>0.34</v>
      </c>
      <c r="I366" s="26">
        <v>-2.57</v>
      </c>
      <c r="J366" s="27">
        <v>1.06</v>
      </c>
      <c r="K366" s="27">
        <v>-0.79</v>
      </c>
      <c r="L366" s="27">
        <v>0.34</v>
      </c>
      <c r="M366" s="28">
        <v>0.56999999999999995</v>
      </c>
    </row>
    <row r="367" spans="2:13" x14ac:dyDescent="0.25">
      <c r="B367" s="19" t="s">
        <v>106</v>
      </c>
      <c r="D367" s="26">
        <v>2.48</v>
      </c>
      <c r="E367" s="27">
        <v>-5.48</v>
      </c>
      <c r="F367" s="27">
        <v>-9.06</v>
      </c>
      <c r="G367" s="28">
        <v>0.36</v>
      </c>
      <c r="I367" s="26">
        <v>2.48</v>
      </c>
      <c r="J367" s="27">
        <v>-5.48</v>
      </c>
      <c r="K367" s="27">
        <v>-9.06</v>
      </c>
      <c r="L367" s="27">
        <v>0.36</v>
      </c>
      <c r="M367" s="28">
        <v>-2.33</v>
      </c>
    </row>
    <row r="368" spans="2:13" x14ac:dyDescent="0.25">
      <c r="B368" s="19" t="s">
        <v>107</v>
      </c>
      <c r="D368" s="26">
        <v>0.62</v>
      </c>
      <c r="E368" s="27">
        <v>-3.37</v>
      </c>
      <c r="F368" s="27">
        <v>-0.12</v>
      </c>
      <c r="G368" s="28">
        <v>0.35</v>
      </c>
      <c r="I368" s="26">
        <v>0.62</v>
      </c>
      <c r="J368" s="27">
        <v>-3.37</v>
      </c>
      <c r="K368" s="27">
        <v>-0.12</v>
      </c>
      <c r="L368" s="27">
        <v>0.35</v>
      </c>
      <c r="M368" s="28">
        <v>1.76</v>
      </c>
    </row>
    <row r="369" spans="2:13" x14ac:dyDescent="0.25">
      <c r="B369" s="19" t="s">
        <v>108</v>
      </c>
      <c r="D369" s="26">
        <v>0.34</v>
      </c>
      <c r="E369" s="27">
        <v>1.6</v>
      </c>
      <c r="F369" s="27">
        <v>-7.78</v>
      </c>
      <c r="G369" s="28">
        <v>0.36</v>
      </c>
      <c r="I369" s="26">
        <v>0.34</v>
      </c>
      <c r="J369" s="27">
        <v>1.6</v>
      </c>
      <c r="K369" s="27">
        <v>-7.78</v>
      </c>
      <c r="L369" s="27">
        <v>0.36</v>
      </c>
      <c r="M369" s="28">
        <v>-0.86</v>
      </c>
    </row>
    <row r="370" spans="2:13" x14ac:dyDescent="0.25">
      <c r="B370" s="19" t="s">
        <v>109</v>
      </c>
      <c r="D370" s="26">
        <v>6.46</v>
      </c>
      <c r="E370" s="27">
        <v>1.48</v>
      </c>
      <c r="F370" s="27">
        <v>-0.14000000000000001</v>
      </c>
      <c r="G370" s="28">
        <v>0.4</v>
      </c>
      <c r="I370" s="26">
        <v>6.46</v>
      </c>
      <c r="J370" s="27">
        <v>1.48</v>
      </c>
      <c r="K370" s="27">
        <v>-0.14000000000000001</v>
      </c>
      <c r="L370" s="27">
        <v>0.4</v>
      </c>
      <c r="M370" s="28">
        <v>-2.67</v>
      </c>
    </row>
    <row r="371" spans="2:13" x14ac:dyDescent="0.25">
      <c r="B371" s="19" t="s">
        <v>110</v>
      </c>
      <c r="D371" s="26">
        <v>3.21</v>
      </c>
      <c r="E371" s="27">
        <v>2.0499999999999998</v>
      </c>
      <c r="F371" s="27">
        <v>4.0599999999999996</v>
      </c>
      <c r="G371" s="28">
        <v>0.45</v>
      </c>
      <c r="I371" s="26">
        <v>3.21</v>
      </c>
      <c r="J371" s="27">
        <v>2.0499999999999998</v>
      </c>
      <c r="K371" s="27">
        <v>4.0599999999999996</v>
      </c>
      <c r="L371" s="27">
        <v>0.45</v>
      </c>
      <c r="M371" s="28">
        <v>-4.04</v>
      </c>
    </row>
    <row r="372" spans="2:13" x14ac:dyDescent="0.25">
      <c r="B372" s="19" t="s">
        <v>111</v>
      </c>
      <c r="D372" s="26">
        <v>-2.36</v>
      </c>
      <c r="E372" s="27">
        <v>-3.1</v>
      </c>
      <c r="F372" s="27">
        <v>-1.18</v>
      </c>
      <c r="G372" s="28">
        <v>0.45</v>
      </c>
      <c r="I372" s="26">
        <v>-2.36</v>
      </c>
      <c r="J372" s="27">
        <v>-3.1</v>
      </c>
      <c r="K372" s="27">
        <v>-1.18</v>
      </c>
      <c r="L372" s="27">
        <v>0.45</v>
      </c>
      <c r="M372" s="28">
        <v>3.78</v>
      </c>
    </row>
    <row r="373" spans="2:13" x14ac:dyDescent="0.25">
      <c r="B373" s="19" t="s">
        <v>112</v>
      </c>
      <c r="D373" s="26">
        <v>-5.23</v>
      </c>
      <c r="E373" s="27">
        <v>-2.48</v>
      </c>
      <c r="F373" s="27">
        <v>1.48</v>
      </c>
      <c r="G373" s="28">
        <v>0.43</v>
      </c>
      <c r="I373" s="26">
        <v>-5.23</v>
      </c>
      <c r="J373" s="27">
        <v>-2.48</v>
      </c>
      <c r="K373" s="27">
        <v>1.48</v>
      </c>
      <c r="L373" s="27">
        <v>0.43</v>
      </c>
      <c r="M373" s="28">
        <v>0.35</v>
      </c>
    </row>
    <row r="374" spans="2:13" x14ac:dyDescent="0.25">
      <c r="B374" s="19" t="s">
        <v>113</v>
      </c>
      <c r="D374" s="26">
        <v>-3.14</v>
      </c>
      <c r="E374" s="27">
        <v>-3.81</v>
      </c>
      <c r="F374" s="27">
        <v>0.23</v>
      </c>
      <c r="G374" s="28">
        <v>0.47</v>
      </c>
      <c r="I374" s="26">
        <v>-3.14</v>
      </c>
      <c r="J374" s="27">
        <v>-3.81</v>
      </c>
      <c r="K374" s="27">
        <v>0.23</v>
      </c>
      <c r="L374" s="27">
        <v>0.47</v>
      </c>
      <c r="M374" s="28">
        <v>1.63</v>
      </c>
    </row>
    <row r="375" spans="2:13" x14ac:dyDescent="0.25">
      <c r="B375" s="19" t="s">
        <v>114</v>
      </c>
      <c r="D375" s="26">
        <v>8.8800000000000008</v>
      </c>
      <c r="E375" s="27">
        <v>-0.12</v>
      </c>
      <c r="F375" s="27">
        <v>1.62</v>
      </c>
      <c r="G375" s="28">
        <v>0.44</v>
      </c>
      <c r="I375" s="26">
        <v>8.8800000000000008</v>
      </c>
      <c r="J375" s="27">
        <v>-0.12</v>
      </c>
      <c r="K375" s="27">
        <v>1.62</v>
      </c>
      <c r="L375" s="27">
        <v>0.44</v>
      </c>
      <c r="M375" s="28">
        <v>2.5499999999999998</v>
      </c>
    </row>
    <row r="376" spans="2:13" x14ac:dyDescent="0.25">
      <c r="B376" s="19" t="s">
        <v>115</v>
      </c>
      <c r="D376" s="26">
        <v>4.8499999999999996</v>
      </c>
      <c r="E376" s="27">
        <v>6.29</v>
      </c>
      <c r="F376" s="27">
        <v>4.8899999999999997</v>
      </c>
      <c r="G376" s="28">
        <v>0.43</v>
      </c>
      <c r="I376" s="26">
        <v>4.8499999999999996</v>
      </c>
      <c r="J376" s="27">
        <v>6.29</v>
      </c>
      <c r="K376" s="27">
        <v>4.8899999999999997</v>
      </c>
      <c r="L376" s="27">
        <v>0.43</v>
      </c>
      <c r="M376" s="28">
        <v>-5.53</v>
      </c>
    </row>
    <row r="377" spans="2:13" x14ac:dyDescent="0.25">
      <c r="B377" s="19" t="s">
        <v>116</v>
      </c>
      <c r="D377" s="26">
        <v>0.73</v>
      </c>
      <c r="E377" s="27">
        <v>-5.0199999999999996</v>
      </c>
      <c r="F377" s="27">
        <v>-2.2400000000000002</v>
      </c>
      <c r="G377" s="28">
        <v>0.47</v>
      </c>
      <c r="I377" s="26">
        <v>0.73</v>
      </c>
      <c r="J377" s="27">
        <v>-5.0199999999999996</v>
      </c>
      <c r="K377" s="27">
        <v>-2.2400000000000002</v>
      </c>
      <c r="L377" s="27">
        <v>0.47</v>
      </c>
      <c r="M377" s="28">
        <v>5.0999999999999996</v>
      </c>
    </row>
    <row r="378" spans="2:13" x14ac:dyDescent="0.25">
      <c r="B378" s="19" t="s">
        <v>117</v>
      </c>
      <c r="D378" s="26">
        <v>5.07</v>
      </c>
      <c r="E378" s="27">
        <v>-0.17</v>
      </c>
      <c r="F378" s="27">
        <v>-3.48</v>
      </c>
      <c r="G378" s="28">
        <v>0.42</v>
      </c>
      <c r="I378" s="26">
        <v>5.07</v>
      </c>
      <c r="J378" s="27">
        <v>-0.17</v>
      </c>
      <c r="K378" s="27">
        <v>-3.48</v>
      </c>
      <c r="L378" s="27">
        <v>0.42</v>
      </c>
      <c r="M378" s="28">
        <v>4.9400000000000004</v>
      </c>
    </row>
    <row r="379" spans="2:13" x14ac:dyDescent="0.25">
      <c r="B379" s="19" t="s">
        <v>118</v>
      </c>
      <c r="D379" s="26">
        <v>2.84</v>
      </c>
      <c r="E379" s="27">
        <v>-2.4700000000000002</v>
      </c>
      <c r="F379" s="27">
        <v>4.1500000000000004</v>
      </c>
      <c r="G379" s="28">
        <v>0.43</v>
      </c>
      <c r="I379" s="26">
        <v>2.84</v>
      </c>
      <c r="J379" s="27">
        <v>-2.4700000000000002</v>
      </c>
      <c r="K379" s="27">
        <v>4.1500000000000004</v>
      </c>
      <c r="L379" s="27">
        <v>0.43</v>
      </c>
      <c r="M379" s="28">
        <v>-0.3</v>
      </c>
    </row>
    <row r="380" spans="2:13" x14ac:dyDescent="0.25">
      <c r="B380" s="19" t="s">
        <v>119</v>
      </c>
      <c r="D380" s="26">
        <v>-4.6500000000000004</v>
      </c>
      <c r="E380" s="27">
        <v>-2.3199999999999998</v>
      </c>
      <c r="F380" s="27">
        <v>-0.47</v>
      </c>
      <c r="G380" s="28">
        <v>0.47</v>
      </c>
      <c r="I380" s="26">
        <v>-4.6500000000000004</v>
      </c>
      <c r="J380" s="27">
        <v>-2.3199999999999998</v>
      </c>
      <c r="K380" s="27">
        <v>-0.47</v>
      </c>
      <c r="L380" s="27">
        <v>0.47</v>
      </c>
      <c r="M380" s="28">
        <v>-0.4</v>
      </c>
    </row>
    <row r="381" spans="2:13" x14ac:dyDescent="0.25">
      <c r="B381" s="19" t="s">
        <v>120</v>
      </c>
      <c r="D381" s="26">
        <v>4.33</v>
      </c>
      <c r="E381" s="27">
        <v>0.62</v>
      </c>
      <c r="F381" s="27">
        <v>-1.36</v>
      </c>
      <c r="G381" s="28">
        <v>0.44</v>
      </c>
      <c r="I381" s="26">
        <v>4.33</v>
      </c>
      <c r="J381" s="27">
        <v>0.62</v>
      </c>
      <c r="K381" s="27">
        <v>-1.36</v>
      </c>
      <c r="L381" s="27">
        <v>0.44</v>
      </c>
      <c r="M381" s="28">
        <v>-0.18</v>
      </c>
    </row>
    <row r="382" spans="2:13" x14ac:dyDescent="0.25">
      <c r="B382" s="19" t="s">
        <v>121</v>
      </c>
      <c r="D382" s="26">
        <v>2.8</v>
      </c>
      <c r="E382" s="27">
        <v>-3.01</v>
      </c>
      <c r="F382" s="27">
        <v>-3.31</v>
      </c>
      <c r="G382" s="28">
        <v>0.41</v>
      </c>
      <c r="I382" s="26">
        <v>2.8</v>
      </c>
      <c r="J382" s="27">
        <v>-3.01</v>
      </c>
      <c r="K382" s="27">
        <v>-3.31</v>
      </c>
      <c r="L382" s="27">
        <v>0.41</v>
      </c>
      <c r="M382" s="28">
        <v>0.87</v>
      </c>
    </row>
    <row r="383" spans="2:13" x14ac:dyDescent="0.25">
      <c r="B383" s="19" t="s">
        <v>122</v>
      </c>
      <c r="D383" s="26">
        <v>1.22</v>
      </c>
      <c r="E383" s="27">
        <v>6.82</v>
      </c>
      <c r="F383" s="27">
        <v>5.62</v>
      </c>
      <c r="G383" s="28">
        <v>0.45</v>
      </c>
      <c r="I383" s="26">
        <v>1.22</v>
      </c>
      <c r="J383" s="27">
        <v>6.82</v>
      </c>
      <c r="K383" s="27">
        <v>5.62</v>
      </c>
      <c r="L383" s="27">
        <v>0.45</v>
      </c>
      <c r="M383" s="28">
        <v>-2.36</v>
      </c>
    </row>
    <row r="384" spans="2:13" x14ac:dyDescent="0.25">
      <c r="B384" s="19" t="s">
        <v>123</v>
      </c>
      <c r="D384" s="26">
        <v>1.6</v>
      </c>
      <c r="E384" s="27">
        <v>-3.49</v>
      </c>
      <c r="F384" s="27">
        <v>-1.1000000000000001</v>
      </c>
      <c r="G384" s="28">
        <v>0.48</v>
      </c>
      <c r="I384" s="26">
        <v>1.6</v>
      </c>
      <c r="J384" s="27">
        <v>-3.49</v>
      </c>
      <c r="K384" s="27">
        <v>-1.1000000000000001</v>
      </c>
      <c r="L384" s="27">
        <v>0.48</v>
      </c>
      <c r="M384" s="28">
        <v>4.7699999999999996</v>
      </c>
    </row>
    <row r="385" spans="2:13" x14ac:dyDescent="0.25">
      <c r="B385" s="19" t="s">
        <v>124</v>
      </c>
      <c r="D385" s="26">
        <v>1.72</v>
      </c>
      <c r="E385" s="27">
        <v>-0.12</v>
      </c>
      <c r="F385" s="27">
        <v>-2.77</v>
      </c>
      <c r="G385" s="28">
        <v>0.4</v>
      </c>
      <c r="I385" s="26">
        <v>1.72</v>
      </c>
      <c r="J385" s="27">
        <v>-0.12</v>
      </c>
      <c r="K385" s="27">
        <v>-2.77</v>
      </c>
      <c r="L385" s="27">
        <v>0.4</v>
      </c>
      <c r="M385" s="28">
        <v>-0.59</v>
      </c>
    </row>
    <row r="386" spans="2:13" x14ac:dyDescent="0.25">
      <c r="B386" s="19" t="s">
        <v>125</v>
      </c>
      <c r="D386" s="26">
        <v>-1</v>
      </c>
      <c r="E386" s="27">
        <v>-0.99</v>
      </c>
      <c r="F386" s="27">
        <v>0.86</v>
      </c>
      <c r="G386" s="28">
        <v>0.39</v>
      </c>
      <c r="I386" s="26">
        <v>-1</v>
      </c>
      <c r="J386" s="27">
        <v>-0.99</v>
      </c>
      <c r="K386" s="27">
        <v>0.86</v>
      </c>
      <c r="L386" s="27">
        <v>0.39</v>
      </c>
      <c r="M386" s="28">
        <v>2.98</v>
      </c>
    </row>
    <row r="387" spans="2:13" x14ac:dyDescent="0.25">
      <c r="B387" s="19" t="s">
        <v>126</v>
      </c>
      <c r="D387" s="26">
        <v>6.49</v>
      </c>
      <c r="E387" s="27">
        <v>4.49</v>
      </c>
      <c r="F387" s="27">
        <v>0.15</v>
      </c>
      <c r="G387" s="28">
        <v>0.4</v>
      </c>
      <c r="I387" s="26">
        <v>6.49</v>
      </c>
      <c r="J387" s="27">
        <v>4.49</v>
      </c>
      <c r="K387" s="27">
        <v>0.15</v>
      </c>
      <c r="L387" s="27">
        <v>0.4</v>
      </c>
      <c r="M387" s="28">
        <v>0.97</v>
      </c>
    </row>
    <row r="388" spans="2:13" ht="17.25" thickBot="1" x14ac:dyDescent="0.3">
      <c r="B388" s="19" t="s">
        <v>127</v>
      </c>
      <c r="D388" s="29">
        <v>-3.17</v>
      </c>
      <c r="E388" s="30">
        <v>-2.72</v>
      </c>
      <c r="F388" s="30">
        <v>-3</v>
      </c>
      <c r="G388" s="31">
        <v>0.37</v>
      </c>
      <c r="I388" s="29">
        <v>-3.17</v>
      </c>
      <c r="J388" s="30">
        <v>-2.72</v>
      </c>
      <c r="K388" s="30">
        <v>-3</v>
      </c>
      <c r="L388" s="30">
        <v>0.37</v>
      </c>
      <c r="M388" s="31">
        <v>-0.3</v>
      </c>
    </row>
    <row r="389" spans="2:13" x14ac:dyDescent="0.25">
      <c r="H389" t="s">
        <v>385</v>
      </c>
      <c r="I389" s="27">
        <f>AVERAGE(I377:I388)</f>
        <v>1.4983333333333337</v>
      </c>
      <c r="J389" s="27">
        <f>AVERAGE(J377:J388)</f>
        <v>-0.69833333333333336</v>
      </c>
      <c r="K389" s="27">
        <f>AVERAGE(K377:K388)</f>
        <v>-0.57916666666666672</v>
      </c>
      <c r="L389" s="27">
        <f>AVERAGE(L317:L376)</f>
        <v>0.14683333333333329</v>
      </c>
      <c r="M389" s="27">
        <f>AVERAGE(M377:M388)</f>
        <v>1.2916666666666665</v>
      </c>
    </row>
  </sheetData>
  <mergeCells count="12">
    <mergeCell ref="BG80:BP80"/>
    <mergeCell ref="D80:M80"/>
    <mergeCell ref="O80:X80"/>
    <mergeCell ref="Z80:AI80"/>
    <mergeCell ref="AK80:AT80"/>
    <mergeCell ref="AV80:BE80"/>
    <mergeCell ref="D314:G314"/>
    <mergeCell ref="I314:M314"/>
    <mergeCell ref="D2:AG2"/>
    <mergeCell ref="D236:H236"/>
    <mergeCell ref="D158:R158"/>
    <mergeCell ref="T158:AH158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EBCB0-2952-BF44-91D5-0E177C4D6EAB}">
  <dimension ref="A1:AF74"/>
  <sheetViews>
    <sheetView zoomScale="70" zoomScaleNormal="70" workbookViewId="0">
      <selection activeCell="D80" sqref="D80"/>
    </sheetView>
  </sheetViews>
  <sheetFormatPr defaultColWidth="8.875" defaultRowHeight="15" x14ac:dyDescent="0.2"/>
  <cols>
    <col min="1" max="1" width="10.48046875" style="140" customWidth="1"/>
    <col min="2" max="16384" width="8.875" style="140"/>
  </cols>
  <sheetData>
    <row r="1" spans="1:32" ht="17.25" thickBot="1" x14ac:dyDescent="0.3">
      <c r="A1" s="148"/>
      <c r="C1" s="221" t="s">
        <v>0</v>
      </c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222"/>
      <c r="Z1" s="222"/>
      <c r="AA1" s="222"/>
      <c r="AB1" s="222"/>
      <c r="AC1" s="222"/>
      <c r="AD1" s="222"/>
      <c r="AE1" s="222"/>
      <c r="AF1" s="223"/>
    </row>
    <row r="2" spans="1:32" ht="15.75" thickBot="1" x14ac:dyDescent="0.25">
      <c r="A2" s="148" t="s">
        <v>1</v>
      </c>
      <c r="C2" s="147" t="s">
        <v>8</v>
      </c>
      <c r="D2" s="146" t="s">
        <v>17</v>
      </c>
      <c r="E2" s="146" t="s">
        <v>10</v>
      </c>
      <c r="F2" s="146" t="s">
        <v>18</v>
      </c>
      <c r="G2" s="146" t="s">
        <v>19</v>
      </c>
      <c r="H2" s="146" t="s">
        <v>20</v>
      </c>
      <c r="I2" s="146" t="s">
        <v>168</v>
      </c>
      <c r="J2" s="146" t="s">
        <v>172</v>
      </c>
      <c r="K2" s="146" t="s">
        <v>153</v>
      </c>
      <c r="L2" s="146" t="s">
        <v>167</v>
      </c>
      <c r="M2" s="146" t="s">
        <v>173</v>
      </c>
      <c r="N2" s="146" t="s">
        <v>158</v>
      </c>
      <c r="O2" s="146" t="s">
        <v>136</v>
      </c>
      <c r="P2" s="146" t="s">
        <v>137</v>
      </c>
      <c r="Q2" s="146" t="s">
        <v>138</v>
      </c>
      <c r="R2" s="146" t="s">
        <v>139</v>
      </c>
      <c r="S2" s="146" t="s">
        <v>145</v>
      </c>
      <c r="T2" s="146" t="s">
        <v>146</v>
      </c>
      <c r="U2" s="146" t="s">
        <v>170</v>
      </c>
      <c r="V2" s="146" t="s">
        <v>147</v>
      </c>
      <c r="W2" s="146" t="s">
        <v>9</v>
      </c>
      <c r="X2" s="146" t="s">
        <v>30</v>
      </c>
      <c r="Y2" s="146" t="s">
        <v>31</v>
      </c>
      <c r="Z2" s="146" t="s">
        <v>32</v>
      </c>
      <c r="AA2" s="146" t="s">
        <v>33</v>
      </c>
    </row>
    <row r="3" spans="1:32" x14ac:dyDescent="0.2">
      <c r="A3" s="143">
        <v>43496</v>
      </c>
      <c r="C3" s="145">
        <v>5.5747</v>
      </c>
      <c r="D3" s="144">
        <v>6.69</v>
      </c>
      <c r="E3" s="144">
        <v>26.51</v>
      </c>
      <c r="F3" s="144">
        <v>7.9249999999999998</v>
      </c>
      <c r="G3" s="144">
        <v>27.018000000000001</v>
      </c>
      <c r="H3" s="144">
        <v>167.74</v>
      </c>
      <c r="I3" s="144">
        <v>34.299999999999997</v>
      </c>
      <c r="J3" s="144">
        <v>41.74</v>
      </c>
      <c r="K3" s="144">
        <v>32.119999999999997</v>
      </c>
      <c r="L3" s="144">
        <v>1.452</v>
      </c>
      <c r="M3" s="144">
        <v>5.13</v>
      </c>
      <c r="N3" s="144">
        <v>17.716000000000001</v>
      </c>
      <c r="O3" s="144">
        <v>20.467980000000001</v>
      </c>
      <c r="P3" s="144">
        <v>85.936499999999995</v>
      </c>
      <c r="Q3" s="144">
        <v>41.61</v>
      </c>
      <c r="R3" s="144">
        <v>26.824999999999999</v>
      </c>
      <c r="S3" s="144">
        <v>8.8000000000000007</v>
      </c>
      <c r="T3" s="144">
        <v>1.5100001000000001</v>
      </c>
      <c r="U3" s="144">
        <v>36.57</v>
      </c>
      <c r="V3" s="144">
        <v>31.36</v>
      </c>
      <c r="W3" s="144">
        <v>4.7500999999999998</v>
      </c>
      <c r="X3" s="144">
        <v>15.9</v>
      </c>
      <c r="Y3" s="144">
        <v>20.459</v>
      </c>
      <c r="Z3" s="144">
        <v>40.19</v>
      </c>
      <c r="AA3" s="144">
        <v>17.7</v>
      </c>
    </row>
    <row r="4" spans="1:32" x14ac:dyDescent="0.2">
      <c r="A4" s="143">
        <v>43524</v>
      </c>
      <c r="C4" s="145">
        <v>10.58</v>
      </c>
      <c r="D4" s="144">
        <v>6.65</v>
      </c>
      <c r="E4" s="144">
        <v>25.68</v>
      </c>
      <c r="F4" s="144">
        <v>8.0399999999999991</v>
      </c>
      <c r="G4" s="144">
        <v>28.6</v>
      </c>
      <c r="H4" s="144">
        <v>179.3</v>
      </c>
      <c r="I4" s="144">
        <v>36.19</v>
      </c>
      <c r="J4" s="144">
        <v>49.96</v>
      </c>
      <c r="K4" s="144">
        <v>32.01</v>
      </c>
      <c r="L4" s="144">
        <v>1.72</v>
      </c>
      <c r="M4" s="144">
        <v>6.4</v>
      </c>
      <c r="N4" s="144">
        <v>18.978000000000002</v>
      </c>
      <c r="O4" s="144">
        <v>21.325312</v>
      </c>
      <c r="P4" s="144">
        <v>81.991510000000005</v>
      </c>
      <c r="Q4" s="144">
        <v>43.287500000000001</v>
      </c>
      <c r="R4" s="144">
        <v>27.536000000000001</v>
      </c>
      <c r="S4" s="144">
        <v>8.77</v>
      </c>
      <c r="T4" s="144">
        <v>1.9120001</v>
      </c>
      <c r="U4" s="144">
        <v>38.67</v>
      </c>
      <c r="V4" s="144">
        <v>30.69</v>
      </c>
      <c r="W4" s="144">
        <v>5.0359999999999996</v>
      </c>
      <c r="X4" s="144">
        <v>16.97</v>
      </c>
      <c r="Y4" s="144">
        <v>20.85</v>
      </c>
      <c r="Z4" s="144">
        <v>35.9</v>
      </c>
      <c r="AA4" s="144">
        <v>20.9</v>
      </c>
    </row>
    <row r="5" spans="1:32" x14ac:dyDescent="0.2">
      <c r="A5" s="143">
        <v>43553</v>
      </c>
      <c r="C5" s="145">
        <v>14.01</v>
      </c>
      <c r="D5" s="144">
        <v>4.8499999999999996</v>
      </c>
      <c r="E5" s="144">
        <v>26.09</v>
      </c>
      <c r="F5" s="144">
        <v>7.76</v>
      </c>
      <c r="G5" s="144">
        <v>30.542000000000002</v>
      </c>
      <c r="H5" s="144">
        <v>186.89</v>
      </c>
      <c r="I5" s="144">
        <v>39.270000000000003</v>
      </c>
      <c r="J5" s="144">
        <v>50.54</v>
      </c>
      <c r="K5" s="144">
        <v>31.05</v>
      </c>
      <c r="L5" s="144">
        <v>1.6679999999999999</v>
      </c>
      <c r="M5" s="144">
        <v>6.23</v>
      </c>
      <c r="N5" s="144">
        <v>18.399000000000001</v>
      </c>
      <c r="O5" s="144">
        <v>18.657309999999999</v>
      </c>
      <c r="P5" s="144">
        <v>89.037499999999994</v>
      </c>
      <c r="Q5" s="144">
        <v>47.487499999999997</v>
      </c>
      <c r="R5" s="144">
        <v>30.071000000000002</v>
      </c>
      <c r="S5" s="144">
        <v>8.7799999999999994</v>
      </c>
      <c r="T5" s="144">
        <v>2.1127500000000001</v>
      </c>
      <c r="U5" s="144">
        <v>39.979999999999997</v>
      </c>
      <c r="V5" s="144">
        <v>29.3</v>
      </c>
      <c r="W5" s="144">
        <v>5.9050000000000002</v>
      </c>
      <c r="X5" s="144">
        <v>19.52</v>
      </c>
      <c r="Y5" s="144">
        <v>19.646000000000001</v>
      </c>
      <c r="Z5" s="144">
        <v>38.15</v>
      </c>
      <c r="AA5" s="144">
        <v>21.17</v>
      </c>
    </row>
    <row r="6" spans="1:32" x14ac:dyDescent="0.2">
      <c r="A6" s="143">
        <v>43585</v>
      </c>
      <c r="C6" s="145">
        <v>12.5</v>
      </c>
      <c r="D6" s="144">
        <v>4.45</v>
      </c>
      <c r="E6" s="144">
        <v>25.4</v>
      </c>
      <c r="F6" s="144">
        <v>8</v>
      </c>
      <c r="G6" s="144">
        <v>30.495999999999999</v>
      </c>
      <c r="H6" s="144">
        <v>204.02</v>
      </c>
      <c r="I6" s="144">
        <v>40.700000000000003</v>
      </c>
      <c r="J6" s="144">
        <v>52.08</v>
      </c>
      <c r="K6" s="144">
        <v>32.68</v>
      </c>
      <c r="L6" s="144">
        <v>1.6240000000000001</v>
      </c>
      <c r="M6" s="144">
        <v>6.69</v>
      </c>
      <c r="N6" s="144">
        <v>17.177</v>
      </c>
      <c r="O6" s="144">
        <v>15.912651</v>
      </c>
      <c r="P6" s="144">
        <v>96.326003999999998</v>
      </c>
      <c r="Q6" s="144">
        <v>50.167499999999997</v>
      </c>
      <c r="R6" s="144">
        <v>31.84</v>
      </c>
      <c r="S6" s="144">
        <v>10.45</v>
      </c>
      <c r="T6" s="144">
        <v>2.2420002999999999</v>
      </c>
      <c r="U6" s="144">
        <v>43.53</v>
      </c>
      <c r="V6" s="144">
        <v>28.33</v>
      </c>
      <c r="W6" s="144">
        <v>5.8285999999999998</v>
      </c>
      <c r="X6" s="144">
        <v>20.68</v>
      </c>
      <c r="Y6" s="144">
        <v>17.818000000000001</v>
      </c>
      <c r="Z6" s="144">
        <v>35.39</v>
      </c>
      <c r="AA6" s="144">
        <v>19.13</v>
      </c>
    </row>
    <row r="7" spans="1:32" x14ac:dyDescent="0.2">
      <c r="A7" s="143">
        <v>43616</v>
      </c>
      <c r="C7" s="145">
        <v>12.1</v>
      </c>
      <c r="D7" s="144">
        <v>3.75</v>
      </c>
      <c r="E7" s="144">
        <v>26.5</v>
      </c>
      <c r="F7" s="144">
        <v>8.1999999999999993</v>
      </c>
      <c r="G7" s="144">
        <v>29.207000000000001</v>
      </c>
      <c r="H7" s="144">
        <v>195.14</v>
      </c>
      <c r="I7" s="144">
        <v>33.35</v>
      </c>
      <c r="J7" s="144">
        <v>37.44</v>
      </c>
      <c r="K7" s="144">
        <v>31.67</v>
      </c>
      <c r="L7" s="144">
        <v>1.6739999999999999</v>
      </c>
      <c r="M7" s="144">
        <v>6.16</v>
      </c>
      <c r="N7" s="144">
        <v>15.957000000000001</v>
      </c>
      <c r="O7" s="144">
        <v>12.343988</v>
      </c>
      <c r="P7" s="144">
        <v>88.753500000000003</v>
      </c>
      <c r="Q7" s="144">
        <v>43.767499999999998</v>
      </c>
      <c r="R7" s="144">
        <v>25.164000000000001</v>
      </c>
      <c r="S7" s="144">
        <v>9.52</v>
      </c>
      <c r="T7" s="144">
        <v>1.9</v>
      </c>
      <c r="U7" s="144">
        <v>41</v>
      </c>
      <c r="V7" s="144">
        <v>21.29</v>
      </c>
      <c r="W7" s="144">
        <v>4.1715999999999998</v>
      </c>
      <c r="X7" s="144">
        <v>21.26</v>
      </c>
      <c r="Y7" s="144">
        <v>16.79</v>
      </c>
      <c r="Z7" s="144">
        <v>35.619999999999997</v>
      </c>
      <c r="AA7" s="144">
        <v>21.8</v>
      </c>
    </row>
    <row r="8" spans="1:32" x14ac:dyDescent="0.2">
      <c r="A8" s="143">
        <v>43644</v>
      </c>
      <c r="C8" s="145">
        <v>11.44</v>
      </c>
      <c r="D8" s="144">
        <v>4</v>
      </c>
      <c r="E8" s="144">
        <v>27.39</v>
      </c>
      <c r="F8" s="144">
        <v>7.87</v>
      </c>
      <c r="G8" s="144">
        <v>31.327999999999999</v>
      </c>
      <c r="H8" s="144">
        <v>199.33</v>
      </c>
      <c r="I8" s="144">
        <v>29.795000000000002</v>
      </c>
      <c r="J8" s="144">
        <v>38.33</v>
      </c>
      <c r="K8" s="144">
        <v>35.07</v>
      </c>
      <c r="L8" s="144">
        <v>1.833</v>
      </c>
      <c r="M8" s="144">
        <v>6.27</v>
      </c>
      <c r="N8" s="144">
        <v>16.890999999999998</v>
      </c>
      <c r="O8" s="144">
        <v>14.897321</v>
      </c>
      <c r="P8" s="144">
        <v>94.681510000000003</v>
      </c>
      <c r="Q8" s="144">
        <v>49.48</v>
      </c>
      <c r="R8" s="144">
        <v>28.786000000000001</v>
      </c>
      <c r="S8" s="144">
        <v>10.23</v>
      </c>
      <c r="T8" s="144">
        <v>1.9350000999999999</v>
      </c>
      <c r="U8" s="144">
        <v>42.28</v>
      </c>
      <c r="V8" s="144">
        <v>22.74</v>
      </c>
      <c r="W8" s="144">
        <v>4.2699999999999996</v>
      </c>
      <c r="X8" s="144">
        <v>20.04</v>
      </c>
      <c r="Y8" s="144">
        <v>16.317</v>
      </c>
      <c r="Z8" s="144">
        <v>36.75</v>
      </c>
      <c r="AA8" s="144">
        <v>21.47</v>
      </c>
    </row>
    <row r="9" spans="1:32" x14ac:dyDescent="0.2">
      <c r="A9" s="143">
        <v>43677</v>
      </c>
      <c r="C9" s="145">
        <v>11.37</v>
      </c>
      <c r="D9" s="144">
        <v>4.68</v>
      </c>
      <c r="E9" s="144">
        <v>28.35</v>
      </c>
      <c r="F9" s="144">
        <v>8.11</v>
      </c>
      <c r="G9" s="144">
        <v>29.222000000000001</v>
      </c>
      <c r="H9" s="144">
        <v>191.12</v>
      </c>
      <c r="I9" s="144">
        <v>28.87</v>
      </c>
      <c r="J9" s="144">
        <v>43.42</v>
      </c>
      <c r="K9" s="144">
        <v>36.47</v>
      </c>
      <c r="L9" s="144">
        <v>1.8049999999999999</v>
      </c>
      <c r="M9" s="144">
        <v>6.01</v>
      </c>
      <c r="N9" s="144">
        <v>15.791</v>
      </c>
      <c r="O9" s="144">
        <v>16.107316999999998</v>
      </c>
      <c r="P9" s="144">
        <v>93.339005</v>
      </c>
      <c r="Q9" s="144">
        <v>53.26</v>
      </c>
      <c r="R9" s="144">
        <v>28.998999000000001</v>
      </c>
      <c r="S9" s="144">
        <v>9.5299999999999994</v>
      </c>
      <c r="T9" s="144">
        <v>1.831</v>
      </c>
      <c r="U9" s="144">
        <v>43.17</v>
      </c>
      <c r="V9" s="144">
        <v>23</v>
      </c>
      <c r="W9" s="144">
        <v>4.1911399999999999</v>
      </c>
      <c r="X9" s="144">
        <v>21.12</v>
      </c>
      <c r="Y9" s="144">
        <v>18.498999999999999</v>
      </c>
      <c r="Z9" s="144">
        <v>36.299999999999997</v>
      </c>
      <c r="AA9" s="144">
        <v>24.53</v>
      </c>
    </row>
    <row r="10" spans="1:32" x14ac:dyDescent="0.2">
      <c r="A10" s="143">
        <v>43707</v>
      </c>
      <c r="C10" s="145">
        <v>10.5</v>
      </c>
      <c r="D10" s="144">
        <v>4.3</v>
      </c>
      <c r="E10" s="144">
        <v>28.4</v>
      </c>
      <c r="F10" s="144">
        <v>8.82</v>
      </c>
      <c r="G10" s="144">
        <v>28.173999999999999</v>
      </c>
      <c r="H10" s="144">
        <v>174.05</v>
      </c>
      <c r="I10" s="144">
        <v>27.93</v>
      </c>
      <c r="J10" s="144">
        <v>38.89</v>
      </c>
      <c r="K10" s="144">
        <v>38.58</v>
      </c>
      <c r="L10" s="144">
        <v>1.7769999999999999</v>
      </c>
      <c r="M10" s="144">
        <v>6.32</v>
      </c>
      <c r="N10" s="144">
        <v>13.791</v>
      </c>
      <c r="O10" s="144">
        <v>15.040653000000001</v>
      </c>
      <c r="P10" s="144">
        <v>88.814509999999999</v>
      </c>
      <c r="Q10" s="144">
        <v>52.185000000000002</v>
      </c>
      <c r="R10" s="144">
        <v>28.264002000000001</v>
      </c>
      <c r="S10" s="144">
        <v>9.17</v>
      </c>
      <c r="T10" s="144">
        <v>1.89</v>
      </c>
      <c r="U10" s="144">
        <v>44.26</v>
      </c>
      <c r="V10" s="144">
        <v>18.84</v>
      </c>
      <c r="W10" s="144">
        <v>3.9</v>
      </c>
      <c r="X10" s="144">
        <v>22.71</v>
      </c>
      <c r="Y10" s="144">
        <v>20.58</v>
      </c>
      <c r="Z10" s="144">
        <v>40.68</v>
      </c>
      <c r="AA10" s="144">
        <v>27.25</v>
      </c>
    </row>
    <row r="11" spans="1:32" x14ac:dyDescent="0.2">
      <c r="A11" s="143">
        <v>43738</v>
      </c>
      <c r="C11" s="145">
        <v>9.0500000000000007</v>
      </c>
      <c r="D11" s="144">
        <v>4.8099999999999996</v>
      </c>
      <c r="E11" s="144">
        <v>27.25</v>
      </c>
      <c r="F11" s="144">
        <v>9.98</v>
      </c>
      <c r="G11" s="144">
        <v>29.69</v>
      </c>
      <c r="H11" s="144">
        <v>179.66</v>
      </c>
      <c r="I11" s="144">
        <v>30</v>
      </c>
      <c r="J11" s="144">
        <v>41.97</v>
      </c>
      <c r="K11" s="144">
        <v>40.32</v>
      </c>
      <c r="L11" s="144">
        <v>1.839</v>
      </c>
      <c r="M11" s="144">
        <v>6.24</v>
      </c>
      <c r="N11" s="144">
        <v>14.798</v>
      </c>
      <c r="O11" s="144">
        <v>16.057983</v>
      </c>
      <c r="P11" s="144">
        <v>86.795500000000004</v>
      </c>
      <c r="Q11" s="144">
        <v>55.9925</v>
      </c>
      <c r="R11" s="144">
        <v>27.606999999999999</v>
      </c>
      <c r="S11" s="144">
        <v>9.16</v>
      </c>
      <c r="T11" s="144">
        <v>1.9200001</v>
      </c>
      <c r="U11" s="144">
        <v>45.08</v>
      </c>
      <c r="V11" s="144">
        <v>18.850000000000001</v>
      </c>
      <c r="W11" s="144">
        <v>4.3499999999999996</v>
      </c>
      <c r="X11" s="144">
        <v>22.91</v>
      </c>
      <c r="Y11" s="144">
        <v>18.690999999999999</v>
      </c>
      <c r="Z11" s="144">
        <v>41.79</v>
      </c>
      <c r="AA11" s="144">
        <v>25.61</v>
      </c>
    </row>
    <row r="12" spans="1:32" x14ac:dyDescent="0.2">
      <c r="A12" s="143">
        <v>43769</v>
      </c>
      <c r="C12" s="145">
        <v>7.91</v>
      </c>
      <c r="D12" s="144">
        <v>5.34</v>
      </c>
      <c r="E12" s="144">
        <v>29.44</v>
      </c>
      <c r="F12" s="144">
        <v>10.15</v>
      </c>
      <c r="G12" s="144">
        <v>29.951000000000001</v>
      </c>
      <c r="H12" s="144">
        <v>182</v>
      </c>
      <c r="I12" s="144">
        <v>23.86</v>
      </c>
      <c r="J12" s="144">
        <v>49.25</v>
      </c>
      <c r="K12" s="144">
        <v>33.125</v>
      </c>
      <c r="L12" s="144">
        <v>2.0190000000000001</v>
      </c>
      <c r="M12" s="144">
        <v>6.2</v>
      </c>
      <c r="N12" s="144">
        <v>14.084</v>
      </c>
      <c r="O12" s="144">
        <v>20.994648000000002</v>
      </c>
      <c r="P12" s="144">
        <v>88.832999999999998</v>
      </c>
      <c r="Q12" s="144">
        <v>62.19</v>
      </c>
      <c r="R12" s="144">
        <v>29.285001999999999</v>
      </c>
      <c r="S12" s="144">
        <v>8.59</v>
      </c>
      <c r="T12" s="144">
        <v>2.0680000000000001</v>
      </c>
      <c r="U12" s="144">
        <v>44.82</v>
      </c>
      <c r="V12" s="144">
        <v>19.25</v>
      </c>
      <c r="W12" s="144">
        <v>4.6059999999999999</v>
      </c>
      <c r="X12" s="144">
        <v>25.66</v>
      </c>
      <c r="Y12" s="144">
        <v>20.989000000000001</v>
      </c>
      <c r="Z12" s="144">
        <v>44.04</v>
      </c>
      <c r="AA12" s="144">
        <v>25.19</v>
      </c>
    </row>
    <row r="13" spans="1:32" x14ac:dyDescent="0.2">
      <c r="A13" s="143">
        <v>43798</v>
      </c>
      <c r="C13" s="145">
        <v>6.62</v>
      </c>
      <c r="D13" s="144">
        <v>6.2610000000000001</v>
      </c>
      <c r="E13" s="144">
        <v>31.38</v>
      </c>
      <c r="F13" s="144">
        <v>11.05</v>
      </c>
      <c r="G13" s="144">
        <v>31.97</v>
      </c>
      <c r="H13" s="144">
        <v>193.5</v>
      </c>
      <c r="I13" s="144">
        <v>28.46</v>
      </c>
      <c r="J13" s="144">
        <v>51.27</v>
      </c>
      <c r="K13" s="144">
        <v>35.56</v>
      </c>
      <c r="L13" s="144">
        <v>2.0129999999999999</v>
      </c>
      <c r="M13" s="144">
        <v>5.97</v>
      </c>
      <c r="N13" s="144">
        <v>15.801</v>
      </c>
      <c r="O13" s="144">
        <v>21.995977</v>
      </c>
      <c r="P13" s="144">
        <v>90.04</v>
      </c>
      <c r="Q13" s="144">
        <v>66.8125</v>
      </c>
      <c r="R13" s="144">
        <v>31.620999999999999</v>
      </c>
      <c r="S13" s="144">
        <v>9.06</v>
      </c>
      <c r="T13" s="144">
        <v>2.1299999000000001</v>
      </c>
      <c r="U13" s="144">
        <v>44.15</v>
      </c>
      <c r="V13" s="144">
        <v>20.99</v>
      </c>
      <c r="W13" s="144">
        <v>4.9997999999999996</v>
      </c>
      <c r="X13" s="144">
        <v>26.09</v>
      </c>
      <c r="Y13" s="144">
        <v>21.797000000000001</v>
      </c>
      <c r="Z13" s="144">
        <v>42.03</v>
      </c>
      <c r="AA13" s="144">
        <v>25.33</v>
      </c>
    </row>
    <row r="14" spans="1:32" x14ac:dyDescent="0.2">
      <c r="A14" s="143">
        <v>43830</v>
      </c>
      <c r="C14" s="145">
        <v>6.23</v>
      </c>
      <c r="D14" s="144">
        <v>6.49</v>
      </c>
      <c r="E14" s="144">
        <v>32.08</v>
      </c>
      <c r="F14" s="144">
        <v>13</v>
      </c>
      <c r="G14" s="144">
        <v>36.448999999999998</v>
      </c>
      <c r="H14" s="144">
        <v>194.13</v>
      </c>
      <c r="I14" s="144">
        <v>27.85</v>
      </c>
      <c r="J14" s="144">
        <v>54.47</v>
      </c>
      <c r="K14" s="144">
        <v>38.11</v>
      </c>
      <c r="L14" s="144">
        <v>2.145</v>
      </c>
      <c r="M14" s="144">
        <v>5.7</v>
      </c>
      <c r="N14" s="144">
        <v>16.559000000000001</v>
      </c>
      <c r="O14" s="144">
        <v>27.888639999999999</v>
      </c>
      <c r="P14" s="144">
        <v>92.391999999999996</v>
      </c>
      <c r="Q14" s="144">
        <v>73.412499999999994</v>
      </c>
      <c r="R14" s="144">
        <v>31.602</v>
      </c>
      <c r="S14" s="144">
        <v>9.3000000000000007</v>
      </c>
      <c r="T14" s="144">
        <v>2.4020001999999998</v>
      </c>
      <c r="U14" s="144">
        <v>44.97</v>
      </c>
      <c r="V14" s="144">
        <v>24.47</v>
      </c>
      <c r="W14" s="144">
        <v>5.4493999999999998</v>
      </c>
      <c r="X14" s="144">
        <v>24.81</v>
      </c>
      <c r="Y14" s="144">
        <v>22.466000000000001</v>
      </c>
      <c r="Z14" s="144">
        <v>42.35</v>
      </c>
      <c r="AA14" s="144">
        <v>25.41</v>
      </c>
    </row>
    <row r="15" spans="1:32" x14ac:dyDescent="0.2">
      <c r="A15" s="143">
        <v>43861</v>
      </c>
      <c r="C15" s="145">
        <v>5.46</v>
      </c>
      <c r="D15" s="144">
        <v>6.66</v>
      </c>
      <c r="E15" s="144">
        <v>29.797499999999999</v>
      </c>
      <c r="F15" s="144">
        <v>11.75</v>
      </c>
      <c r="G15" s="144">
        <v>32.261000000000003</v>
      </c>
      <c r="H15" s="144">
        <v>208.21</v>
      </c>
      <c r="I15" s="144">
        <v>18.440000000000001</v>
      </c>
      <c r="J15" s="144">
        <v>53.28</v>
      </c>
      <c r="K15" s="144">
        <v>36.4</v>
      </c>
      <c r="L15" s="144">
        <v>2.0840000000000001</v>
      </c>
      <c r="M15" s="144">
        <v>5.1100000000000003</v>
      </c>
      <c r="N15" s="144">
        <v>17.812000000000001</v>
      </c>
      <c r="O15" s="144">
        <v>43.371290000000002</v>
      </c>
      <c r="P15" s="144">
        <v>100.43600000000001</v>
      </c>
      <c r="Q15" s="144">
        <v>77.377499999999998</v>
      </c>
      <c r="R15" s="144">
        <v>30.515999999999998</v>
      </c>
      <c r="S15" s="144">
        <v>8.82</v>
      </c>
      <c r="T15" s="144">
        <v>2.7959999999999998</v>
      </c>
      <c r="U15" s="144">
        <v>43.19</v>
      </c>
      <c r="V15" s="144">
        <v>21.81</v>
      </c>
      <c r="W15" s="144">
        <v>5.1577500000000001</v>
      </c>
      <c r="X15" s="144">
        <v>27.61</v>
      </c>
      <c r="Y15" s="144">
        <v>22.664999999999999</v>
      </c>
      <c r="Z15" s="144">
        <v>41.95</v>
      </c>
      <c r="AA15" s="144">
        <v>32.5</v>
      </c>
    </row>
    <row r="16" spans="1:32" x14ac:dyDescent="0.2">
      <c r="A16" s="143">
        <v>43889</v>
      </c>
      <c r="C16" s="145">
        <v>4.09</v>
      </c>
      <c r="D16" s="144">
        <v>6.8535000000000004</v>
      </c>
      <c r="E16" s="144">
        <v>28.25</v>
      </c>
      <c r="F16" s="144">
        <v>11</v>
      </c>
      <c r="G16" s="144">
        <v>36.667000000000002</v>
      </c>
      <c r="H16" s="144">
        <v>182.35</v>
      </c>
      <c r="I16" s="144">
        <v>16.04</v>
      </c>
      <c r="J16" s="144">
        <v>46.51</v>
      </c>
      <c r="K16" s="144">
        <v>30.62</v>
      </c>
      <c r="L16" s="144">
        <v>1.9490000000000001</v>
      </c>
      <c r="M16" s="144">
        <v>3.05</v>
      </c>
      <c r="N16" s="144">
        <v>15.685</v>
      </c>
      <c r="O16" s="144">
        <v>44.532623000000001</v>
      </c>
      <c r="P16" s="144">
        <v>94.1875</v>
      </c>
      <c r="Q16" s="144">
        <v>68.34</v>
      </c>
      <c r="R16" s="144">
        <v>27.262</v>
      </c>
      <c r="S16" s="144">
        <v>6.96</v>
      </c>
      <c r="T16" s="144">
        <v>2.5379999</v>
      </c>
      <c r="U16" s="144">
        <v>40.43</v>
      </c>
      <c r="V16" s="144">
        <v>16.96</v>
      </c>
      <c r="W16" s="144">
        <v>4.3378500000000004</v>
      </c>
      <c r="X16" s="144">
        <v>22.91</v>
      </c>
      <c r="Y16" s="144">
        <v>18.913</v>
      </c>
      <c r="Z16" s="144">
        <v>39.6</v>
      </c>
      <c r="AA16" s="144">
        <v>32.130000000000003</v>
      </c>
    </row>
    <row r="17" spans="1:27" x14ac:dyDescent="0.2">
      <c r="A17" s="143">
        <v>43921</v>
      </c>
      <c r="C17" s="145">
        <v>2.86</v>
      </c>
      <c r="D17" s="144">
        <v>5.94</v>
      </c>
      <c r="E17" s="144">
        <v>19.329999999999998</v>
      </c>
      <c r="F17" s="144">
        <v>10.23</v>
      </c>
      <c r="G17" s="144">
        <v>34.738</v>
      </c>
      <c r="H17" s="144">
        <v>146</v>
      </c>
      <c r="I17" s="144">
        <v>14.25</v>
      </c>
      <c r="J17" s="144">
        <v>33.409999999999997</v>
      </c>
      <c r="K17" s="144">
        <v>10.07</v>
      </c>
      <c r="L17" s="144">
        <v>1.524</v>
      </c>
      <c r="M17" s="144">
        <v>0.89559999999999995</v>
      </c>
      <c r="N17" s="144">
        <v>14.676</v>
      </c>
      <c r="O17" s="144">
        <v>34.933292000000002</v>
      </c>
      <c r="P17" s="144">
        <v>97.486000000000004</v>
      </c>
      <c r="Q17" s="144">
        <v>63.572499999999998</v>
      </c>
      <c r="R17" s="144">
        <v>23.710000999999998</v>
      </c>
      <c r="S17" s="144">
        <v>4.83</v>
      </c>
      <c r="T17" s="144">
        <v>2.1280000000000001</v>
      </c>
      <c r="U17" s="144">
        <v>34.380000000000003</v>
      </c>
      <c r="V17" s="144">
        <v>6.85</v>
      </c>
      <c r="W17" s="144">
        <v>3.3009089999999999</v>
      </c>
      <c r="X17" s="144">
        <v>13.06</v>
      </c>
      <c r="Y17" s="144">
        <v>19.596</v>
      </c>
      <c r="Z17" s="144">
        <v>26.54</v>
      </c>
      <c r="AA17" s="144">
        <v>16.7</v>
      </c>
    </row>
    <row r="18" spans="1:27" x14ac:dyDescent="0.2">
      <c r="A18" s="143">
        <v>43951</v>
      </c>
      <c r="C18" s="145">
        <v>3.39</v>
      </c>
      <c r="D18" s="144">
        <v>6.25</v>
      </c>
      <c r="E18" s="144">
        <v>19.05</v>
      </c>
      <c r="F18" s="144">
        <v>12.35</v>
      </c>
      <c r="G18" s="144">
        <v>39.343000000000004</v>
      </c>
      <c r="H18" s="144">
        <v>171.1</v>
      </c>
      <c r="I18" s="144">
        <v>21.579000000000001</v>
      </c>
      <c r="J18" s="144">
        <v>42.13</v>
      </c>
      <c r="K18" s="144">
        <v>14.08</v>
      </c>
      <c r="L18" s="144">
        <v>1.625</v>
      </c>
      <c r="M18" s="144">
        <v>1.65</v>
      </c>
      <c r="N18" s="144">
        <v>13.749000000000001</v>
      </c>
      <c r="O18" s="144">
        <v>52.125281999999999</v>
      </c>
      <c r="P18" s="144">
        <v>123.700005</v>
      </c>
      <c r="Q18" s="144">
        <v>73.45</v>
      </c>
      <c r="R18" s="144">
        <v>27.161999999999999</v>
      </c>
      <c r="S18" s="144">
        <v>5.09</v>
      </c>
      <c r="T18" s="144">
        <v>2.29</v>
      </c>
      <c r="U18" s="144">
        <v>37.630000000000003</v>
      </c>
      <c r="V18" s="144">
        <v>10.5</v>
      </c>
      <c r="W18" s="144">
        <v>3.55</v>
      </c>
      <c r="X18" s="144">
        <v>14.69</v>
      </c>
      <c r="Y18" s="144">
        <v>19.895</v>
      </c>
      <c r="Z18" s="144">
        <v>29.15</v>
      </c>
      <c r="AA18" s="144">
        <v>19.59</v>
      </c>
    </row>
    <row r="19" spans="1:27" x14ac:dyDescent="0.2">
      <c r="A19" s="143">
        <v>43980</v>
      </c>
      <c r="C19" s="145">
        <v>5.44</v>
      </c>
      <c r="D19" s="144">
        <v>7.4</v>
      </c>
      <c r="E19" s="144">
        <v>18.84</v>
      </c>
      <c r="F19" s="144">
        <v>11.91</v>
      </c>
      <c r="G19" s="144">
        <v>37.447000000000003</v>
      </c>
      <c r="H19" s="144">
        <v>178.29</v>
      </c>
      <c r="I19" s="144">
        <v>25.2</v>
      </c>
      <c r="J19" s="144">
        <v>40.39</v>
      </c>
      <c r="K19" s="144">
        <v>14.8</v>
      </c>
      <c r="L19" s="144">
        <v>1.5680000000000001</v>
      </c>
      <c r="M19" s="144">
        <v>1.82</v>
      </c>
      <c r="N19" s="144">
        <v>13.085000000000001</v>
      </c>
      <c r="O19" s="144">
        <v>55.666606999999999</v>
      </c>
      <c r="P19" s="144">
        <v>122.11851</v>
      </c>
      <c r="Q19" s="144">
        <v>79.484999999999999</v>
      </c>
      <c r="R19" s="144">
        <v>29.126999000000001</v>
      </c>
      <c r="S19" s="144">
        <v>5.71</v>
      </c>
      <c r="T19" s="144">
        <v>2.5960000000000001</v>
      </c>
      <c r="U19" s="144">
        <v>39.6</v>
      </c>
      <c r="V19" s="144">
        <v>11.75</v>
      </c>
      <c r="W19" s="144">
        <v>4.1399999999999997</v>
      </c>
      <c r="X19" s="144">
        <v>13.64</v>
      </c>
      <c r="Y19" s="144">
        <v>22.574000000000002</v>
      </c>
      <c r="Z19" s="144">
        <v>31.14</v>
      </c>
      <c r="AA19" s="144">
        <v>19.23</v>
      </c>
    </row>
    <row r="20" spans="1:27" x14ac:dyDescent="0.2">
      <c r="A20" s="143">
        <v>44012</v>
      </c>
      <c r="C20" s="145">
        <v>4.79</v>
      </c>
      <c r="D20" s="144">
        <v>8.35</v>
      </c>
      <c r="E20" s="144">
        <v>19.8</v>
      </c>
      <c r="F20" s="144">
        <v>11.55</v>
      </c>
      <c r="G20" s="144">
        <v>33.676000000000002</v>
      </c>
      <c r="H20" s="144">
        <v>175.57</v>
      </c>
      <c r="I20" s="144">
        <v>25.26</v>
      </c>
      <c r="J20" s="144">
        <v>39.5</v>
      </c>
      <c r="K20" s="144">
        <v>13.58</v>
      </c>
      <c r="L20" s="144">
        <v>1.8839999999999999</v>
      </c>
      <c r="M20" s="144">
        <v>1.66</v>
      </c>
      <c r="N20" s="144">
        <v>13.394</v>
      </c>
      <c r="O20" s="144">
        <v>71.987269999999995</v>
      </c>
      <c r="P20" s="144">
        <v>137.94102000000001</v>
      </c>
      <c r="Q20" s="144">
        <v>91.2</v>
      </c>
      <c r="R20" s="144">
        <v>31.560998999999999</v>
      </c>
      <c r="S20" s="144">
        <v>6.08</v>
      </c>
      <c r="T20" s="144">
        <v>2.839</v>
      </c>
      <c r="U20" s="144">
        <v>38.979999999999997</v>
      </c>
      <c r="V20" s="144">
        <v>12.98</v>
      </c>
      <c r="W20" s="144">
        <v>4.3178000000000001</v>
      </c>
      <c r="X20" s="144">
        <v>14.84</v>
      </c>
      <c r="Y20" s="144">
        <v>21.777999999999999</v>
      </c>
      <c r="Z20" s="144">
        <v>29.73</v>
      </c>
      <c r="AA20" s="144">
        <v>17.940000000000001</v>
      </c>
    </row>
    <row r="21" spans="1:27" x14ac:dyDescent="0.2">
      <c r="A21" s="143">
        <v>44043</v>
      </c>
      <c r="C21" s="145">
        <v>6.09</v>
      </c>
      <c r="D21" s="144">
        <v>8.4450000000000003</v>
      </c>
      <c r="E21" s="144">
        <v>18.010000000000002</v>
      </c>
      <c r="F21" s="144">
        <v>14.542</v>
      </c>
      <c r="G21" s="144">
        <v>37.773000000000003</v>
      </c>
      <c r="H21" s="144">
        <v>192.21</v>
      </c>
      <c r="I21" s="144">
        <v>29.01</v>
      </c>
      <c r="J21" s="144">
        <v>41.77</v>
      </c>
      <c r="K21" s="144">
        <v>11.53</v>
      </c>
      <c r="L21" s="144">
        <v>2.0920000000000001</v>
      </c>
      <c r="M21" s="144">
        <v>1.61</v>
      </c>
      <c r="N21" s="144">
        <v>15.561</v>
      </c>
      <c r="O21" s="144">
        <v>95.383899999999997</v>
      </c>
      <c r="P21" s="144">
        <v>158.23400000000001</v>
      </c>
      <c r="Q21" s="144">
        <v>106.26</v>
      </c>
      <c r="R21" s="144">
        <v>31.675001000000002</v>
      </c>
      <c r="S21" s="144">
        <v>6.61</v>
      </c>
      <c r="T21" s="144">
        <v>3.0305002000000001</v>
      </c>
      <c r="U21" s="144">
        <v>42.8</v>
      </c>
      <c r="V21" s="144">
        <v>14.33</v>
      </c>
      <c r="W21" s="144">
        <v>5.0999999999999996</v>
      </c>
      <c r="X21" s="144">
        <v>16.100000000000001</v>
      </c>
      <c r="Y21" s="144">
        <v>20.666</v>
      </c>
      <c r="Z21" s="144">
        <v>32.380000000000003</v>
      </c>
      <c r="AA21" s="144">
        <v>20.96</v>
      </c>
    </row>
    <row r="22" spans="1:27" x14ac:dyDescent="0.2">
      <c r="A22" s="143">
        <v>44074</v>
      </c>
      <c r="C22" s="145">
        <v>5.73</v>
      </c>
      <c r="D22" s="144">
        <v>5.48</v>
      </c>
      <c r="E22" s="144">
        <v>17.899999999999999</v>
      </c>
      <c r="F22" s="144">
        <v>15.95</v>
      </c>
      <c r="G22" s="144">
        <v>36.256999999999998</v>
      </c>
      <c r="H22" s="144">
        <v>212.53</v>
      </c>
      <c r="I22" s="144">
        <v>27.85</v>
      </c>
      <c r="J22" s="144">
        <v>42.51</v>
      </c>
      <c r="K22" s="144">
        <v>14.81</v>
      </c>
      <c r="L22" s="144">
        <v>1.883</v>
      </c>
      <c r="M22" s="144">
        <v>1.47</v>
      </c>
      <c r="N22" s="144">
        <v>15.794</v>
      </c>
      <c r="O22" s="144">
        <v>166.10649000000001</v>
      </c>
      <c r="P22" s="144">
        <v>172.548</v>
      </c>
      <c r="Q22" s="144">
        <v>129.04</v>
      </c>
      <c r="R22" s="144">
        <v>34.715000000000003</v>
      </c>
      <c r="S22" s="144">
        <v>6.82</v>
      </c>
      <c r="T22" s="144">
        <v>2.7389999999999999</v>
      </c>
      <c r="U22" s="144">
        <v>44.81</v>
      </c>
      <c r="V22" s="144">
        <v>16.18</v>
      </c>
      <c r="W22" s="144">
        <v>5.1687000000000003</v>
      </c>
      <c r="X22" s="144">
        <v>16.97</v>
      </c>
      <c r="Y22" s="144">
        <v>21.957999999999998</v>
      </c>
      <c r="Z22" s="144">
        <v>30.97</v>
      </c>
      <c r="AA22" s="144">
        <v>25.37</v>
      </c>
    </row>
    <row r="23" spans="1:27" x14ac:dyDescent="0.2">
      <c r="A23" s="143">
        <v>44104</v>
      </c>
      <c r="C23" s="145">
        <v>4.58</v>
      </c>
      <c r="D23" s="144">
        <v>6.06</v>
      </c>
      <c r="E23" s="144">
        <v>18</v>
      </c>
      <c r="F23" s="144">
        <v>14.75</v>
      </c>
      <c r="G23" s="144">
        <v>34.387</v>
      </c>
      <c r="H23" s="144">
        <v>213.99</v>
      </c>
      <c r="I23" s="144">
        <v>29.486000000000001</v>
      </c>
      <c r="J23" s="144">
        <v>37.47</v>
      </c>
      <c r="K23" s="144">
        <v>14.54</v>
      </c>
      <c r="L23" s="144">
        <v>1.645</v>
      </c>
      <c r="M23" s="144">
        <v>0.97560000000000002</v>
      </c>
      <c r="N23" s="144">
        <v>13.930999999999999</v>
      </c>
      <c r="O23" s="144">
        <v>143.00318999999999</v>
      </c>
      <c r="P23" s="144">
        <v>157.43651</v>
      </c>
      <c r="Q23" s="144">
        <v>115.81</v>
      </c>
      <c r="R23" s="144">
        <v>36.432003000000002</v>
      </c>
      <c r="S23" s="144">
        <v>6.66</v>
      </c>
      <c r="T23" s="144">
        <v>2.64</v>
      </c>
      <c r="U23" s="144">
        <v>46.26</v>
      </c>
      <c r="V23" s="144">
        <v>12.05</v>
      </c>
      <c r="W23" s="144">
        <v>4.7929000000000004</v>
      </c>
      <c r="X23" s="144">
        <v>18.32</v>
      </c>
      <c r="Y23" s="144">
        <v>21.074999999999999</v>
      </c>
      <c r="Z23" s="144">
        <v>29.94</v>
      </c>
      <c r="AA23" s="144">
        <v>24.16</v>
      </c>
    </row>
    <row r="24" spans="1:27" x14ac:dyDescent="0.2">
      <c r="A24" s="143">
        <v>44134</v>
      </c>
      <c r="C24" s="145">
        <v>4.6500000000000004</v>
      </c>
      <c r="D24" s="144">
        <v>7.56</v>
      </c>
      <c r="E24" s="144">
        <v>18.367999999999999</v>
      </c>
      <c r="F24" s="144">
        <v>14.8</v>
      </c>
      <c r="G24" s="144">
        <v>31.173999999999999</v>
      </c>
      <c r="H24" s="144">
        <v>209.12</v>
      </c>
      <c r="I24" s="144">
        <v>26.55</v>
      </c>
      <c r="J24" s="144">
        <v>40.950000000000003</v>
      </c>
      <c r="K24" s="144">
        <v>13.52</v>
      </c>
      <c r="L24" s="144">
        <v>1.673</v>
      </c>
      <c r="M24" s="144">
        <v>0.99429999999999996</v>
      </c>
      <c r="N24" s="144">
        <v>13.628</v>
      </c>
      <c r="O24" s="144">
        <v>129.34654</v>
      </c>
      <c r="P24" s="144">
        <v>151.8075</v>
      </c>
      <c r="Q24" s="144">
        <v>108.86</v>
      </c>
      <c r="R24" s="144">
        <v>34.963000000000001</v>
      </c>
      <c r="S24" s="144">
        <v>7.73</v>
      </c>
      <c r="T24" s="144">
        <v>2.2719999999999998</v>
      </c>
      <c r="U24" s="144">
        <v>42.24</v>
      </c>
      <c r="V24" s="144">
        <v>12.06</v>
      </c>
      <c r="W24" s="144">
        <v>4.75</v>
      </c>
      <c r="X24" s="144">
        <v>16.52</v>
      </c>
      <c r="Y24" s="144">
        <v>18.437999999999999</v>
      </c>
      <c r="Z24" s="144">
        <v>28.81</v>
      </c>
      <c r="AA24" s="144">
        <v>27.08</v>
      </c>
    </row>
    <row r="25" spans="1:27" x14ac:dyDescent="0.2">
      <c r="A25" s="143">
        <v>44165</v>
      </c>
      <c r="C25" s="145">
        <v>11.36</v>
      </c>
      <c r="D25" s="144">
        <v>7.82</v>
      </c>
      <c r="E25" s="144">
        <v>21.484999999999999</v>
      </c>
      <c r="F25" s="144">
        <v>13.65</v>
      </c>
      <c r="G25" s="144">
        <v>31.99</v>
      </c>
      <c r="H25" s="144">
        <v>237.02</v>
      </c>
      <c r="I25" s="144">
        <v>31.05</v>
      </c>
      <c r="J25" s="144">
        <v>45.85</v>
      </c>
      <c r="K25" s="144">
        <v>23.045000000000002</v>
      </c>
      <c r="L25" s="144">
        <v>1.5169999999999999</v>
      </c>
      <c r="M25" s="144">
        <v>1.76</v>
      </c>
      <c r="N25" s="144">
        <v>15.795999999999999</v>
      </c>
      <c r="O25" s="144">
        <v>189.19980000000001</v>
      </c>
      <c r="P25" s="144">
        <v>158.40200999999999</v>
      </c>
      <c r="Q25" s="144">
        <v>119.05</v>
      </c>
      <c r="R25" s="144">
        <v>40.158000000000001</v>
      </c>
      <c r="S25" s="144">
        <v>9.08</v>
      </c>
      <c r="T25" s="144">
        <v>2.8209998999999999</v>
      </c>
      <c r="U25" s="144">
        <v>50.24</v>
      </c>
      <c r="V25" s="144">
        <v>16.59</v>
      </c>
      <c r="W25" s="144">
        <v>5.5562199999999997</v>
      </c>
      <c r="X25" s="144">
        <v>20.54</v>
      </c>
      <c r="Y25" s="144">
        <v>20.34</v>
      </c>
      <c r="Z25" s="144">
        <v>35.22</v>
      </c>
      <c r="AA25" s="144">
        <v>37.36</v>
      </c>
    </row>
    <row r="26" spans="1:27" x14ac:dyDescent="0.2">
      <c r="A26" s="143">
        <v>44196</v>
      </c>
      <c r="C26" s="145">
        <v>10.14</v>
      </c>
      <c r="D26" s="144">
        <v>7.45</v>
      </c>
      <c r="E26" s="144">
        <v>22.239000000000001</v>
      </c>
      <c r="F26" s="144">
        <v>14.15</v>
      </c>
      <c r="G26" s="144">
        <v>31.306999999999999</v>
      </c>
      <c r="H26" s="144">
        <v>237.61</v>
      </c>
      <c r="I26" s="144">
        <v>34.99</v>
      </c>
      <c r="J26" s="144">
        <v>50.93</v>
      </c>
      <c r="K26" s="144">
        <v>25.69</v>
      </c>
      <c r="L26" s="144">
        <v>1.6339999999999999</v>
      </c>
      <c r="M26" s="144">
        <v>2.35</v>
      </c>
      <c r="N26" s="144">
        <v>17.442</v>
      </c>
      <c r="O26" s="144">
        <v>235.22308000000001</v>
      </c>
      <c r="P26" s="144">
        <v>162.84649999999999</v>
      </c>
      <c r="Q26" s="144">
        <v>132.69</v>
      </c>
      <c r="R26" s="144">
        <v>43.784999999999997</v>
      </c>
      <c r="S26" s="144">
        <v>8.7899999999999991</v>
      </c>
      <c r="T26" s="144">
        <v>3.1660001000000002</v>
      </c>
      <c r="U26" s="144">
        <v>52.4</v>
      </c>
      <c r="V26" s="144">
        <v>18.899999999999999</v>
      </c>
      <c r="W26" s="144">
        <v>6.1293800000000003</v>
      </c>
      <c r="X26" s="144">
        <v>21.2</v>
      </c>
      <c r="Y26" s="144">
        <v>21.396000000000001</v>
      </c>
      <c r="Z26" s="144">
        <v>36.32</v>
      </c>
      <c r="AA26" s="144">
        <v>38.380000000000003</v>
      </c>
    </row>
    <row r="27" spans="1:27" x14ac:dyDescent="0.2">
      <c r="A27" s="143">
        <v>44225</v>
      </c>
      <c r="C27" s="145">
        <v>11.82</v>
      </c>
      <c r="D27" s="144">
        <v>7.2</v>
      </c>
      <c r="E27" s="144">
        <v>20.946000000000002</v>
      </c>
      <c r="F27" s="144">
        <v>13.574999999999999</v>
      </c>
      <c r="G27" s="144">
        <v>29.63</v>
      </c>
      <c r="H27" s="144">
        <v>236.62</v>
      </c>
      <c r="I27" s="144">
        <v>33.625</v>
      </c>
      <c r="J27" s="144">
        <v>53.21</v>
      </c>
      <c r="K27" s="144">
        <v>27.29</v>
      </c>
      <c r="L27" s="144">
        <v>1.611</v>
      </c>
      <c r="M27" s="144">
        <v>2.2200000000000002</v>
      </c>
      <c r="N27" s="144">
        <v>16.472999999999999</v>
      </c>
      <c r="O27" s="144">
        <v>264.50974000000002</v>
      </c>
      <c r="P27" s="144">
        <v>160.31</v>
      </c>
      <c r="Q27" s="144">
        <v>131.96</v>
      </c>
      <c r="R27" s="144">
        <v>45.05</v>
      </c>
      <c r="S27" s="144">
        <v>10.53</v>
      </c>
      <c r="T27" s="144">
        <v>3.1000000999999999</v>
      </c>
      <c r="U27" s="144">
        <v>49.57</v>
      </c>
      <c r="V27" s="144">
        <v>17.63</v>
      </c>
      <c r="W27" s="144">
        <v>6.4</v>
      </c>
      <c r="X27" s="144">
        <v>20.82</v>
      </c>
      <c r="Y27" s="144">
        <v>21.31</v>
      </c>
      <c r="Z27" s="144">
        <v>36.22</v>
      </c>
      <c r="AA27" s="144">
        <v>36.79</v>
      </c>
    </row>
    <row r="28" spans="1:27" x14ac:dyDescent="0.2">
      <c r="A28" s="143">
        <v>44253</v>
      </c>
      <c r="C28" s="145">
        <v>15.79</v>
      </c>
      <c r="D28" s="144">
        <v>7.32</v>
      </c>
      <c r="E28" s="144">
        <v>21.744</v>
      </c>
      <c r="F28" s="144">
        <v>13.31</v>
      </c>
      <c r="G28" s="144">
        <v>32.162999999999997</v>
      </c>
      <c r="H28" s="144">
        <v>252.06</v>
      </c>
      <c r="I28" s="144">
        <v>32.305</v>
      </c>
      <c r="J28" s="144">
        <v>55.17</v>
      </c>
      <c r="K28" s="144">
        <v>31.14</v>
      </c>
      <c r="L28" s="144">
        <v>1.8180000000000001</v>
      </c>
      <c r="M28" s="144">
        <v>3.08</v>
      </c>
      <c r="N28" s="144">
        <v>17.928999999999998</v>
      </c>
      <c r="O28" s="144">
        <v>225.16642999999999</v>
      </c>
      <c r="P28" s="144">
        <v>154.6465</v>
      </c>
      <c r="Q28" s="144">
        <v>121.26</v>
      </c>
      <c r="R28" s="144">
        <v>46.987000000000002</v>
      </c>
      <c r="S28" s="144">
        <v>11.7</v>
      </c>
      <c r="T28" s="144">
        <v>3.2630002</v>
      </c>
      <c r="U28" s="144">
        <v>52.72</v>
      </c>
      <c r="V28" s="144">
        <v>21.83</v>
      </c>
      <c r="W28" s="144">
        <v>6.8636100000000004</v>
      </c>
      <c r="X28" s="144">
        <v>23.2</v>
      </c>
      <c r="Y28" s="144">
        <v>19.824000000000002</v>
      </c>
      <c r="Z28" s="144">
        <v>37.14</v>
      </c>
      <c r="AA28" s="144">
        <v>59.59</v>
      </c>
    </row>
    <row r="29" spans="1:27" x14ac:dyDescent="0.2">
      <c r="A29" s="143">
        <v>44286</v>
      </c>
      <c r="C29" s="145">
        <v>13.23</v>
      </c>
      <c r="D29" s="144">
        <v>6.21</v>
      </c>
      <c r="E29" s="144">
        <v>21.015000000000001</v>
      </c>
      <c r="F29" s="144">
        <v>12.97</v>
      </c>
      <c r="G29" s="144">
        <v>32.51</v>
      </c>
      <c r="H29" s="144">
        <v>268.52</v>
      </c>
      <c r="I29" s="144">
        <v>29.785</v>
      </c>
      <c r="J29" s="144">
        <v>74.64</v>
      </c>
      <c r="K29" s="144">
        <v>30.46</v>
      </c>
      <c r="L29" s="144">
        <v>1.899</v>
      </c>
      <c r="M29" s="144">
        <v>3.07</v>
      </c>
      <c r="N29" s="144">
        <v>17.29</v>
      </c>
      <c r="O29" s="144">
        <v>222.64311000000001</v>
      </c>
      <c r="P29" s="144">
        <v>154.70401000000001</v>
      </c>
      <c r="Q29" s="144">
        <v>122.15</v>
      </c>
      <c r="R29" s="144">
        <v>46.366</v>
      </c>
      <c r="S29" s="144">
        <v>12.25</v>
      </c>
      <c r="T29" s="144">
        <v>3.9060001</v>
      </c>
      <c r="U29" s="144">
        <v>54.11</v>
      </c>
      <c r="V29" s="144">
        <v>21.46</v>
      </c>
      <c r="W29" s="144">
        <v>6.8831499999999997</v>
      </c>
      <c r="X29" s="144">
        <v>22.83</v>
      </c>
      <c r="Y29" s="144">
        <v>21.207999999999998</v>
      </c>
      <c r="Z29" s="144">
        <v>36.630000000000003</v>
      </c>
      <c r="AA29" s="144">
        <v>47.96</v>
      </c>
    </row>
    <row r="30" spans="1:27" x14ac:dyDescent="0.2">
      <c r="A30" s="143">
        <v>44316</v>
      </c>
      <c r="C30" s="145">
        <v>11.17</v>
      </c>
      <c r="D30" s="144">
        <v>6.25</v>
      </c>
      <c r="E30" s="144">
        <v>21.411999999999999</v>
      </c>
      <c r="F30" s="144">
        <v>14.35</v>
      </c>
      <c r="G30" s="144">
        <v>29.902999999999999</v>
      </c>
      <c r="H30" s="144">
        <v>279.24</v>
      </c>
      <c r="I30" s="144">
        <v>35.26</v>
      </c>
      <c r="J30" s="144">
        <v>80.260000000000005</v>
      </c>
      <c r="K30" s="144">
        <v>32.229999999999997</v>
      </c>
      <c r="L30" s="144">
        <v>1.94</v>
      </c>
      <c r="M30" s="144">
        <v>2.86</v>
      </c>
      <c r="N30" s="144">
        <v>15.789</v>
      </c>
      <c r="O30" s="144">
        <v>236.47978000000001</v>
      </c>
      <c r="P30" s="144">
        <v>173.37100000000001</v>
      </c>
      <c r="Q30" s="144">
        <v>131.46</v>
      </c>
      <c r="R30" s="144">
        <v>45.620002999999997</v>
      </c>
      <c r="S30" s="144">
        <v>11.54</v>
      </c>
      <c r="T30" s="144">
        <v>3.7020000999999998</v>
      </c>
      <c r="U30" s="144">
        <v>56.15</v>
      </c>
      <c r="V30" s="144">
        <v>19.559999999999999</v>
      </c>
      <c r="W30" s="144">
        <v>7.3860760000000001</v>
      </c>
      <c r="X30" s="144">
        <v>26.19</v>
      </c>
      <c r="Y30" s="144">
        <v>19.216999999999999</v>
      </c>
      <c r="Z30" s="144">
        <v>38</v>
      </c>
      <c r="AA30" s="144">
        <v>50.41</v>
      </c>
    </row>
    <row r="31" spans="1:27" x14ac:dyDescent="0.2">
      <c r="A31" s="143">
        <v>44344</v>
      </c>
      <c r="C31" s="145">
        <v>9.75</v>
      </c>
      <c r="D31" s="144">
        <v>7.37</v>
      </c>
      <c r="E31" s="144">
        <v>21.297999999999998</v>
      </c>
      <c r="F31" s="144">
        <v>14</v>
      </c>
      <c r="G31" s="144">
        <v>30.922000000000001</v>
      </c>
      <c r="H31" s="144">
        <v>280.89999999999998</v>
      </c>
      <c r="I31" s="144">
        <v>37.25</v>
      </c>
      <c r="J31" s="144">
        <v>81.86</v>
      </c>
      <c r="K31" s="144">
        <v>30.76</v>
      </c>
      <c r="L31" s="144">
        <v>1.9139999999999999</v>
      </c>
      <c r="M31" s="144">
        <v>3.18</v>
      </c>
      <c r="N31" s="144">
        <v>16.861000000000001</v>
      </c>
      <c r="O31" s="144">
        <v>208.40643</v>
      </c>
      <c r="P31" s="144">
        <v>161.15350000000001</v>
      </c>
      <c r="Q31" s="144">
        <v>124.61</v>
      </c>
      <c r="R31" s="144">
        <v>47.232998000000002</v>
      </c>
      <c r="S31" s="144">
        <v>14.53</v>
      </c>
      <c r="T31" s="144">
        <v>3.4740001999999999</v>
      </c>
      <c r="U31" s="144">
        <v>57.34</v>
      </c>
      <c r="V31" s="144">
        <v>22.45</v>
      </c>
      <c r="W31" s="144">
        <v>8.0210699999999999</v>
      </c>
      <c r="X31" s="144">
        <v>25.6</v>
      </c>
      <c r="Y31" s="144">
        <v>20.940999999999999</v>
      </c>
      <c r="Z31" s="144">
        <v>36.619999999999997</v>
      </c>
      <c r="AA31" s="144">
        <v>50.79</v>
      </c>
    </row>
    <row r="32" spans="1:27" x14ac:dyDescent="0.2">
      <c r="A32" s="143">
        <v>44377</v>
      </c>
      <c r="C32" s="145">
        <v>10.7</v>
      </c>
      <c r="D32" s="144">
        <v>7.29</v>
      </c>
      <c r="E32" s="144">
        <v>23.19</v>
      </c>
      <c r="F32" s="144">
        <v>13.6</v>
      </c>
      <c r="G32" s="144">
        <v>26.526</v>
      </c>
      <c r="H32" s="144">
        <v>265.41000000000003</v>
      </c>
      <c r="I32" s="144">
        <v>36.950000000000003</v>
      </c>
      <c r="J32" s="144">
        <v>85.6</v>
      </c>
      <c r="K32" s="144">
        <v>31.83</v>
      </c>
      <c r="L32" s="144">
        <v>1.875</v>
      </c>
      <c r="M32" s="144">
        <v>3.46</v>
      </c>
      <c r="N32" s="144">
        <v>15.749000000000001</v>
      </c>
      <c r="O32" s="144">
        <v>226.56645</v>
      </c>
      <c r="P32" s="144">
        <v>172.00800000000001</v>
      </c>
      <c r="Q32" s="144">
        <v>136.96</v>
      </c>
      <c r="R32" s="144">
        <v>47.684002</v>
      </c>
      <c r="S32" s="144">
        <v>14.86</v>
      </c>
      <c r="T32" s="144">
        <v>3.5180001000000001</v>
      </c>
      <c r="U32" s="144">
        <v>57.02</v>
      </c>
      <c r="V32" s="144">
        <v>23.12</v>
      </c>
      <c r="W32" s="144">
        <v>7</v>
      </c>
      <c r="X32" s="144">
        <v>27.04</v>
      </c>
      <c r="Y32" s="144">
        <v>20.754000000000001</v>
      </c>
      <c r="Z32" s="144">
        <v>36.29</v>
      </c>
      <c r="AA32" s="144">
        <v>56.87</v>
      </c>
    </row>
    <row r="33" spans="1:27" x14ac:dyDescent="0.2">
      <c r="A33" s="143">
        <v>44407</v>
      </c>
      <c r="C33" s="145">
        <v>9.65</v>
      </c>
      <c r="D33" s="144">
        <v>6.51</v>
      </c>
      <c r="E33" s="144">
        <v>20.405999999999999</v>
      </c>
      <c r="F33" s="144">
        <v>14.18</v>
      </c>
      <c r="G33" s="144">
        <v>23.902000000000001</v>
      </c>
      <c r="H33" s="144">
        <v>257.83</v>
      </c>
      <c r="I33" s="144">
        <v>33.54</v>
      </c>
      <c r="J33" s="144">
        <v>85.73</v>
      </c>
      <c r="K33" s="144">
        <v>28.92</v>
      </c>
      <c r="L33" s="144">
        <v>1.966</v>
      </c>
      <c r="M33" s="144">
        <v>2.31</v>
      </c>
      <c r="N33" s="144">
        <v>16.556000000000001</v>
      </c>
      <c r="O33" s="144">
        <v>229.06645</v>
      </c>
      <c r="P33" s="144">
        <v>166.37950000000001</v>
      </c>
      <c r="Q33" s="144">
        <v>145.86000000000001</v>
      </c>
      <c r="R33" s="144">
        <v>48.540005000000001</v>
      </c>
      <c r="S33" s="144">
        <v>13.95</v>
      </c>
      <c r="T33" s="144">
        <v>3.8040001000000001</v>
      </c>
      <c r="U33" s="144">
        <v>58.83</v>
      </c>
      <c r="V33" s="144">
        <v>20.68</v>
      </c>
      <c r="W33" s="144">
        <v>6.94015</v>
      </c>
      <c r="X33" s="144">
        <v>29.8</v>
      </c>
      <c r="Y33" s="144">
        <v>19.763000000000002</v>
      </c>
      <c r="Z33" s="144">
        <v>36.28</v>
      </c>
      <c r="AA33" s="144">
        <v>55.56</v>
      </c>
    </row>
    <row r="34" spans="1:27" x14ac:dyDescent="0.2">
      <c r="A34" s="143">
        <v>44439</v>
      </c>
      <c r="C34" s="145">
        <v>9.66</v>
      </c>
      <c r="D34" s="144">
        <v>7.92</v>
      </c>
      <c r="E34" s="144">
        <v>22.091000000000001</v>
      </c>
      <c r="F34" s="144">
        <v>16.5</v>
      </c>
      <c r="G34" s="144">
        <v>27.065999999999999</v>
      </c>
      <c r="H34" s="144">
        <v>253.54</v>
      </c>
      <c r="I34" s="144">
        <v>30.475000000000001</v>
      </c>
      <c r="J34" s="144">
        <v>92.99</v>
      </c>
      <c r="K34" s="144">
        <v>30.23</v>
      </c>
      <c r="L34" s="144">
        <v>1.835</v>
      </c>
      <c r="M34" s="144">
        <v>2.36</v>
      </c>
      <c r="N34" s="144">
        <v>17.010999999999999</v>
      </c>
      <c r="O34" s="144">
        <v>245.23973000000001</v>
      </c>
      <c r="P34" s="144">
        <v>173.5395</v>
      </c>
      <c r="Q34" s="144">
        <v>151.83000000000001</v>
      </c>
      <c r="R34" s="144">
        <v>49.721004000000001</v>
      </c>
      <c r="S34" s="144">
        <v>13.03</v>
      </c>
      <c r="T34" s="144">
        <v>3.6539999999999999</v>
      </c>
      <c r="U34" s="144">
        <v>60.68</v>
      </c>
      <c r="V34" s="144">
        <v>19.98</v>
      </c>
      <c r="W34" s="144">
        <v>7.99824</v>
      </c>
      <c r="X34" s="144">
        <v>32.409999999999997</v>
      </c>
      <c r="Y34" s="144">
        <v>21.303999999999998</v>
      </c>
      <c r="Z34" s="144">
        <v>33.53</v>
      </c>
      <c r="AA34" s="144">
        <v>56.83</v>
      </c>
    </row>
    <row r="35" spans="1:27" x14ac:dyDescent="0.2">
      <c r="A35" s="143">
        <v>44469</v>
      </c>
      <c r="C35" s="145">
        <v>8.34</v>
      </c>
      <c r="D35" s="144">
        <v>9.42</v>
      </c>
      <c r="E35" s="144">
        <v>21.681999999999999</v>
      </c>
      <c r="F35" s="144">
        <v>15.67</v>
      </c>
      <c r="G35" s="144">
        <v>26.975999999999999</v>
      </c>
      <c r="H35" s="144">
        <v>239.25</v>
      </c>
      <c r="I35" s="144">
        <v>31.475000000000001</v>
      </c>
      <c r="J35" s="144">
        <v>99.34</v>
      </c>
      <c r="K35" s="144">
        <v>32.57</v>
      </c>
      <c r="L35" s="144">
        <v>1.8069999999999999</v>
      </c>
      <c r="M35" s="144">
        <v>2.96</v>
      </c>
      <c r="N35" s="144">
        <v>15.619</v>
      </c>
      <c r="O35" s="144">
        <v>258.49306999999999</v>
      </c>
      <c r="P35" s="144">
        <v>164.25200000000001</v>
      </c>
      <c r="Q35" s="144">
        <v>141.5</v>
      </c>
      <c r="R35" s="144">
        <v>48.493000000000002</v>
      </c>
      <c r="S35" s="144">
        <v>14.16</v>
      </c>
      <c r="T35" s="144">
        <v>3.657</v>
      </c>
      <c r="U35" s="144">
        <v>55.93</v>
      </c>
      <c r="V35" s="144">
        <v>21.62</v>
      </c>
      <c r="W35" s="144">
        <v>7.79</v>
      </c>
      <c r="X35" s="144">
        <v>27.92</v>
      </c>
      <c r="Y35" s="144">
        <v>21.452000000000002</v>
      </c>
      <c r="Z35" s="144">
        <v>29.96</v>
      </c>
      <c r="AA35" s="144">
        <v>52.36</v>
      </c>
    </row>
    <row r="36" spans="1:27" x14ac:dyDescent="0.2">
      <c r="A36" s="143">
        <v>44498</v>
      </c>
      <c r="C36" s="145">
        <v>7.57</v>
      </c>
      <c r="D36" s="144">
        <v>9.26</v>
      </c>
      <c r="E36" s="144">
        <v>24.617999999999999</v>
      </c>
      <c r="F36" s="144">
        <v>15.4</v>
      </c>
      <c r="G36" s="144">
        <v>24.875</v>
      </c>
      <c r="H36" s="144">
        <v>293.05</v>
      </c>
      <c r="I36" s="144">
        <v>31.094999999999999</v>
      </c>
      <c r="J36" s="144">
        <v>109.82</v>
      </c>
      <c r="K36" s="144">
        <v>34.869999999999997</v>
      </c>
      <c r="L36" s="144">
        <v>1.7310000000000001</v>
      </c>
      <c r="M36" s="144">
        <v>3.6</v>
      </c>
      <c r="N36" s="144">
        <v>16.032</v>
      </c>
      <c r="O36" s="144">
        <v>371.33294999999998</v>
      </c>
      <c r="P36" s="144">
        <v>168.6215</v>
      </c>
      <c r="Q36" s="144">
        <v>149.80000000000001</v>
      </c>
      <c r="R36" s="144">
        <v>53.167000000000002</v>
      </c>
      <c r="S36" s="144">
        <v>17.079999999999998</v>
      </c>
      <c r="T36" s="144">
        <v>3.5390000000000001</v>
      </c>
      <c r="U36" s="144">
        <v>51.43</v>
      </c>
      <c r="V36" s="144">
        <v>24.99</v>
      </c>
      <c r="W36" s="144">
        <v>8.15</v>
      </c>
      <c r="X36" s="144">
        <v>29.79</v>
      </c>
      <c r="Y36" s="144">
        <v>19.706</v>
      </c>
      <c r="Z36" s="144">
        <v>29.36</v>
      </c>
      <c r="AA36" s="144">
        <v>47.72</v>
      </c>
    </row>
    <row r="37" spans="1:27" x14ac:dyDescent="0.2">
      <c r="A37" s="143">
        <v>44530</v>
      </c>
      <c r="C37" s="145">
        <v>6.63</v>
      </c>
      <c r="D37" s="144">
        <v>4.3899999999999997</v>
      </c>
      <c r="E37" s="144">
        <v>24.611000000000001</v>
      </c>
      <c r="F37" s="144">
        <v>14.35</v>
      </c>
      <c r="G37" s="144">
        <v>22.736999999999998</v>
      </c>
      <c r="H37" s="144">
        <v>265.27</v>
      </c>
      <c r="I37" s="144">
        <v>35.26</v>
      </c>
      <c r="J37" s="144">
        <v>92.07</v>
      </c>
      <c r="K37" s="144">
        <v>31.07</v>
      </c>
      <c r="L37" s="144">
        <v>1.7410000000000001</v>
      </c>
      <c r="M37" s="144">
        <v>3.66</v>
      </c>
      <c r="N37" s="144">
        <v>14.32</v>
      </c>
      <c r="O37" s="144">
        <v>381.58627000000001</v>
      </c>
      <c r="P37" s="144">
        <v>175.3535</v>
      </c>
      <c r="Q37" s="144">
        <v>165.3</v>
      </c>
      <c r="R37" s="144">
        <v>55.368000000000002</v>
      </c>
      <c r="S37" s="144">
        <v>19.190000000000001</v>
      </c>
      <c r="T37" s="144">
        <v>4.1400002999999996</v>
      </c>
      <c r="U37" s="144">
        <v>49.98</v>
      </c>
      <c r="V37" s="144">
        <v>21.59</v>
      </c>
      <c r="W37" s="144">
        <v>7.1969390000000004</v>
      </c>
      <c r="X37" s="144">
        <v>27.03</v>
      </c>
      <c r="Y37" s="144">
        <v>18.257000000000001</v>
      </c>
      <c r="Z37" s="144">
        <v>27.94</v>
      </c>
      <c r="AA37" s="144">
        <v>43.55</v>
      </c>
    </row>
    <row r="38" spans="1:27" x14ac:dyDescent="0.2">
      <c r="A38" s="143">
        <v>44561</v>
      </c>
      <c r="C38" s="145">
        <v>6.42</v>
      </c>
      <c r="D38" s="144">
        <v>4.4000000000000004</v>
      </c>
      <c r="E38" s="144">
        <v>23.67</v>
      </c>
      <c r="F38" s="144">
        <v>14.6</v>
      </c>
      <c r="G38" s="144">
        <v>24.98</v>
      </c>
      <c r="H38" s="144">
        <v>297.70999999999998</v>
      </c>
      <c r="I38" s="144">
        <v>36.43</v>
      </c>
      <c r="J38" s="144">
        <v>93.36</v>
      </c>
      <c r="K38" s="144">
        <v>33.299999999999997</v>
      </c>
      <c r="L38" s="144">
        <v>1.823</v>
      </c>
      <c r="M38" s="144">
        <v>3.46</v>
      </c>
      <c r="N38" s="144">
        <v>15.116</v>
      </c>
      <c r="O38" s="144">
        <v>352.25963999999999</v>
      </c>
      <c r="P38" s="144">
        <v>166.71702999999999</v>
      </c>
      <c r="Q38" s="144">
        <v>177.57</v>
      </c>
      <c r="R38" s="144">
        <v>66.54101</v>
      </c>
      <c r="S38" s="144">
        <v>20.77</v>
      </c>
      <c r="T38" s="144">
        <v>4.3949999999999996</v>
      </c>
      <c r="U38" s="144">
        <v>50.33</v>
      </c>
      <c r="V38" s="144">
        <v>22.87</v>
      </c>
      <c r="W38" s="144">
        <v>7.7649999999999997</v>
      </c>
      <c r="X38" s="144">
        <v>28.83</v>
      </c>
      <c r="Y38" s="144">
        <v>18.102</v>
      </c>
      <c r="Z38" s="144">
        <v>29.59</v>
      </c>
      <c r="AA38" s="144">
        <v>44.46</v>
      </c>
    </row>
    <row r="39" spans="1:27" x14ac:dyDescent="0.2">
      <c r="A39" s="143">
        <v>44592</v>
      </c>
      <c r="C39" s="145">
        <v>5.19</v>
      </c>
      <c r="D39" s="144">
        <v>4.6500000000000004</v>
      </c>
      <c r="E39" s="144">
        <v>26.484000000000002</v>
      </c>
      <c r="F39" s="144">
        <v>12.6</v>
      </c>
      <c r="G39" s="144">
        <v>26.353999999999999</v>
      </c>
      <c r="H39" s="144">
        <v>271.99</v>
      </c>
      <c r="I39" s="144">
        <v>27.84</v>
      </c>
      <c r="J39" s="144">
        <v>85.06</v>
      </c>
      <c r="K39" s="144">
        <v>29.84</v>
      </c>
      <c r="L39" s="144">
        <v>1.7949999999999999</v>
      </c>
      <c r="M39" s="144">
        <v>4.33</v>
      </c>
      <c r="N39" s="144">
        <v>16.363</v>
      </c>
      <c r="O39" s="144">
        <v>312.23964999999998</v>
      </c>
      <c r="P39" s="144">
        <v>149.5735</v>
      </c>
      <c r="Q39" s="144">
        <v>174.78</v>
      </c>
      <c r="R39" s="144">
        <v>58.588000000000001</v>
      </c>
      <c r="S39" s="144">
        <v>20.3</v>
      </c>
      <c r="T39" s="144">
        <v>4.0519999999999996</v>
      </c>
      <c r="U39" s="144">
        <v>49.99</v>
      </c>
      <c r="V39" s="144">
        <v>30.74</v>
      </c>
      <c r="W39" s="144">
        <v>7.5140000000000002</v>
      </c>
      <c r="X39" s="144">
        <v>26.55</v>
      </c>
      <c r="Y39" s="144">
        <v>17.001999999999999</v>
      </c>
      <c r="Z39" s="144">
        <v>31.48</v>
      </c>
      <c r="AA39" s="144">
        <v>38.06</v>
      </c>
    </row>
    <row r="40" spans="1:27" x14ac:dyDescent="0.2">
      <c r="A40" s="143">
        <v>44620</v>
      </c>
      <c r="C40" s="145">
        <v>5.33</v>
      </c>
      <c r="D40" s="144">
        <v>5.59</v>
      </c>
      <c r="E40" s="144">
        <v>25.2</v>
      </c>
      <c r="F40" s="144">
        <v>12.775</v>
      </c>
      <c r="G40" s="144">
        <v>26.812000000000001</v>
      </c>
      <c r="H40" s="144">
        <v>256.52</v>
      </c>
      <c r="I40" s="144">
        <v>25.4</v>
      </c>
      <c r="J40" s="144">
        <v>88.83</v>
      </c>
      <c r="K40" s="144">
        <v>32.85</v>
      </c>
      <c r="L40" s="144">
        <v>1.7849999999999999</v>
      </c>
      <c r="M40" s="144">
        <v>4.8600000000000003</v>
      </c>
      <c r="N40" s="144">
        <v>15.891999999999999</v>
      </c>
      <c r="O40" s="144">
        <v>290.14303999999998</v>
      </c>
      <c r="P40" s="144">
        <v>153.56299999999999</v>
      </c>
      <c r="Q40" s="144">
        <v>165.12</v>
      </c>
      <c r="R40" s="144">
        <v>58.744</v>
      </c>
      <c r="S40" s="144">
        <v>17.559999999999999</v>
      </c>
      <c r="T40" s="144">
        <v>3.9290001000000001</v>
      </c>
      <c r="U40" s="144">
        <v>46.76</v>
      </c>
      <c r="V40" s="144">
        <v>33.53</v>
      </c>
      <c r="W40" s="144">
        <v>7.5049999999999999</v>
      </c>
      <c r="X40" s="144">
        <v>25.28</v>
      </c>
      <c r="Y40" s="144">
        <v>17.204000000000001</v>
      </c>
      <c r="Z40" s="144">
        <v>28.17</v>
      </c>
      <c r="AA40" s="144">
        <v>42.03</v>
      </c>
    </row>
    <row r="41" spans="1:27" x14ac:dyDescent="0.2">
      <c r="A41" s="143">
        <v>44651</v>
      </c>
      <c r="C41" s="145">
        <v>5.28</v>
      </c>
      <c r="D41" s="144">
        <v>5.6</v>
      </c>
      <c r="E41" s="144">
        <v>25.645</v>
      </c>
      <c r="F41" s="144">
        <v>12.71</v>
      </c>
      <c r="G41" s="144">
        <v>25.73</v>
      </c>
      <c r="H41" s="144">
        <v>285.22000000000003</v>
      </c>
      <c r="I41" s="144">
        <v>23.594999999999999</v>
      </c>
      <c r="J41" s="144">
        <v>84.26</v>
      </c>
      <c r="K41" s="144">
        <v>32.6</v>
      </c>
      <c r="L41" s="144">
        <v>1.897</v>
      </c>
      <c r="M41" s="144">
        <v>7.19</v>
      </c>
      <c r="N41" s="144">
        <v>14.489000000000001</v>
      </c>
      <c r="O41" s="144">
        <v>359.19965000000002</v>
      </c>
      <c r="P41" s="144">
        <v>162.9975</v>
      </c>
      <c r="Q41" s="144">
        <v>174.61</v>
      </c>
      <c r="R41" s="144">
        <v>62.968000000000004</v>
      </c>
      <c r="S41" s="144">
        <v>16.91</v>
      </c>
      <c r="T41" s="144">
        <v>3.8069999999999999</v>
      </c>
      <c r="U41" s="144">
        <v>46.82</v>
      </c>
      <c r="V41" s="144">
        <v>37.869999999999997</v>
      </c>
      <c r="W41" s="144">
        <v>7.29</v>
      </c>
      <c r="X41" s="144">
        <v>25.3</v>
      </c>
      <c r="Y41" s="144">
        <v>17.434000000000001</v>
      </c>
      <c r="Z41" s="144">
        <v>31.16</v>
      </c>
      <c r="AA41" s="144">
        <v>39.880000000000003</v>
      </c>
    </row>
    <row r="42" spans="1:27" x14ac:dyDescent="0.2">
      <c r="A42" s="143">
        <v>44680</v>
      </c>
      <c r="C42" s="145">
        <v>4.3099999999999996</v>
      </c>
      <c r="D42" s="144">
        <v>5.7750000000000004</v>
      </c>
      <c r="E42" s="144">
        <v>24.902000000000001</v>
      </c>
      <c r="F42" s="144">
        <v>11.89</v>
      </c>
      <c r="G42" s="144">
        <v>27.338000000000001</v>
      </c>
      <c r="H42" s="144">
        <v>257.88</v>
      </c>
      <c r="I42" s="144">
        <v>22.06</v>
      </c>
      <c r="J42" s="144">
        <v>82.37</v>
      </c>
      <c r="K42" s="144">
        <v>36.6</v>
      </c>
      <c r="L42" s="144">
        <v>1.91</v>
      </c>
      <c r="M42" s="144">
        <v>6.76</v>
      </c>
      <c r="N42" s="144">
        <v>12.741</v>
      </c>
      <c r="O42" s="144">
        <v>290.25304999999997</v>
      </c>
      <c r="P42" s="144">
        <v>124.281494</v>
      </c>
      <c r="Q42" s="144">
        <v>157.65</v>
      </c>
      <c r="R42" s="144">
        <v>55.439003</v>
      </c>
      <c r="S42" s="144">
        <v>14.16</v>
      </c>
      <c r="T42" s="144">
        <v>4.21</v>
      </c>
      <c r="U42" s="144">
        <v>39.76</v>
      </c>
      <c r="V42" s="144">
        <v>35.619999999999997</v>
      </c>
      <c r="W42" s="144">
        <v>6.86</v>
      </c>
      <c r="X42" s="144">
        <v>24</v>
      </c>
      <c r="Y42" s="144">
        <v>16.838000000000001</v>
      </c>
      <c r="Z42" s="144">
        <v>25.48</v>
      </c>
      <c r="AA42" s="144">
        <v>36.81</v>
      </c>
    </row>
    <row r="43" spans="1:27" x14ac:dyDescent="0.2">
      <c r="A43" s="143">
        <v>44712</v>
      </c>
      <c r="C43" s="145">
        <v>3.12</v>
      </c>
      <c r="D43" s="144">
        <v>5.71</v>
      </c>
      <c r="E43" s="144">
        <v>25.463999999999999</v>
      </c>
      <c r="F43" s="144">
        <v>11.48</v>
      </c>
      <c r="G43" s="144">
        <v>25.364999999999998</v>
      </c>
      <c r="H43" s="144">
        <v>239.66</v>
      </c>
      <c r="I43" s="144">
        <v>19.48</v>
      </c>
      <c r="J43" s="144">
        <v>85.73</v>
      </c>
      <c r="K43" s="144">
        <v>35.729999999999997</v>
      </c>
      <c r="L43" s="144">
        <v>2.2210000000000001</v>
      </c>
      <c r="M43" s="144">
        <v>7.74</v>
      </c>
      <c r="N43" s="144">
        <v>12.971</v>
      </c>
      <c r="O43" s="144">
        <v>252.75307000000001</v>
      </c>
      <c r="P43" s="144">
        <v>120.209496</v>
      </c>
      <c r="Q43" s="144">
        <v>148.84</v>
      </c>
      <c r="R43" s="144">
        <v>58.012999999999998</v>
      </c>
      <c r="S43" s="144">
        <v>13.68</v>
      </c>
      <c r="T43" s="144">
        <v>5.0060000000000002</v>
      </c>
      <c r="U43" s="144">
        <v>44.28</v>
      </c>
      <c r="V43" s="144">
        <v>40.5</v>
      </c>
      <c r="W43" s="144">
        <v>6.625</v>
      </c>
      <c r="X43" s="144">
        <v>22.88</v>
      </c>
      <c r="Y43" s="144">
        <v>16.670000000000002</v>
      </c>
      <c r="Z43" s="144">
        <v>29.77</v>
      </c>
      <c r="AA43" s="144">
        <v>40.869999999999997</v>
      </c>
    </row>
    <row r="44" spans="1:27" x14ac:dyDescent="0.2">
      <c r="A44" s="143">
        <v>44742</v>
      </c>
      <c r="C44" s="145">
        <v>2.61</v>
      </c>
      <c r="D44" s="144">
        <v>5.58</v>
      </c>
      <c r="E44" s="144">
        <v>20.096</v>
      </c>
      <c r="F44" s="144">
        <v>11.65</v>
      </c>
      <c r="G44" s="144">
        <v>21.664999999999999</v>
      </c>
      <c r="H44" s="144">
        <v>227.29</v>
      </c>
      <c r="I44" s="144">
        <v>15.214</v>
      </c>
      <c r="J44" s="144">
        <v>89.32</v>
      </c>
      <c r="K44" s="144">
        <v>38.89</v>
      </c>
      <c r="L44" s="144">
        <v>2.1160000000000001</v>
      </c>
      <c r="M44" s="144">
        <v>6.19</v>
      </c>
      <c r="N44" s="144">
        <v>12.227</v>
      </c>
      <c r="O44" s="144">
        <v>224.47309999999999</v>
      </c>
      <c r="P44" s="144">
        <v>106.21</v>
      </c>
      <c r="Q44" s="144">
        <v>136.72</v>
      </c>
      <c r="R44" s="144">
        <v>48.581000000000003</v>
      </c>
      <c r="S44" s="144">
        <v>11.13</v>
      </c>
      <c r="T44" s="144">
        <v>4.0350000000000001</v>
      </c>
      <c r="U44" s="144">
        <v>39.24</v>
      </c>
      <c r="V44" s="144">
        <v>31.36</v>
      </c>
      <c r="W44" s="144">
        <v>5.8150000000000004</v>
      </c>
      <c r="X44" s="144">
        <v>21.49</v>
      </c>
      <c r="Y44" s="144">
        <v>17.731999999999999</v>
      </c>
      <c r="Z44" s="144">
        <v>28.19</v>
      </c>
      <c r="AA44" s="144">
        <v>47.27</v>
      </c>
    </row>
    <row r="45" spans="1:27" x14ac:dyDescent="0.2">
      <c r="A45" s="143">
        <v>44771</v>
      </c>
      <c r="C45" s="145">
        <v>3</v>
      </c>
      <c r="D45" s="144">
        <v>6.68</v>
      </c>
      <c r="E45" s="144">
        <v>21.675999999999998</v>
      </c>
      <c r="F45" s="144">
        <v>13.5</v>
      </c>
      <c r="G45" s="144">
        <v>19.777000000000001</v>
      </c>
      <c r="H45" s="144">
        <v>251.17</v>
      </c>
      <c r="I45" s="144">
        <v>13.2575</v>
      </c>
      <c r="J45" s="144">
        <v>99.01</v>
      </c>
      <c r="K45" s="144">
        <v>34.61</v>
      </c>
      <c r="L45" s="144">
        <v>2.2909999999999999</v>
      </c>
      <c r="M45" s="144">
        <v>6.34</v>
      </c>
      <c r="N45" s="144">
        <v>10.026999999999999</v>
      </c>
      <c r="O45" s="144">
        <v>297.14972</v>
      </c>
      <c r="P45" s="144">
        <v>134.94999999999999</v>
      </c>
      <c r="Q45" s="144">
        <v>162.51</v>
      </c>
      <c r="R45" s="144">
        <v>53.548000000000002</v>
      </c>
      <c r="S45" s="144">
        <v>14.69</v>
      </c>
      <c r="T45" s="144">
        <v>5.4010005000000003</v>
      </c>
      <c r="U45" s="144">
        <v>37.520000000000003</v>
      </c>
      <c r="V45" s="144">
        <v>29.3</v>
      </c>
      <c r="W45" s="144">
        <v>5.68</v>
      </c>
      <c r="X45" s="144">
        <v>24.12</v>
      </c>
      <c r="Y45" s="144">
        <v>17.785</v>
      </c>
      <c r="Z45" s="144">
        <v>31</v>
      </c>
      <c r="AA45" s="144">
        <v>48.3</v>
      </c>
    </row>
    <row r="46" spans="1:27" x14ac:dyDescent="0.2">
      <c r="A46" s="143">
        <v>44804</v>
      </c>
      <c r="C46" s="145">
        <v>2.65</v>
      </c>
      <c r="D46" s="144">
        <v>7</v>
      </c>
      <c r="E46" s="144">
        <v>22.937000000000001</v>
      </c>
      <c r="F46" s="144">
        <v>11.63</v>
      </c>
      <c r="G46" s="144">
        <v>19.111000000000001</v>
      </c>
      <c r="H46" s="144">
        <v>243.13</v>
      </c>
      <c r="I46" s="144">
        <v>10.685</v>
      </c>
      <c r="J46" s="144">
        <v>91.41</v>
      </c>
      <c r="K46" s="144">
        <v>33.340000000000003</v>
      </c>
      <c r="L46" s="144">
        <v>2.0379999999999998</v>
      </c>
      <c r="M46" s="144">
        <v>7.07</v>
      </c>
      <c r="N46" s="144">
        <v>9.5830000000000002</v>
      </c>
      <c r="O46" s="144">
        <v>275.61</v>
      </c>
      <c r="P46" s="144">
        <v>126.77</v>
      </c>
      <c r="Q46" s="144">
        <v>157.22</v>
      </c>
      <c r="R46" s="144">
        <v>49.911000000000001</v>
      </c>
      <c r="S46" s="144">
        <v>15.24</v>
      </c>
      <c r="T46" s="144">
        <v>6.5080004000000002</v>
      </c>
      <c r="U46" s="144">
        <v>36.19</v>
      </c>
      <c r="V46" s="144">
        <v>30.13</v>
      </c>
      <c r="W46" s="144">
        <v>5.032</v>
      </c>
      <c r="X46" s="144">
        <v>22.64</v>
      </c>
      <c r="Y46" s="144">
        <v>16.451000000000001</v>
      </c>
      <c r="Z46" s="144">
        <v>32.659999999999997</v>
      </c>
      <c r="AA46" s="144">
        <v>51.77</v>
      </c>
    </row>
    <row r="47" spans="1:27" x14ac:dyDescent="0.2">
      <c r="A47" s="143">
        <v>44834</v>
      </c>
      <c r="C47" s="145">
        <v>1.91</v>
      </c>
      <c r="D47" s="144">
        <v>8.1</v>
      </c>
      <c r="E47" s="144">
        <v>19.018999999999998</v>
      </c>
      <c r="F47" s="144">
        <v>12.65</v>
      </c>
      <c r="G47" s="144">
        <v>15.86</v>
      </c>
      <c r="H47" s="144">
        <v>209.65</v>
      </c>
      <c r="I47" s="144">
        <v>9.3424999999999994</v>
      </c>
      <c r="J47" s="144">
        <v>88.74</v>
      </c>
      <c r="K47" s="144">
        <v>28.97</v>
      </c>
      <c r="L47" s="144">
        <v>1.7450000000000001</v>
      </c>
      <c r="M47" s="144">
        <v>5.17</v>
      </c>
      <c r="N47" s="144">
        <v>8.2829999999999995</v>
      </c>
      <c r="O47" s="144">
        <v>265.25</v>
      </c>
      <c r="P47" s="144">
        <v>113</v>
      </c>
      <c r="Q47" s="144">
        <v>138.19999999999999</v>
      </c>
      <c r="R47" s="144">
        <v>44.401000000000003</v>
      </c>
      <c r="S47" s="144">
        <v>11.2</v>
      </c>
      <c r="T47" s="144">
        <v>5.5069999999999997</v>
      </c>
      <c r="U47" s="144">
        <v>29.33</v>
      </c>
      <c r="V47" s="144">
        <v>24.62</v>
      </c>
      <c r="W47" s="144">
        <v>4.33</v>
      </c>
      <c r="X47" s="144">
        <v>19.45</v>
      </c>
      <c r="Y47" s="144">
        <v>15.835000000000001</v>
      </c>
      <c r="Z47" s="144">
        <v>29.49</v>
      </c>
      <c r="AA47" s="144">
        <v>55.35</v>
      </c>
    </row>
    <row r="48" spans="1:27" x14ac:dyDescent="0.2">
      <c r="A48" s="143">
        <v>44865</v>
      </c>
      <c r="C48" s="145">
        <v>2.16</v>
      </c>
      <c r="D48" s="144">
        <v>8.8000000000000007</v>
      </c>
      <c r="E48" s="144">
        <v>21.966999999999999</v>
      </c>
      <c r="F48" s="144">
        <v>12.28</v>
      </c>
      <c r="G48" s="144">
        <v>12.867000000000001</v>
      </c>
      <c r="H48" s="144">
        <v>228.07</v>
      </c>
      <c r="I48" s="144">
        <v>11.53</v>
      </c>
      <c r="J48" s="144">
        <v>102.74</v>
      </c>
      <c r="K48" s="144">
        <v>36.630000000000003</v>
      </c>
      <c r="L48" s="144">
        <v>1.881</v>
      </c>
      <c r="M48" s="144">
        <v>6.49</v>
      </c>
      <c r="N48" s="144">
        <v>9.2940000000000005</v>
      </c>
      <c r="O48" s="144">
        <v>227.54</v>
      </c>
      <c r="P48" s="144">
        <v>102.44</v>
      </c>
      <c r="Q48" s="144">
        <v>153.34</v>
      </c>
      <c r="R48" s="144">
        <v>47.012</v>
      </c>
      <c r="S48" s="144">
        <v>13.37</v>
      </c>
      <c r="T48" s="144">
        <v>6.9589996000000003</v>
      </c>
      <c r="U48" s="144">
        <v>31.74</v>
      </c>
      <c r="V48" s="144">
        <v>36.42</v>
      </c>
      <c r="W48" s="144">
        <v>4.5</v>
      </c>
      <c r="X48" s="144">
        <v>21.52</v>
      </c>
      <c r="Y48" s="144">
        <v>16.033000000000001</v>
      </c>
      <c r="Z48" s="144">
        <v>31.78</v>
      </c>
      <c r="AA48" s="144">
        <v>64.17</v>
      </c>
    </row>
    <row r="49" spans="1:27" x14ac:dyDescent="0.2">
      <c r="A49" s="143">
        <v>44895</v>
      </c>
      <c r="C49" s="145">
        <v>1.98</v>
      </c>
      <c r="D49" s="144">
        <v>9.76</v>
      </c>
      <c r="E49" s="144">
        <v>23.001999999999999</v>
      </c>
      <c r="F49" s="144">
        <v>13.2613</v>
      </c>
      <c r="G49" s="144">
        <v>18.096</v>
      </c>
      <c r="H49" s="144">
        <v>256.5</v>
      </c>
      <c r="I49" s="144">
        <v>14.42</v>
      </c>
      <c r="J49" s="144">
        <v>123.26</v>
      </c>
      <c r="K49" s="144">
        <v>38.85</v>
      </c>
      <c r="L49" s="144">
        <v>2.0390000000000001</v>
      </c>
      <c r="M49" s="144">
        <v>6.65</v>
      </c>
      <c r="N49" s="144">
        <v>9.9420000000000002</v>
      </c>
      <c r="O49" s="144">
        <v>194.7</v>
      </c>
      <c r="P49" s="144">
        <v>96.54</v>
      </c>
      <c r="Q49" s="144">
        <v>148.03</v>
      </c>
      <c r="R49" s="144">
        <v>55.103003999999999</v>
      </c>
      <c r="S49" s="144">
        <v>13.9</v>
      </c>
      <c r="T49" s="144">
        <v>9.023002</v>
      </c>
      <c r="U49" s="144">
        <v>36.64</v>
      </c>
      <c r="V49" s="144">
        <v>37.89</v>
      </c>
      <c r="W49" s="144">
        <v>5.52</v>
      </c>
      <c r="X49" s="144">
        <v>23.21</v>
      </c>
      <c r="Y49" s="144">
        <v>16.805</v>
      </c>
      <c r="Z49" s="144">
        <v>30.28</v>
      </c>
      <c r="AA49" s="144">
        <v>66.400000000000006</v>
      </c>
    </row>
    <row r="50" spans="1:27" x14ac:dyDescent="0.2">
      <c r="A50" s="143">
        <v>44925</v>
      </c>
      <c r="C50" s="145">
        <v>1.34</v>
      </c>
      <c r="D50" s="144">
        <v>9.6</v>
      </c>
      <c r="E50" s="144">
        <v>18.966999999999999</v>
      </c>
      <c r="F50" s="144">
        <v>13.09</v>
      </c>
      <c r="G50" s="144">
        <v>17.489000000000001</v>
      </c>
      <c r="H50" s="144">
        <v>246.42</v>
      </c>
      <c r="I50" s="144">
        <v>12.57</v>
      </c>
      <c r="J50" s="144">
        <v>122.43</v>
      </c>
      <c r="K50" s="144">
        <v>33.28</v>
      </c>
      <c r="L50" s="144">
        <v>1.869</v>
      </c>
      <c r="M50" s="144">
        <v>6.36</v>
      </c>
      <c r="N50" s="144">
        <v>10.648</v>
      </c>
      <c r="O50" s="144">
        <v>123.18</v>
      </c>
      <c r="P50" s="144">
        <v>84</v>
      </c>
      <c r="Q50" s="144">
        <v>129.93</v>
      </c>
      <c r="R50" s="144">
        <v>55.913001999999999</v>
      </c>
      <c r="S50" s="144">
        <v>11.63</v>
      </c>
      <c r="T50" s="144">
        <v>8.2100000000000009</v>
      </c>
      <c r="U50" s="144">
        <v>34.97</v>
      </c>
      <c r="V50" s="144">
        <v>39.35</v>
      </c>
      <c r="W50" s="144">
        <v>5.99</v>
      </c>
      <c r="X50" s="144">
        <v>23.47</v>
      </c>
      <c r="Y50" s="144">
        <v>16.314</v>
      </c>
      <c r="Z50" s="144">
        <v>27.95</v>
      </c>
      <c r="AA50" s="144">
        <v>79.14</v>
      </c>
    </row>
    <row r="51" spans="1:27" x14ac:dyDescent="0.2">
      <c r="A51" s="143">
        <v>44957</v>
      </c>
      <c r="C51" s="145">
        <v>1.08</v>
      </c>
      <c r="D51" s="144">
        <v>10.01</v>
      </c>
      <c r="E51" s="144">
        <v>22.48</v>
      </c>
      <c r="F51" s="144">
        <v>11.28</v>
      </c>
      <c r="G51" s="144">
        <v>18.945</v>
      </c>
      <c r="H51" s="144">
        <v>245.81</v>
      </c>
      <c r="I51" s="144">
        <v>13.15</v>
      </c>
      <c r="J51" s="144">
        <v>118.84</v>
      </c>
      <c r="K51" s="144">
        <v>38.229999999999997</v>
      </c>
      <c r="L51" s="144">
        <v>1.796</v>
      </c>
      <c r="M51" s="144">
        <v>7.91</v>
      </c>
      <c r="N51" s="144">
        <v>8.7379999999999995</v>
      </c>
      <c r="O51" s="144">
        <v>173.22</v>
      </c>
      <c r="P51" s="144">
        <v>103.13</v>
      </c>
      <c r="Q51" s="144">
        <v>144.29</v>
      </c>
      <c r="R51" s="144">
        <v>58.501002999999997</v>
      </c>
      <c r="S51" s="144">
        <v>13.51</v>
      </c>
      <c r="T51" s="144">
        <v>7.2330002999999996</v>
      </c>
      <c r="U51" s="144">
        <v>39.35</v>
      </c>
      <c r="V51" s="144">
        <v>41.22</v>
      </c>
      <c r="W51" s="144">
        <v>6.375</v>
      </c>
      <c r="X51" s="144">
        <v>25.48</v>
      </c>
      <c r="Y51" s="144">
        <v>15.987</v>
      </c>
      <c r="Z51" s="144">
        <v>29.44</v>
      </c>
      <c r="AA51" s="144">
        <v>83.56</v>
      </c>
    </row>
    <row r="52" spans="1:27" x14ac:dyDescent="0.2">
      <c r="A52" s="143">
        <v>44985</v>
      </c>
      <c r="C52" s="145">
        <v>1.02</v>
      </c>
      <c r="D52" s="144">
        <v>9</v>
      </c>
      <c r="E52" s="144">
        <v>22.295000000000002</v>
      </c>
      <c r="F52" s="144">
        <v>10.53</v>
      </c>
      <c r="G52" s="144">
        <v>18.344999999999999</v>
      </c>
      <c r="H52" s="144">
        <v>224.82</v>
      </c>
      <c r="I52" s="144">
        <v>12.88</v>
      </c>
      <c r="J52" s="144">
        <v>124.47</v>
      </c>
      <c r="K52" s="144">
        <v>32.549999999999997</v>
      </c>
      <c r="L52" s="144">
        <v>1.889</v>
      </c>
      <c r="M52" s="144">
        <v>7.87</v>
      </c>
      <c r="N52" s="144">
        <v>8.734</v>
      </c>
      <c r="O52" s="144">
        <v>205.71</v>
      </c>
      <c r="P52" s="144">
        <v>94.23</v>
      </c>
      <c r="Q52" s="144">
        <v>147.41</v>
      </c>
      <c r="R52" s="144">
        <v>59.428997000000003</v>
      </c>
      <c r="S52" s="144">
        <v>12.07</v>
      </c>
      <c r="T52" s="144">
        <v>9.7970000000000006</v>
      </c>
      <c r="U52" s="144">
        <v>37.17</v>
      </c>
      <c r="V52" s="144">
        <v>36.229999999999997</v>
      </c>
      <c r="W52" s="144">
        <v>6.63</v>
      </c>
      <c r="X52" s="144">
        <v>25.76</v>
      </c>
      <c r="Y52" s="144">
        <v>15.175000000000001</v>
      </c>
      <c r="Z52" s="144">
        <v>26.79</v>
      </c>
      <c r="AA52" s="144">
        <v>79.91</v>
      </c>
    </row>
    <row r="53" spans="1:27" x14ac:dyDescent="0.2">
      <c r="A53" s="143">
        <v>45016</v>
      </c>
      <c r="C53" s="145">
        <v>0.83</v>
      </c>
      <c r="D53" s="144">
        <v>8.32</v>
      </c>
      <c r="E53" s="144">
        <v>23.637</v>
      </c>
      <c r="F53" s="144">
        <v>8.94</v>
      </c>
      <c r="G53" s="144">
        <v>17.324999999999999</v>
      </c>
      <c r="H53" s="144">
        <v>212</v>
      </c>
      <c r="I53" s="144">
        <v>16</v>
      </c>
      <c r="J53" s="144">
        <v>107.82</v>
      </c>
      <c r="K53" s="144">
        <v>34.049999999999997</v>
      </c>
      <c r="L53" s="144">
        <v>1.897</v>
      </c>
      <c r="M53" s="144">
        <v>7.44</v>
      </c>
      <c r="N53" s="144">
        <v>6.8010000000000002</v>
      </c>
      <c r="O53" s="144">
        <v>207.46</v>
      </c>
      <c r="P53" s="144">
        <v>103.29</v>
      </c>
      <c r="Q53" s="144">
        <v>164.9</v>
      </c>
      <c r="R53" s="144">
        <v>64.153999999999996</v>
      </c>
      <c r="S53" s="144">
        <v>12.6</v>
      </c>
      <c r="T53" s="144">
        <v>10.655001</v>
      </c>
      <c r="U53" s="144">
        <v>37.909999999999997</v>
      </c>
      <c r="V53" s="144">
        <v>31.64</v>
      </c>
      <c r="W53" s="144">
        <v>6.75</v>
      </c>
      <c r="X53" s="144">
        <v>24.85</v>
      </c>
      <c r="Y53" s="144">
        <v>15.79</v>
      </c>
      <c r="Z53" s="144">
        <v>27.41</v>
      </c>
      <c r="AA53" s="144">
        <v>82.51</v>
      </c>
    </row>
    <row r="54" spans="1:27" x14ac:dyDescent="0.2">
      <c r="A54" s="143">
        <v>45044</v>
      </c>
      <c r="C54" s="145">
        <v>0.76980000000000004</v>
      </c>
      <c r="D54" s="144">
        <v>8.19</v>
      </c>
      <c r="E54" s="144">
        <v>26</v>
      </c>
      <c r="F54" s="144">
        <v>9.2464999999999993</v>
      </c>
      <c r="G54" s="144">
        <v>15.733000000000001</v>
      </c>
      <c r="H54" s="144">
        <v>203.03</v>
      </c>
      <c r="I54" s="144">
        <v>17.28</v>
      </c>
      <c r="J54" s="144">
        <v>105.14</v>
      </c>
      <c r="K54" s="144">
        <v>33.26</v>
      </c>
      <c r="L54" s="144">
        <v>1.9119999999999999</v>
      </c>
      <c r="M54" s="144">
        <v>6.4</v>
      </c>
      <c r="N54" s="144">
        <v>8.6300000000000008</v>
      </c>
      <c r="O54" s="144">
        <v>164.31</v>
      </c>
      <c r="P54" s="144">
        <v>105.45</v>
      </c>
      <c r="Q54" s="144">
        <v>169.68</v>
      </c>
      <c r="R54" s="144">
        <v>62.65</v>
      </c>
      <c r="S54" s="144">
        <v>11.88</v>
      </c>
      <c r="T54" s="144">
        <v>10.542999999999999</v>
      </c>
      <c r="U54" s="144">
        <v>41.37</v>
      </c>
      <c r="V54" s="144">
        <v>32.75</v>
      </c>
      <c r="W54" s="144">
        <v>6.38</v>
      </c>
      <c r="X54" s="144">
        <v>24.75</v>
      </c>
      <c r="Y54" s="144">
        <v>16.895</v>
      </c>
      <c r="Z54" s="144">
        <v>26.76</v>
      </c>
      <c r="AA54" s="144">
        <v>78.040000000000006</v>
      </c>
    </row>
    <row r="55" spans="1:27" x14ac:dyDescent="0.2">
      <c r="A55" s="143">
        <v>45077</v>
      </c>
      <c r="C55" s="145">
        <v>0.59199999999999997</v>
      </c>
      <c r="D55" s="144">
        <v>7.58</v>
      </c>
      <c r="E55" s="144">
        <v>24.216999999999999</v>
      </c>
      <c r="F55" s="144">
        <v>9.1999999999999993</v>
      </c>
      <c r="G55" s="144">
        <v>13.285</v>
      </c>
      <c r="H55" s="144">
        <v>208.18</v>
      </c>
      <c r="I55" s="144">
        <v>16.850000000000001</v>
      </c>
      <c r="J55" s="144">
        <v>92.67</v>
      </c>
      <c r="K55" s="144">
        <v>31.11</v>
      </c>
      <c r="L55" s="144">
        <v>1.7709999999999999</v>
      </c>
      <c r="M55" s="144">
        <v>5.96</v>
      </c>
      <c r="N55" s="144">
        <v>8.2249999999999996</v>
      </c>
      <c r="O55" s="144">
        <v>203.93</v>
      </c>
      <c r="P55" s="144">
        <v>120.58</v>
      </c>
      <c r="Q55" s="144">
        <v>177.25</v>
      </c>
      <c r="R55" s="144">
        <v>80.796009999999995</v>
      </c>
      <c r="S55" s="144">
        <v>12</v>
      </c>
      <c r="T55" s="144">
        <v>22.395002000000002</v>
      </c>
      <c r="U55" s="144">
        <v>39.35</v>
      </c>
      <c r="V55" s="144">
        <v>28.65</v>
      </c>
      <c r="W55" s="144">
        <v>6.1740000000000004</v>
      </c>
      <c r="X55" s="144">
        <v>23.93</v>
      </c>
      <c r="Y55" s="144">
        <v>18.513000000000002</v>
      </c>
      <c r="Z55" s="144">
        <v>29.81</v>
      </c>
      <c r="AA55" s="144">
        <v>74.34</v>
      </c>
    </row>
    <row r="56" spans="1:27" x14ac:dyDescent="0.2">
      <c r="A56" s="143">
        <v>45107</v>
      </c>
      <c r="C56" s="145">
        <v>0.5988</v>
      </c>
      <c r="D56" s="144">
        <v>8.83</v>
      </c>
      <c r="E56" s="144">
        <v>24.946000000000002</v>
      </c>
      <c r="F56" s="144">
        <v>8.49</v>
      </c>
      <c r="G56" s="144">
        <v>13.271000000000001</v>
      </c>
      <c r="H56" s="144">
        <v>226.76</v>
      </c>
      <c r="I56" s="144">
        <v>15.55</v>
      </c>
      <c r="J56" s="144">
        <v>102</v>
      </c>
      <c r="K56" s="144">
        <v>35.76</v>
      </c>
      <c r="L56" s="144">
        <v>1.98</v>
      </c>
      <c r="M56" s="144">
        <v>5.99</v>
      </c>
      <c r="N56" s="144">
        <v>6.9139999999999997</v>
      </c>
      <c r="O56" s="144">
        <v>261.77</v>
      </c>
      <c r="P56" s="144">
        <v>130.36000000000001</v>
      </c>
      <c r="Q56" s="144">
        <v>193.97</v>
      </c>
      <c r="R56" s="144">
        <v>86.743003999999999</v>
      </c>
      <c r="S56" s="144">
        <v>15.13</v>
      </c>
      <c r="T56" s="144">
        <v>24.925001000000002</v>
      </c>
      <c r="U56" s="144">
        <v>41.55</v>
      </c>
      <c r="V56" s="144">
        <v>32.99</v>
      </c>
      <c r="W56" s="144">
        <v>6.38</v>
      </c>
      <c r="X56" s="144">
        <v>23.54</v>
      </c>
      <c r="Y56" s="144">
        <v>18.234000000000002</v>
      </c>
      <c r="Z56" s="144">
        <v>30.69</v>
      </c>
      <c r="AA56" s="144">
        <v>68.64</v>
      </c>
    </row>
    <row r="57" spans="1:27" x14ac:dyDescent="0.2">
      <c r="A57" s="143">
        <v>45138</v>
      </c>
      <c r="C57" s="145">
        <v>0.62980000000000003</v>
      </c>
      <c r="D57" s="144">
        <v>8.91</v>
      </c>
      <c r="E57" s="144">
        <v>26.417999999999999</v>
      </c>
      <c r="F57" s="144">
        <v>8.7080000000000002</v>
      </c>
      <c r="G57" s="144">
        <v>15.035</v>
      </c>
      <c r="H57" s="144">
        <v>233.59</v>
      </c>
      <c r="I57" s="144">
        <v>17.385000000000002</v>
      </c>
      <c r="J57" s="144">
        <v>100.09</v>
      </c>
      <c r="K57" s="144">
        <v>36.340000000000003</v>
      </c>
      <c r="L57" s="144">
        <v>1.998</v>
      </c>
      <c r="M57" s="144">
        <v>7.1</v>
      </c>
      <c r="N57" s="144">
        <v>7.7430000000000003</v>
      </c>
      <c r="O57" s="144">
        <v>267.43</v>
      </c>
      <c r="P57" s="144">
        <v>133.68</v>
      </c>
      <c r="Q57" s="144">
        <v>196.45</v>
      </c>
      <c r="R57" s="144">
        <v>89.865004999999996</v>
      </c>
      <c r="S57" s="144">
        <v>13.21</v>
      </c>
      <c r="T57" s="144">
        <v>33.027003999999998</v>
      </c>
      <c r="U57" s="144">
        <v>45.26</v>
      </c>
      <c r="V57" s="144">
        <v>39.08</v>
      </c>
      <c r="W57" s="144">
        <v>6.7350000000000003</v>
      </c>
      <c r="X57" s="144">
        <v>24.55</v>
      </c>
      <c r="Y57" s="144">
        <v>18.388000000000002</v>
      </c>
      <c r="Z57" s="144">
        <v>31.9</v>
      </c>
      <c r="AA57" s="144">
        <v>73.63</v>
      </c>
    </row>
    <row r="58" spans="1:27" x14ac:dyDescent="0.2">
      <c r="A58" s="143">
        <v>45169</v>
      </c>
      <c r="C58" s="145">
        <v>0.87760000000000005</v>
      </c>
      <c r="D58" s="144">
        <v>8.16</v>
      </c>
      <c r="E58" s="144">
        <v>24.603000000000002</v>
      </c>
      <c r="F58" s="144">
        <v>7.88</v>
      </c>
      <c r="G58" s="144">
        <v>13.9</v>
      </c>
      <c r="H58" s="144">
        <v>205.01</v>
      </c>
      <c r="I58" s="144">
        <v>16.795000000000002</v>
      </c>
      <c r="J58" s="144">
        <v>108.63</v>
      </c>
      <c r="K58" s="144">
        <v>28.54</v>
      </c>
      <c r="L58" s="144">
        <v>1.9379999999999999</v>
      </c>
      <c r="M58" s="144">
        <v>7.28</v>
      </c>
      <c r="N58" s="144">
        <v>8.2189999999999994</v>
      </c>
      <c r="O58" s="144">
        <v>258.08</v>
      </c>
      <c r="P58" s="144">
        <v>138.01</v>
      </c>
      <c r="Q58" s="144">
        <v>187.87</v>
      </c>
      <c r="R58" s="144">
        <v>92.289000000000001</v>
      </c>
      <c r="S58" s="144">
        <v>12.13</v>
      </c>
      <c r="T58" s="144">
        <v>27.507999999999999</v>
      </c>
      <c r="U58" s="144">
        <v>46.76</v>
      </c>
      <c r="V58" s="144">
        <v>38.619999999999997</v>
      </c>
      <c r="W58" s="144">
        <v>8.0850000000000009</v>
      </c>
      <c r="X58" s="144">
        <v>24.02</v>
      </c>
      <c r="Y58" s="144">
        <v>19.047000000000001</v>
      </c>
      <c r="Z58" s="144">
        <v>31.82</v>
      </c>
      <c r="AA58" s="144">
        <v>70.545000000000002</v>
      </c>
    </row>
    <row r="59" spans="1:27" x14ac:dyDescent="0.2">
      <c r="A59" s="143">
        <v>45198</v>
      </c>
      <c r="C59" s="145">
        <v>0.79749999999999999</v>
      </c>
      <c r="D59" s="144">
        <v>7.51</v>
      </c>
      <c r="E59" s="144">
        <v>25.081</v>
      </c>
      <c r="F59" s="144">
        <v>6.75</v>
      </c>
      <c r="G59" s="144">
        <v>13.311</v>
      </c>
      <c r="H59" s="144">
        <v>196.93</v>
      </c>
      <c r="I59" s="144">
        <v>14.75</v>
      </c>
      <c r="J59" s="144">
        <v>100.76</v>
      </c>
      <c r="K59" s="144">
        <v>21.18</v>
      </c>
      <c r="L59" s="144">
        <v>1.819</v>
      </c>
      <c r="M59" s="144">
        <v>8.18</v>
      </c>
      <c r="N59" s="144">
        <v>8.407</v>
      </c>
      <c r="O59" s="144">
        <v>250.22</v>
      </c>
      <c r="P59" s="144">
        <v>127.12</v>
      </c>
      <c r="Q59" s="144">
        <v>171.21</v>
      </c>
      <c r="R59" s="144">
        <v>83.058009999999996</v>
      </c>
      <c r="S59" s="144">
        <v>12.42</v>
      </c>
      <c r="T59" s="144">
        <v>27.422000000000001</v>
      </c>
      <c r="U59" s="144">
        <v>44.34</v>
      </c>
      <c r="V59" s="144">
        <v>40.5</v>
      </c>
      <c r="W59" s="144">
        <v>7.6079999999999997</v>
      </c>
      <c r="X59" s="144">
        <v>21.63</v>
      </c>
      <c r="Y59" s="144">
        <v>17.802</v>
      </c>
      <c r="Z59" s="144">
        <v>33.159999999999997</v>
      </c>
      <c r="AA59" s="144">
        <v>66.16</v>
      </c>
    </row>
    <row r="60" spans="1:27" x14ac:dyDescent="0.2">
      <c r="A60" s="143">
        <v>45230</v>
      </c>
      <c r="C60" s="145">
        <v>0.72</v>
      </c>
      <c r="D60" s="144">
        <v>6.88</v>
      </c>
      <c r="E60" s="144">
        <v>22.471</v>
      </c>
      <c r="F60" s="144">
        <v>4.8063000000000002</v>
      </c>
      <c r="G60" s="144">
        <v>12.474</v>
      </c>
      <c r="H60" s="144">
        <v>190.79</v>
      </c>
      <c r="I60" s="144">
        <v>12.4</v>
      </c>
      <c r="J60" s="144">
        <v>97.11</v>
      </c>
      <c r="K60" s="144">
        <v>19.03</v>
      </c>
      <c r="L60" s="144">
        <v>1.7350000000000001</v>
      </c>
      <c r="M60" s="144">
        <v>7.24</v>
      </c>
      <c r="N60" s="144">
        <v>7.3440000000000003</v>
      </c>
      <c r="O60" s="144">
        <v>200.84</v>
      </c>
      <c r="P60" s="144">
        <v>133.09</v>
      </c>
      <c r="Q60" s="144">
        <v>170.77</v>
      </c>
      <c r="R60" s="144">
        <v>84.137</v>
      </c>
      <c r="S60" s="144">
        <v>9.75</v>
      </c>
      <c r="T60" s="144">
        <v>23.946999999999999</v>
      </c>
      <c r="U60" s="144">
        <v>41.29</v>
      </c>
      <c r="V60" s="144">
        <v>39.340000000000003</v>
      </c>
      <c r="W60" s="144">
        <v>7.68</v>
      </c>
      <c r="X60" s="144">
        <v>21.95</v>
      </c>
      <c r="Y60" s="144">
        <v>16.672999999999998</v>
      </c>
      <c r="Z60" s="144">
        <v>33.1</v>
      </c>
      <c r="AA60" s="144">
        <v>85.79</v>
      </c>
    </row>
    <row r="61" spans="1:27" x14ac:dyDescent="0.2">
      <c r="A61" s="143">
        <v>45260</v>
      </c>
      <c r="C61" s="145">
        <v>0.78959999999999997</v>
      </c>
      <c r="D61" s="144">
        <v>8.6</v>
      </c>
      <c r="E61" s="144">
        <v>24.058</v>
      </c>
      <c r="F61" s="144">
        <v>5.2941000000000003</v>
      </c>
      <c r="G61" s="144">
        <v>11.702999999999999</v>
      </c>
      <c r="H61" s="144">
        <v>218.16</v>
      </c>
      <c r="I61" s="144">
        <v>13.38</v>
      </c>
      <c r="J61" s="144">
        <v>94.77</v>
      </c>
      <c r="K61" s="144">
        <v>26.9</v>
      </c>
      <c r="L61" s="144">
        <v>1.98</v>
      </c>
      <c r="M61" s="144">
        <v>6.79</v>
      </c>
      <c r="N61" s="144">
        <v>9.5449999999999999</v>
      </c>
      <c r="O61" s="144">
        <v>240.08</v>
      </c>
      <c r="P61" s="144">
        <v>146.09</v>
      </c>
      <c r="Q61" s="144">
        <v>189.95</v>
      </c>
      <c r="R61" s="144">
        <v>92.572999999999993</v>
      </c>
      <c r="S61" s="144">
        <v>10.26</v>
      </c>
      <c r="T61" s="144">
        <v>27.347000000000001</v>
      </c>
      <c r="U61" s="144">
        <v>41.89</v>
      </c>
      <c r="V61" s="144">
        <v>37.03</v>
      </c>
      <c r="W61" s="144">
        <v>8.73</v>
      </c>
      <c r="X61" s="144">
        <v>23.75</v>
      </c>
      <c r="Y61" s="144">
        <v>19.241</v>
      </c>
      <c r="Z61" s="144">
        <v>31.75</v>
      </c>
      <c r="AA61" s="144">
        <v>86.09</v>
      </c>
    </row>
    <row r="62" spans="1:27" x14ac:dyDescent="0.2">
      <c r="A62" s="143">
        <v>45289</v>
      </c>
      <c r="C62" s="145">
        <v>0.76100000000000001</v>
      </c>
      <c r="D62" s="144">
        <v>11.22</v>
      </c>
      <c r="E62" s="144">
        <v>23.567</v>
      </c>
      <c r="F62" s="144">
        <v>6.4</v>
      </c>
      <c r="G62" s="144">
        <v>11.551</v>
      </c>
      <c r="H62" s="144">
        <v>236.38</v>
      </c>
      <c r="I62" s="144">
        <v>13.455</v>
      </c>
      <c r="J62" s="144">
        <v>98.85</v>
      </c>
      <c r="K62" s="144">
        <v>29.43</v>
      </c>
      <c r="L62" s="144">
        <v>2.0659999999999998</v>
      </c>
      <c r="M62" s="144">
        <v>6.71</v>
      </c>
      <c r="N62" s="144">
        <v>9.2780000000000005</v>
      </c>
      <c r="O62" s="144">
        <v>248.48</v>
      </c>
      <c r="P62" s="144">
        <v>151.94</v>
      </c>
      <c r="Q62" s="144">
        <v>192.53</v>
      </c>
      <c r="R62" s="144">
        <v>111.625</v>
      </c>
      <c r="S62" s="144">
        <v>12.19</v>
      </c>
      <c r="T62" s="144">
        <v>28.425999999999998</v>
      </c>
      <c r="U62" s="144">
        <v>43.85</v>
      </c>
      <c r="V62" s="144">
        <v>36.15</v>
      </c>
      <c r="W62" s="144">
        <v>10.88</v>
      </c>
      <c r="X62" s="144">
        <v>25.56</v>
      </c>
      <c r="Y62" s="144">
        <v>18.757999999999999</v>
      </c>
      <c r="Z62" s="144">
        <v>30.66</v>
      </c>
      <c r="AA62" s="144">
        <v>84.82</v>
      </c>
    </row>
    <row r="63" spans="1:27" x14ac:dyDescent="0.2">
      <c r="A63" s="143">
        <v>45322</v>
      </c>
      <c r="C63" s="145">
        <v>0.85</v>
      </c>
      <c r="D63" s="144">
        <v>9.99</v>
      </c>
      <c r="E63" s="144">
        <v>25.757000000000001</v>
      </c>
      <c r="F63" s="144">
        <v>6.11</v>
      </c>
      <c r="G63" s="144">
        <v>10.029</v>
      </c>
      <c r="H63" s="144">
        <v>235.24</v>
      </c>
      <c r="I63" s="144">
        <v>12.914999999999999</v>
      </c>
      <c r="J63" s="144">
        <v>107.24</v>
      </c>
      <c r="K63" s="144">
        <v>31.82</v>
      </c>
      <c r="L63" s="144">
        <v>2.2090000000000001</v>
      </c>
      <c r="M63" s="144">
        <v>6.06</v>
      </c>
      <c r="N63" s="144">
        <v>8.6289999999999996</v>
      </c>
      <c r="O63" s="144">
        <v>187.29</v>
      </c>
      <c r="P63" s="144">
        <v>155.19999999999999</v>
      </c>
      <c r="Q63" s="144">
        <v>184.4</v>
      </c>
      <c r="R63" s="144">
        <v>118</v>
      </c>
      <c r="S63" s="144">
        <v>11.72</v>
      </c>
      <c r="T63" s="144">
        <v>52.960999999999999</v>
      </c>
      <c r="U63" s="144">
        <v>46.54</v>
      </c>
      <c r="V63" s="144">
        <v>35.65</v>
      </c>
      <c r="W63" s="144">
        <v>11.4</v>
      </c>
      <c r="X63" s="144">
        <v>24.91</v>
      </c>
      <c r="Y63" s="144">
        <v>19.920999999999999</v>
      </c>
      <c r="Z63" s="144">
        <v>29</v>
      </c>
      <c r="AA63" s="144">
        <v>83.71</v>
      </c>
    </row>
    <row r="64" spans="1:27" x14ac:dyDescent="0.2">
      <c r="A64" s="143">
        <v>45351</v>
      </c>
      <c r="C64" s="145">
        <v>0.75249999999999995</v>
      </c>
      <c r="D64" s="144">
        <v>9.4700000000000006</v>
      </c>
      <c r="E64" s="144">
        <v>27.216999999999999</v>
      </c>
      <c r="F64" s="144">
        <v>5.47</v>
      </c>
      <c r="G64" s="144">
        <v>10.933999999999999</v>
      </c>
      <c r="H64" s="144">
        <v>253.38</v>
      </c>
      <c r="I64" s="144">
        <v>14.77</v>
      </c>
      <c r="J64" s="144">
        <v>132.54</v>
      </c>
      <c r="K64" s="144">
        <v>38.01</v>
      </c>
      <c r="L64" s="144">
        <v>2.3690000000000002</v>
      </c>
      <c r="M64" s="144">
        <v>6.14</v>
      </c>
      <c r="N64" s="144">
        <v>10.221</v>
      </c>
      <c r="O64" s="144">
        <v>201.88</v>
      </c>
      <c r="P64" s="144">
        <v>176.76</v>
      </c>
      <c r="Q64" s="144">
        <v>180.75</v>
      </c>
      <c r="R64" s="144">
        <v>130.04900000000001</v>
      </c>
      <c r="S64" s="144">
        <v>12.44</v>
      </c>
      <c r="T64" s="144">
        <v>86.611999999999995</v>
      </c>
      <c r="U64" s="144">
        <v>42.85</v>
      </c>
      <c r="V64" s="144">
        <v>35.07</v>
      </c>
      <c r="W64" s="144">
        <v>12.6</v>
      </c>
      <c r="X64" s="144">
        <v>23.89</v>
      </c>
      <c r="Y64" s="144">
        <v>20.318000000000001</v>
      </c>
      <c r="Z64" s="144">
        <v>31.12</v>
      </c>
      <c r="AA64" s="144">
        <v>77.8</v>
      </c>
    </row>
    <row r="65" spans="1:27" x14ac:dyDescent="0.2">
      <c r="A65" s="143">
        <v>45379</v>
      </c>
      <c r="C65" s="145">
        <v>1.24</v>
      </c>
      <c r="D65" s="144">
        <v>11.12</v>
      </c>
      <c r="E65" s="144">
        <v>27.484000000000002</v>
      </c>
      <c r="F65" s="144">
        <v>10.097</v>
      </c>
      <c r="G65" s="144">
        <v>10.401</v>
      </c>
      <c r="H65" s="144">
        <v>254.87</v>
      </c>
      <c r="I65" s="144">
        <v>15.38</v>
      </c>
      <c r="J65" s="144">
        <v>149.58000000000001</v>
      </c>
      <c r="K65" s="144">
        <v>37.659999999999997</v>
      </c>
      <c r="L65" s="144">
        <v>2.3959999999999999</v>
      </c>
      <c r="M65" s="144">
        <v>5.96</v>
      </c>
      <c r="N65" s="144">
        <v>9.8559999999999999</v>
      </c>
      <c r="O65" s="144">
        <v>175.79</v>
      </c>
      <c r="P65" s="144">
        <v>180.38</v>
      </c>
      <c r="Q65" s="144">
        <v>171.48</v>
      </c>
      <c r="R65" s="144">
        <v>132.541</v>
      </c>
      <c r="S65" s="144">
        <v>13.28</v>
      </c>
      <c r="T65" s="144">
        <v>101.003006</v>
      </c>
      <c r="U65" s="144">
        <v>43.35</v>
      </c>
      <c r="V65" s="144">
        <v>39.42</v>
      </c>
      <c r="W65" s="144">
        <v>13.765000000000001</v>
      </c>
      <c r="X65" s="144">
        <v>26.66</v>
      </c>
      <c r="Y65" s="144">
        <v>20.718</v>
      </c>
      <c r="Z65" s="144">
        <v>31.67</v>
      </c>
      <c r="AA65" s="144">
        <v>84.26</v>
      </c>
    </row>
    <row r="66" spans="1:27" x14ac:dyDescent="0.2">
      <c r="A66" s="143">
        <v>45412</v>
      </c>
      <c r="C66" s="145">
        <v>1.53</v>
      </c>
      <c r="D66" s="144">
        <v>9.18</v>
      </c>
      <c r="E66" s="144">
        <v>25.654</v>
      </c>
      <c r="F66" s="144">
        <v>9.64</v>
      </c>
      <c r="G66" s="144">
        <v>11.673</v>
      </c>
      <c r="H66" s="144">
        <v>230.32</v>
      </c>
      <c r="I66" s="144">
        <v>14.005000000000001</v>
      </c>
      <c r="J66" s="144">
        <v>145.09</v>
      </c>
      <c r="K66" s="144">
        <v>33.08</v>
      </c>
      <c r="L66" s="144">
        <v>2.294</v>
      </c>
      <c r="M66" s="144">
        <v>5.67</v>
      </c>
      <c r="N66" s="144">
        <v>9.3059999999999992</v>
      </c>
      <c r="O66" s="144">
        <v>183.28</v>
      </c>
      <c r="P66" s="144">
        <v>175</v>
      </c>
      <c r="Q66" s="144">
        <v>170.33</v>
      </c>
      <c r="R66" s="144">
        <v>130.02700999999999</v>
      </c>
      <c r="S66" s="144">
        <v>12.15</v>
      </c>
      <c r="T66" s="144">
        <v>85.88</v>
      </c>
      <c r="U66" s="144">
        <v>38.11</v>
      </c>
      <c r="V66" s="144">
        <v>37.47</v>
      </c>
      <c r="W66" s="144">
        <v>13.85</v>
      </c>
      <c r="X66" s="144">
        <v>26.34</v>
      </c>
      <c r="Y66" s="144">
        <v>21.422000000000001</v>
      </c>
      <c r="Z66" s="144">
        <v>30.41</v>
      </c>
      <c r="AA66" s="144">
        <v>83.05</v>
      </c>
    </row>
    <row r="67" spans="1:27" x14ac:dyDescent="0.2">
      <c r="A67" s="143">
        <v>45443</v>
      </c>
      <c r="C67" s="145">
        <v>1.19</v>
      </c>
      <c r="D67" s="144">
        <v>6.78</v>
      </c>
      <c r="E67" s="144">
        <v>22.215</v>
      </c>
      <c r="F67" s="144">
        <v>9.3223000000000003</v>
      </c>
      <c r="G67" s="144">
        <v>12.36</v>
      </c>
      <c r="H67" s="144">
        <v>224.8</v>
      </c>
      <c r="I67" s="144">
        <v>13.625</v>
      </c>
      <c r="J67" s="144">
        <v>175.97</v>
      </c>
      <c r="K67" s="144">
        <v>39.42</v>
      </c>
      <c r="L67" s="144">
        <v>2.266</v>
      </c>
      <c r="M67" s="144">
        <v>6.1</v>
      </c>
      <c r="N67" s="144">
        <v>10.919</v>
      </c>
      <c r="O67" s="144">
        <v>178.08</v>
      </c>
      <c r="P67" s="144">
        <v>176.44</v>
      </c>
      <c r="Q67" s="144">
        <v>192.25</v>
      </c>
      <c r="R67" s="144">
        <v>132.85500999999999</v>
      </c>
      <c r="S67" s="144">
        <v>12.13</v>
      </c>
      <c r="T67" s="144">
        <v>78.451003999999998</v>
      </c>
      <c r="U67" s="144">
        <v>40.03</v>
      </c>
      <c r="V67" s="144">
        <v>36.700000000000003</v>
      </c>
      <c r="W67" s="144">
        <v>15.57</v>
      </c>
      <c r="X67" s="144">
        <v>26.78</v>
      </c>
      <c r="Y67" s="144">
        <v>20.599</v>
      </c>
      <c r="Z67" s="144">
        <v>32.33</v>
      </c>
      <c r="AA67" s="144">
        <v>95.47</v>
      </c>
    </row>
    <row r="68" spans="1:27" x14ac:dyDescent="0.2">
      <c r="A68" s="143">
        <v>45471</v>
      </c>
      <c r="C68" s="145">
        <v>1.02</v>
      </c>
      <c r="D68" s="144">
        <v>6.11</v>
      </c>
      <c r="E68" s="144">
        <v>21.873999999999999</v>
      </c>
      <c r="F68" s="144">
        <v>8.8000000000000007</v>
      </c>
      <c r="G68" s="144">
        <v>11.912000000000001</v>
      </c>
      <c r="H68" s="144">
        <v>214.69</v>
      </c>
      <c r="I68" s="144">
        <v>13.565</v>
      </c>
      <c r="J68" s="144">
        <v>172.22</v>
      </c>
      <c r="K68" s="144">
        <v>39.11</v>
      </c>
      <c r="L68" s="144">
        <v>2.2719999999999998</v>
      </c>
      <c r="M68" s="144">
        <v>5.54</v>
      </c>
      <c r="N68" s="144">
        <v>10.153</v>
      </c>
      <c r="O68" s="144">
        <v>197.88</v>
      </c>
      <c r="P68" s="144">
        <v>193.25</v>
      </c>
      <c r="Q68" s="144">
        <v>210.62</v>
      </c>
      <c r="R68" s="144">
        <v>160.55301</v>
      </c>
      <c r="S68" s="144">
        <v>12.54</v>
      </c>
      <c r="T68" s="144">
        <v>81.935000000000002</v>
      </c>
      <c r="U68" s="144">
        <v>39.159999999999997</v>
      </c>
      <c r="V68" s="144">
        <v>33.78</v>
      </c>
      <c r="W68" s="144">
        <v>19.75</v>
      </c>
      <c r="X68" s="144">
        <v>27.71</v>
      </c>
      <c r="Y68" s="144">
        <v>21.042999999999999</v>
      </c>
      <c r="Z68" s="144">
        <v>34.25</v>
      </c>
      <c r="AA68" s="144">
        <v>104.14</v>
      </c>
    </row>
    <row r="69" spans="1:27" x14ac:dyDescent="0.2">
      <c r="A69" s="143">
        <v>45504</v>
      </c>
      <c r="C69" s="145">
        <v>1.135</v>
      </c>
      <c r="D69" s="144">
        <v>6.47</v>
      </c>
      <c r="E69" s="144">
        <v>23.469000000000001</v>
      </c>
      <c r="F69" s="144">
        <v>9</v>
      </c>
      <c r="G69" s="144">
        <v>12.212</v>
      </c>
      <c r="H69" s="144">
        <v>249.56</v>
      </c>
      <c r="I69" s="144">
        <v>12.02</v>
      </c>
      <c r="J69" s="144">
        <v>174.8</v>
      </c>
      <c r="K69" s="144">
        <v>41.59</v>
      </c>
      <c r="L69" s="144">
        <v>2.46</v>
      </c>
      <c r="M69" s="144">
        <v>5.53</v>
      </c>
      <c r="N69" s="144">
        <v>9.6850000000000005</v>
      </c>
      <c r="O69" s="144">
        <v>232.07</v>
      </c>
      <c r="P69" s="144">
        <v>186.98</v>
      </c>
      <c r="Q69" s="144">
        <v>222.08</v>
      </c>
      <c r="R69" s="144">
        <v>160.68</v>
      </c>
      <c r="S69" s="144">
        <v>10.82</v>
      </c>
      <c r="T69" s="144">
        <v>70.165000000000006</v>
      </c>
      <c r="U69" s="144">
        <v>41.27</v>
      </c>
      <c r="V69" s="144">
        <v>34.68</v>
      </c>
      <c r="W69" s="144">
        <v>18.72</v>
      </c>
      <c r="X69" s="144">
        <v>29.59</v>
      </c>
      <c r="Y69" s="144">
        <v>25.797999999999998</v>
      </c>
      <c r="Z69" s="144">
        <v>36.4</v>
      </c>
      <c r="AA69" s="144">
        <v>112.09</v>
      </c>
    </row>
    <row r="70" spans="1:27" x14ac:dyDescent="0.2">
      <c r="A70" s="143">
        <v>45534</v>
      </c>
      <c r="C70" s="145">
        <v>1.03</v>
      </c>
      <c r="D70" s="144">
        <v>5.57</v>
      </c>
      <c r="E70" s="144">
        <v>27.213000000000001</v>
      </c>
      <c r="F70" s="144">
        <v>9.1999999999999993</v>
      </c>
      <c r="G70" s="144">
        <v>10.82</v>
      </c>
      <c r="H70" s="144">
        <v>256.16000000000003</v>
      </c>
      <c r="I70" s="144">
        <v>11.605</v>
      </c>
      <c r="J70" s="144">
        <v>168.6</v>
      </c>
      <c r="K70" s="144">
        <v>42.83</v>
      </c>
      <c r="L70" s="144">
        <v>2.2949999999999999</v>
      </c>
      <c r="M70" s="144">
        <v>4.87</v>
      </c>
      <c r="N70" s="144">
        <v>9.9990000000000006</v>
      </c>
      <c r="O70" s="144">
        <v>214.11</v>
      </c>
      <c r="P70" s="144">
        <v>178.5</v>
      </c>
      <c r="Q70" s="144">
        <v>229</v>
      </c>
      <c r="R70" s="144">
        <v>162.82</v>
      </c>
      <c r="S70" s="144">
        <v>11.19</v>
      </c>
      <c r="T70" s="144">
        <v>43.77</v>
      </c>
      <c r="U70" s="144">
        <v>39.57</v>
      </c>
      <c r="V70" s="144">
        <v>31.09</v>
      </c>
      <c r="W70" s="144">
        <v>16.850000000000001</v>
      </c>
      <c r="X70" s="144">
        <v>31.91</v>
      </c>
      <c r="Y70" s="144">
        <v>29.373999999999999</v>
      </c>
      <c r="Z70" s="144">
        <v>39.54</v>
      </c>
      <c r="AA70" s="144">
        <v>113.1</v>
      </c>
    </row>
    <row r="71" spans="1:27" x14ac:dyDescent="0.2">
      <c r="A71" s="143">
        <v>45565</v>
      </c>
      <c r="C71" s="145">
        <v>0.93</v>
      </c>
      <c r="D71" s="144">
        <v>5</v>
      </c>
      <c r="E71" s="144">
        <v>28.195</v>
      </c>
      <c r="F71" s="144">
        <v>9.19</v>
      </c>
      <c r="G71" s="144">
        <v>14.709</v>
      </c>
      <c r="H71" s="144">
        <v>248.5</v>
      </c>
      <c r="I71" s="144">
        <v>10.9</v>
      </c>
      <c r="J71" s="144">
        <v>175.32</v>
      </c>
      <c r="K71" s="144">
        <v>42.01</v>
      </c>
      <c r="L71" s="144">
        <v>2.3879999999999999</v>
      </c>
      <c r="M71" s="144">
        <v>4.03</v>
      </c>
      <c r="N71" s="144">
        <v>10.048999999999999</v>
      </c>
      <c r="O71" s="144">
        <v>261.63</v>
      </c>
      <c r="P71" s="144">
        <v>186.33</v>
      </c>
      <c r="Q71" s="144">
        <v>233</v>
      </c>
      <c r="R71" s="144">
        <v>172.5</v>
      </c>
      <c r="S71" s="144">
        <v>10.56</v>
      </c>
      <c r="T71" s="144">
        <v>41.64</v>
      </c>
      <c r="U71" s="144">
        <v>41.77</v>
      </c>
      <c r="V71" s="144">
        <v>29.05</v>
      </c>
      <c r="W71" s="144">
        <v>17.84</v>
      </c>
      <c r="X71" s="144">
        <v>34.15</v>
      </c>
      <c r="Y71" s="144">
        <v>28.254000000000001</v>
      </c>
      <c r="Z71" s="144">
        <v>40.700000000000003</v>
      </c>
      <c r="AA71" s="144">
        <v>108.97</v>
      </c>
    </row>
    <row r="72" spans="1:27" x14ac:dyDescent="0.2">
      <c r="A72" s="143">
        <v>45596</v>
      </c>
      <c r="C72" s="145">
        <v>0.87670000000000003</v>
      </c>
      <c r="D72" s="144">
        <v>4.3600000000000003</v>
      </c>
      <c r="E72" s="144">
        <v>26.295000000000002</v>
      </c>
      <c r="F72" s="144">
        <v>8.7439999999999998</v>
      </c>
      <c r="G72" s="144">
        <v>14.535</v>
      </c>
      <c r="H72" s="144">
        <v>250.43</v>
      </c>
      <c r="I72" s="144">
        <v>9.5350000000000001</v>
      </c>
      <c r="J72" s="144">
        <v>182.14</v>
      </c>
      <c r="K72" s="144">
        <v>39.92</v>
      </c>
      <c r="L72" s="144">
        <v>2.2509999999999999</v>
      </c>
      <c r="M72" s="144">
        <v>3.76</v>
      </c>
      <c r="N72" s="144">
        <v>8.4489999999999998</v>
      </c>
      <c r="O72" s="144">
        <v>249.85</v>
      </c>
      <c r="P72" s="144">
        <v>186.4</v>
      </c>
      <c r="Q72" s="144">
        <v>225.91</v>
      </c>
      <c r="R72" s="144">
        <v>169.77</v>
      </c>
      <c r="S72" s="144">
        <v>10.29</v>
      </c>
      <c r="T72" s="144">
        <v>29.11</v>
      </c>
      <c r="U72" s="144">
        <v>43.67</v>
      </c>
      <c r="V72" s="144">
        <v>27.74</v>
      </c>
      <c r="W72" s="144">
        <v>21.75</v>
      </c>
      <c r="X72" s="144">
        <v>31.69</v>
      </c>
      <c r="Y72" s="144">
        <v>30.434999999999999</v>
      </c>
      <c r="Z72" s="144">
        <v>42.47</v>
      </c>
      <c r="AA72" s="144">
        <v>100.04</v>
      </c>
    </row>
    <row r="73" spans="1:27" x14ac:dyDescent="0.2">
      <c r="A73" s="143">
        <v>45625</v>
      </c>
      <c r="C73" s="145">
        <v>0.78669999999999995</v>
      </c>
      <c r="D73" s="144">
        <v>6.06</v>
      </c>
      <c r="E73" s="144">
        <v>26.349</v>
      </c>
      <c r="F73" s="144">
        <v>8.6091999999999995</v>
      </c>
      <c r="G73" s="144">
        <v>13.044</v>
      </c>
      <c r="H73" s="144">
        <v>275.85000000000002</v>
      </c>
      <c r="I73" s="144">
        <v>8.82</v>
      </c>
      <c r="J73" s="144">
        <v>195.03</v>
      </c>
      <c r="K73" s="144">
        <v>44.71</v>
      </c>
      <c r="L73" s="144">
        <v>1.992</v>
      </c>
      <c r="M73" s="144">
        <v>3.94</v>
      </c>
      <c r="N73" s="144">
        <v>11.938000000000001</v>
      </c>
      <c r="O73" s="144">
        <v>345.16</v>
      </c>
      <c r="P73" s="144">
        <v>207.89</v>
      </c>
      <c r="Q73" s="144">
        <v>237.33</v>
      </c>
      <c r="R73" s="144">
        <v>162.08000000000001</v>
      </c>
      <c r="S73" s="144">
        <v>11.13</v>
      </c>
      <c r="T73" s="144">
        <v>32.64</v>
      </c>
      <c r="U73" s="144">
        <v>43.19</v>
      </c>
      <c r="V73" s="144">
        <v>31.86</v>
      </c>
      <c r="W73" s="144">
        <v>22.04</v>
      </c>
      <c r="X73" s="144">
        <v>34.1</v>
      </c>
      <c r="Y73" s="144">
        <v>28.914000000000001</v>
      </c>
      <c r="Z73" s="144">
        <v>40.61</v>
      </c>
      <c r="AA73" s="144">
        <v>134.30000000000001</v>
      </c>
    </row>
    <row r="74" spans="1:27" ht="15.75" thickBot="1" x14ac:dyDescent="0.25">
      <c r="A74" s="143">
        <v>45657</v>
      </c>
      <c r="C74" s="142">
        <v>0.77100000000000002</v>
      </c>
      <c r="D74" s="141">
        <v>6.32</v>
      </c>
      <c r="E74" s="141">
        <v>24.893999999999998</v>
      </c>
      <c r="F74" s="141">
        <v>9.36</v>
      </c>
      <c r="G74" s="141">
        <v>12.795999999999999</v>
      </c>
      <c r="H74" s="141">
        <v>234.7</v>
      </c>
      <c r="I74" s="141">
        <v>8.49</v>
      </c>
      <c r="J74" s="141">
        <v>187.2</v>
      </c>
      <c r="K74" s="141">
        <v>49.32</v>
      </c>
      <c r="L74" s="141">
        <v>1.895</v>
      </c>
      <c r="M74" s="141">
        <v>3.42</v>
      </c>
      <c r="N74" s="141">
        <v>12.785</v>
      </c>
      <c r="O74" s="141">
        <v>403.84</v>
      </c>
      <c r="P74" s="141">
        <v>219.39</v>
      </c>
      <c r="Q74" s="141">
        <v>250.42</v>
      </c>
      <c r="R74" s="141">
        <v>231.84</v>
      </c>
      <c r="S74" s="141">
        <v>9.9</v>
      </c>
      <c r="T74" s="141">
        <v>30.48</v>
      </c>
      <c r="U74" s="141">
        <v>37.53</v>
      </c>
      <c r="V74" s="141">
        <v>27.19</v>
      </c>
      <c r="W74" s="141">
        <v>18.074999999999999</v>
      </c>
      <c r="X74" s="141">
        <v>31.28</v>
      </c>
      <c r="Y74" s="141">
        <v>27.361000000000001</v>
      </c>
      <c r="Z74" s="141">
        <v>37.85</v>
      </c>
      <c r="AA74" s="141">
        <v>131.71</v>
      </c>
    </row>
  </sheetData>
  <mergeCells count="1">
    <mergeCell ref="C1:A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A1CC0-6B7B-5745-A503-7C93A7858E8B}">
  <dimension ref="A1:BD65"/>
  <sheetViews>
    <sheetView topLeftCell="AD1" zoomScale="70" zoomScaleNormal="70" workbookViewId="0">
      <selection activeCell="D80" sqref="D80"/>
    </sheetView>
  </sheetViews>
  <sheetFormatPr defaultColWidth="8.875" defaultRowHeight="15" x14ac:dyDescent="0.2"/>
  <cols>
    <col min="1" max="1" width="10.8515625" style="140" customWidth="1"/>
    <col min="2" max="32" width="8.875" style="140"/>
    <col min="33" max="33" width="11.7109375" style="140" bestFit="1" customWidth="1"/>
    <col min="34" max="35" width="8.875" style="140" bestFit="1" customWidth="1"/>
    <col min="36" max="45" width="8.875" style="140"/>
    <col min="46" max="48" width="8.875" style="140" bestFit="1" customWidth="1"/>
    <col min="49" max="16384" width="8.875" style="140"/>
  </cols>
  <sheetData>
    <row r="1" spans="1:56" ht="15.75" thickBot="1" x14ac:dyDescent="0.25">
      <c r="A1" s="148" t="s">
        <v>1</v>
      </c>
      <c r="B1" s="147" t="s">
        <v>8</v>
      </c>
      <c r="C1" s="146" t="s">
        <v>17</v>
      </c>
      <c r="D1" s="146" t="s">
        <v>10</v>
      </c>
      <c r="E1" s="146" t="s">
        <v>18</v>
      </c>
      <c r="F1" s="146" t="s">
        <v>19</v>
      </c>
      <c r="G1" s="146" t="s">
        <v>20</v>
      </c>
      <c r="H1" s="146" t="s">
        <v>168</v>
      </c>
      <c r="I1" s="146" t="s">
        <v>172</v>
      </c>
      <c r="J1" s="146" t="s">
        <v>153</v>
      </c>
      <c r="K1" s="146" t="s">
        <v>167</v>
      </c>
      <c r="L1" s="146" t="s">
        <v>173</v>
      </c>
      <c r="M1" s="146" t="s">
        <v>158</v>
      </c>
      <c r="N1" s="146" t="s">
        <v>136</v>
      </c>
      <c r="O1" s="146" t="s">
        <v>137</v>
      </c>
      <c r="P1" s="146" t="s">
        <v>138</v>
      </c>
      <c r="Q1" s="146" t="s">
        <v>139</v>
      </c>
      <c r="R1" s="146" t="s">
        <v>145</v>
      </c>
      <c r="S1" s="146" t="s">
        <v>146</v>
      </c>
      <c r="T1" s="146" t="s">
        <v>170</v>
      </c>
      <c r="U1" s="146" t="s">
        <v>147</v>
      </c>
      <c r="V1" s="146" t="s">
        <v>9</v>
      </c>
      <c r="W1" s="146" t="s">
        <v>30</v>
      </c>
      <c r="X1" s="146" t="s">
        <v>31</v>
      </c>
      <c r="Y1" s="146" t="s">
        <v>32</v>
      </c>
      <c r="Z1" s="146" t="s">
        <v>33</v>
      </c>
      <c r="AB1" s="140" t="s">
        <v>238</v>
      </c>
      <c r="AC1" s="147" t="s">
        <v>8</v>
      </c>
      <c r="AD1" s="146" t="s">
        <v>17</v>
      </c>
      <c r="AE1" s="146" t="s">
        <v>10</v>
      </c>
      <c r="AF1" s="146" t="s">
        <v>18</v>
      </c>
      <c r="AG1" s="146" t="s">
        <v>19</v>
      </c>
      <c r="AH1" s="146" t="s">
        <v>20</v>
      </c>
      <c r="AI1" s="146" t="s">
        <v>168</v>
      </c>
      <c r="AJ1" s="146" t="s">
        <v>172</v>
      </c>
      <c r="AK1" s="146" t="s">
        <v>153</v>
      </c>
      <c r="AL1" s="146" t="s">
        <v>167</v>
      </c>
      <c r="AM1" s="146" t="s">
        <v>173</v>
      </c>
      <c r="AN1" s="146" t="s">
        <v>158</v>
      </c>
      <c r="AO1" s="146" t="s">
        <v>136</v>
      </c>
      <c r="AP1" s="146" t="s">
        <v>137</v>
      </c>
      <c r="AQ1" s="146" t="s">
        <v>138</v>
      </c>
      <c r="AR1" s="146" t="s">
        <v>139</v>
      </c>
      <c r="AS1" s="146" t="s">
        <v>145</v>
      </c>
      <c r="AT1" s="146" t="s">
        <v>146</v>
      </c>
      <c r="AU1" s="146" t="s">
        <v>170</v>
      </c>
      <c r="AV1" s="146" t="s">
        <v>147</v>
      </c>
      <c r="AW1" s="146" t="s">
        <v>9</v>
      </c>
      <c r="AX1" s="146" t="s">
        <v>30</v>
      </c>
      <c r="AY1" s="146" t="s">
        <v>31</v>
      </c>
      <c r="AZ1" s="146" t="s">
        <v>32</v>
      </c>
      <c r="BA1" s="146" t="s">
        <v>33</v>
      </c>
      <c r="BD1" s="153" t="s">
        <v>450</v>
      </c>
    </row>
    <row r="2" spans="1:56" ht="15.75" thickBot="1" x14ac:dyDescent="0.25">
      <c r="A2" s="143">
        <v>43496</v>
      </c>
      <c r="BC2" s="147" t="s">
        <v>8</v>
      </c>
      <c r="BD2" s="140">
        <v>0.27615671520490864</v>
      </c>
    </row>
    <row r="3" spans="1:56" ht="15.75" thickBot="1" x14ac:dyDescent="0.25">
      <c r="A3" s="143">
        <v>43524</v>
      </c>
      <c r="B3" s="152">
        <f>('Question 1 - Prices'!C4-'Question 1 - Prices'!C3)/'Question 1 - Prices'!C3</f>
        <v>0.89785997452777733</v>
      </c>
      <c r="C3" s="151">
        <f>('Question 1 - Prices'!D4-'Question 1 - Prices'!D3)/'Question 1 - Prices'!D3</f>
        <v>-5.9790732436472392E-3</v>
      </c>
      <c r="D3" s="151">
        <f>('Question 1 - Prices'!E4-'Question 1 - Prices'!E3)/'Question 1 - Prices'!E3</f>
        <v>-3.1308940022633035E-2</v>
      </c>
      <c r="E3" s="151">
        <f>('Question 1 - Prices'!F4-'Question 1 - Prices'!F3)/'Question 1 - Prices'!F3</f>
        <v>1.4511041009463637E-2</v>
      </c>
      <c r="F3" s="151">
        <f>('Question 1 - Prices'!G4-'Question 1 - Prices'!G3)/'Question 1 - Prices'!G3</f>
        <v>5.8553556888000617E-2</v>
      </c>
      <c r="G3" s="151">
        <f>('Question 1 - Prices'!H4-'Question 1 - Prices'!H3)/'Question 1 - Prices'!H3</f>
        <v>6.8916179802074651E-2</v>
      </c>
      <c r="H3" s="151">
        <f>('Question 1 - Prices'!I4-'Question 1 - Prices'!I3)/'Question 1 - Prices'!I3</f>
        <v>5.5102040816326553E-2</v>
      </c>
      <c r="I3" s="151">
        <f>('Question 1 - Prices'!J4-'Question 1 - Prices'!J3)/'Question 1 - Prices'!J3</f>
        <v>0.1969333972208912</v>
      </c>
      <c r="J3" s="151">
        <f>('Question 1 - Prices'!K4-'Question 1 - Prices'!K3)/'Question 1 - Prices'!K3</f>
        <v>-3.4246575342465578E-3</v>
      </c>
      <c r="K3" s="151">
        <f>('Question 1 - Prices'!L4-'Question 1 - Prices'!L3)/'Question 1 - Prices'!L3</f>
        <v>0.18457300275482094</v>
      </c>
      <c r="L3" s="151">
        <f>('Question 1 - Prices'!M4-'Question 1 - Prices'!M3)/'Question 1 - Prices'!M3</f>
        <v>0.24756335282651082</v>
      </c>
      <c r="M3" s="151">
        <f>('Question 1 - Prices'!N4-'Question 1 - Prices'!N3)/'Question 1 - Prices'!N3</f>
        <v>7.1235041770151303E-2</v>
      </c>
      <c r="N3" s="151">
        <f>('Question 1 - Prices'!O4-'Question 1 - Prices'!O3)/'Question 1 - Prices'!O3</f>
        <v>4.1886497837109453E-2</v>
      </c>
      <c r="O3" s="151">
        <f>('Question 1 - Prices'!P4-'Question 1 - Prices'!P3)/'Question 1 - Prices'!P3</f>
        <v>-4.5905872359241887E-2</v>
      </c>
      <c r="P3" s="151">
        <f>('Question 1 - Prices'!Q4-'Question 1 - Prices'!Q3)/'Question 1 - Prices'!Q3</f>
        <v>4.0314828166306223E-2</v>
      </c>
      <c r="Q3" s="151">
        <f>('Question 1 - Prices'!R4-'Question 1 - Prices'!R3)/'Question 1 - Prices'!R3</f>
        <v>2.650512581547072E-2</v>
      </c>
      <c r="R3" s="151">
        <f>('Question 1 - Prices'!S4-'Question 1 - Prices'!S3)/'Question 1 - Prices'!S3</f>
        <v>-3.4090909090910382E-3</v>
      </c>
      <c r="S3" s="151">
        <f>('Question 1 - Prices'!T4-'Question 1 - Prices'!T3)/'Question 1 - Prices'!T3</f>
        <v>0.26622514793210933</v>
      </c>
      <c r="T3" s="151">
        <f>('Question 1 - Prices'!U4-'Question 1 - Prices'!U3)/'Question 1 - Prices'!U3</f>
        <v>5.7424118129614475E-2</v>
      </c>
      <c r="U3" s="151">
        <f>('Question 1 - Prices'!V4-'Question 1 - Prices'!V3)/'Question 1 - Prices'!V3</f>
        <v>-2.1364795918367287E-2</v>
      </c>
      <c r="V3" s="151">
        <f>('Question 1 - Prices'!W4-'Question 1 - Prices'!W3)/'Question 1 - Prices'!W3</f>
        <v>6.0188206564072304E-2</v>
      </c>
      <c r="W3" s="151">
        <f>('Question 1 - Prices'!X4-'Question 1 - Prices'!X3)/'Question 1 - Prices'!X3</f>
        <v>6.7295597484276631E-2</v>
      </c>
      <c r="X3" s="151">
        <f>('Question 1 - Prices'!Y4-'Question 1 - Prices'!Y3)/'Question 1 - Prices'!Y3</f>
        <v>1.9111393518744895E-2</v>
      </c>
      <c r="Y3" s="151">
        <f>('Question 1 - Prices'!Z4-'Question 1 - Prices'!Z3)/'Question 1 - Prices'!Z3</f>
        <v>-0.10674297088828065</v>
      </c>
      <c r="Z3" s="151">
        <f>('Question 1 - Prices'!AA4-'Question 1 - Prices'!AA3)/'Question 1 - Prices'!AA3</f>
        <v>0.18079096045197737</v>
      </c>
      <c r="AC3" s="152">
        <f t="shared" ref="AC3:AC34" si="0">B3-B$62</f>
        <v>0.90194712794265797</v>
      </c>
      <c r="AD3" s="151">
        <f t="shared" ref="AD3:AD34" si="1">C3-C$62</f>
        <v>-2.6743013021895294E-2</v>
      </c>
      <c r="AE3" s="151">
        <f t="shared" ref="AE3:AE34" si="2">D3-D$62</f>
        <v>-3.3490952940117127E-2</v>
      </c>
      <c r="AF3" s="151">
        <f t="shared" ref="AF3:AF34" si="3">E3-E$62</f>
        <v>1.3215329967467177E-2</v>
      </c>
      <c r="AG3" s="151">
        <f t="shared" ref="AG3:AG34" si="4">F3-F$62</f>
        <v>6.8209977798895885E-2</v>
      </c>
      <c r="AH3" s="151">
        <f t="shared" ref="AH3:AH34" si="5">G3-G$62</f>
        <v>5.9615110096296248E-2</v>
      </c>
      <c r="AI3" s="151">
        <f t="shared" ref="AI3:AI34" si="6">H3-H$62</f>
        <v>6.0834257807733993E-2</v>
      </c>
      <c r="AJ3" s="151">
        <f t="shared" ref="AJ3:AJ34" si="7">I3-I$62</f>
        <v>0.17596829968979377</v>
      </c>
      <c r="AK3" s="151">
        <f t="shared" ref="AK3:AK34" si="8">J3-J$62</f>
        <v>-2.0262761708266724E-2</v>
      </c>
      <c r="AL3" s="151">
        <f t="shared" ref="AL3:AL34" si="9">K3-K$62</f>
        <v>0.17532638239943266</v>
      </c>
      <c r="AM3" s="151">
        <f t="shared" ref="AM3:AM34" si="10">L3-L$62</f>
        <v>0.21347921598518246</v>
      </c>
      <c r="AN3" s="151">
        <f t="shared" ref="AN3:AN34" si="11">M3-M$62</f>
        <v>7.6777933269838256E-2</v>
      </c>
      <c r="AO3" s="151">
        <f t="shared" ref="AO3:AO34" si="12">N3-N$62</f>
        <v>-2.2897756968255988E-2</v>
      </c>
      <c r="AP3" s="151">
        <f t="shared" ref="AP3:AP34" si="13">O3-O$62</f>
        <v>-5.9904427586987427E-2</v>
      </c>
      <c r="AQ3" s="151">
        <f t="shared" ref="AQ3:AQ34" si="14">P3-P$62</f>
        <v>1.0353605842119817E-2</v>
      </c>
      <c r="AR3" s="151">
        <f t="shared" ref="AR3:AR34" si="15">Q3-Q$62</f>
        <v>-2.0580168206756413E-3</v>
      </c>
      <c r="AS3" s="151">
        <f t="shared" ref="AS3:AS34" si="16">R3-R$62</f>
        <v>-1.7742956581597462E-2</v>
      </c>
      <c r="AT3" s="151">
        <f t="shared" ref="AT3:AT34" si="17">S3-S$62</f>
        <v>0.20095956359346989</v>
      </c>
      <c r="AU3" s="151">
        <f t="shared" ref="AU3:AU34" si="18">T3-T$62</f>
        <v>5.1632536017999692E-2</v>
      </c>
      <c r="AV3" s="151">
        <f t="shared" ref="AV3:AV34" si="19">U3-U$62</f>
        <v>-4.0719451400517262E-2</v>
      </c>
      <c r="AW3" s="151">
        <f t="shared" ref="AW3:AW34" si="20">V3-V$62</f>
        <v>4.0327318702535753E-2</v>
      </c>
      <c r="AX3" s="151">
        <f t="shared" ref="AX3:AX34" si="21">W3-W$62</f>
        <v>5.3558663792220768E-2</v>
      </c>
      <c r="AY3" s="151">
        <f t="shared" ref="AY3:AY34" si="22">X3-X$62</f>
        <v>1.823327245131778E-2</v>
      </c>
      <c r="AZ3" s="151">
        <f t="shared" ref="AZ3:AZ34" si="23">Y3-Y$62</f>
        <v>-0.10594109721921526</v>
      </c>
      <c r="BA3" s="151">
        <f t="shared" ref="BA3:BA34" si="24">Z3-Z$62</f>
        <v>0.1428743974053189</v>
      </c>
      <c r="BB3" s="151"/>
      <c r="BC3" s="146" t="s">
        <v>17</v>
      </c>
      <c r="BD3" s="140">
        <v>0.15043912056730349</v>
      </c>
    </row>
    <row r="4" spans="1:56" ht="15.75" thickBot="1" x14ac:dyDescent="0.25">
      <c r="A4" s="143">
        <v>43553</v>
      </c>
      <c r="B4" s="150">
        <f>('Question 1 - Prices'!C5-'Question 1 - Prices'!C4)/'Question 1 - Prices'!C4</f>
        <v>0.32419659735349715</v>
      </c>
      <c r="C4" s="140">
        <f>('Question 1 - Prices'!D5-'Question 1 - Prices'!D4)/'Question 1 - Prices'!D4</f>
        <v>-0.2706766917293234</v>
      </c>
      <c r="D4" s="140">
        <f>('Question 1 - Prices'!E5-'Question 1 - Prices'!E4)/'Question 1 - Prices'!E4</f>
        <v>1.596573208722742E-2</v>
      </c>
      <c r="E4" s="140">
        <f>('Question 1 - Prices'!F5-'Question 1 - Prices'!F4)/'Question 1 - Prices'!F4</f>
        <v>-3.4825870646766094E-2</v>
      </c>
      <c r="F4" s="140">
        <f>('Question 1 - Prices'!G5-'Question 1 - Prices'!G4)/'Question 1 - Prices'!G4</f>
        <v>6.7902097902097905E-2</v>
      </c>
      <c r="G4" s="140">
        <f>('Question 1 - Prices'!H5-'Question 1 - Prices'!H4)/'Question 1 - Prices'!H4</f>
        <v>4.2331288343558142E-2</v>
      </c>
      <c r="H4" s="140">
        <f>('Question 1 - Prices'!I5-'Question 1 - Prices'!I4)/'Question 1 - Prices'!I4</f>
        <v>8.5106382978723555E-2</v>
      </c>
      <c r="I4" s="140">
        <f>('Question 1 - Prices'!J5-'Question 1 - Prices'!J4)/'Question 1 - Prices'!J4</f>
        <v>1.160928742994392E-2</v>
      </c>
      <c r="J4" s="140">
        <f>('Question 1 - Prices'!K5-'Question 1 - Prices'!K4)/'Question 1 - Prices'!K4</f>
        <v>-2.9990627928772176E-2</v>
      </c>
      <c r="K4" s="140">
        <f>('Question 1 - Prices'!L5-'Question 1 - Prices'!L4)/'Question 1 - Prices'!L4</f>
        <v>-3.0232558139534911E-2</v>
      </c>
      <c r="L4" s="140">
        <f>('Question 1 - Prices'!M5-'Question 1 - Prices'!M4)/'Question 1 - Prices'!M4</f>
        <v>-2.6562499999999989E-2</v>
      </c>
      <c r="M4" s="140">
        <f>('Question 1 - Prices'!N5-'Question 1 - Prices'!N4)/'Question 1 - Prices'!N4</f>
        <v>-3.0509010433133133E-2</v>
      </c>
      <c r="N4" s="140">
        <f>('Question 1 - Prices'!O5-'Question 1 - Prices'!O4)/'Question 1 - Prices'!O4</f>
        <v>-0.12510963497274982</v>
      </c>
      <c r="O4" s="140">
        <f>('Question 1 - Prices'!P5-'Question 1 - Prices'!P4)/'Question 1 - Prices'!P4</f>
        <v>8.5935604796154974E-2</v>
      </c>
      <c r="P4" s="140">
        <f>('Question 1 - Prices'!Q5-'Question 1 - Prices'!Q4)/'Question 1 - Prices'!Q4</f>
        <v>9.7025700259890171E-2</v>
      </c>
      <c r="Q4" s="140">
        <f>('Question 1 - Prices'!R5-'Question 1 - Prices'!R4)/'Question 1 - Prices'!R4</f>
        <v>9.2061301568855322E-2</v>
      </c>
      <c r="R4" s="140">
        <f>('Question 1 - Prices'!S5-'Question 1 - Prices'!S4)/'Question 1 - Prices'!S4</f>
        <v>1.1402508551881171E-3</v>
      </c>
      <c r="S4" s="140">
        <f>('Question 1 - Prices'!T5-'Question 1 - Prices'!T4)/'Question 1 - Prices'!T4</f>
        <v>0.1049947120818666</v>
      </c>
      <c r="T4" s="140">
        <f>('Question 1 - Prices'!U5-'Question 1 - Prices'!U4)/'Question 1 - Prices'!U4</f>
        <v>3.3876389966382085E-2</v>
      </c>
      <c r="U4" s="140">
        <f>('Question 1 - Prices'!V5-'Question 1 - Prices'!V4)/'Question 1 - Prices'!V4</f>
        <v>-4.5291625936787247E-2</v>
      </c>
      <c r="V4" s="140">
        <f>('Question 1 - Prices'!W5-'Question 1 - Prices'!W4)/'Question 1 - Prices'!W4</f>
        <v>0.1725575853852265</v>
      </c>
      <c r="W4" s="140">
        <f>('Question 1 - Prices'!X5-'Question 1 - Prices'!X4)/'Question 1 - Prices'!X4</f>
        <v>0.15026517383618154</v>
      </c>
      <c r="X4" s="140">
        <f>('Question 1 - Prices'!Y5-'Question 1 - Prices'!Y4)/'Question 1 - Prices'!Y4</f>
        <v>-5.7745803357314177E-2</v>
      </c>
      <c r="Y4" s="140">
        <f>('Question 1 - Prices'!Z5-'Question 1 - Prices'!Z4)/'Question 1 - Prices'!Z4</f>
        <v>6.2674094707520889E-2</v>
      </c>
      <c r="Z4" s="140">
        <f>('Question 1 - Prices'!AA5-'Question 1 - Prices'!AA4)/'Question 1 - Prices'!AA4</f>
        <v>1.2918660287081491E-2</v>
      </c>
      <c r="AC4" s="150">
        <f t="shared" si="0"/>
        <v>0.32828375076837774</v>
      </c>
      <c r="AD4" s="140">
        <f t="shared" si="1"/>
        <v>-0.29144063150757143</v>
      </c>
      <c r="AE4" s="140">
        <f t="shared" si="2"/>
        <v>1.3783719169743327E-2</v>
      </c>
      <c r="AF4" s="140">
        <f t="shared" si="3"/>
        <v>-3.6121581688762554E-2</v>
      </c>
      <c r="AG4" s="140">
        <f t="shared" si="4"/>
        <v>7.7558518812993166E-2</v>
      </c>
      <c r="AH4" s="140">
        <f t="shared" si="5"/>
        <v>3.3030218637779739E-2</v>
      </c>
      <c r="AI4" s="140">
        <f t="shared" si="6"/>
        <v>9.0838599970130995E-2</v>
      </c>
      <c r="AJ4" s="140">
        <f t="shared" si="7"/>
        <v>-9.3558101011535152E-3</v>
      </c>
      <c r="AK4" s="140">
        <f t="shared" si="8"/>
        <v>-4.6828732102792342E-2</v>
      </c>
      <c r="AL4" s="140">
        <f t="shared" si="9"/>
        <v>-3.9479178494923189E-2</v>
      </c>
      <c r="AM4" s="140">
        <f t="shared" si="10"/>
        <v>-6.0646636841328344E-2</v>
      </c>
      <c r="AN4" s="140">
        <f t="shared" si="11"/>
        <v>-2.4966118933446187E-2</v>
      </c>
      <c r="AO4" s="140">
        <f t="shared" si="12"/>
        <v>-0.18989388977811528</v>
      </c>
      <c r="AP4" s="140">
        <f t="shared" si="13"/>
        <v>7.1937049568409434E-2</v>
      </c>
      <c r="AQ4" s="140">
        <f t="shared" si="14"/>
        <v>6.7064477935703762E-2</v>
      </c>
      <c r="AR4" s="140">
        <f t="shared" si="15"/>
        <v>6.3498158932708965E-2</v>
      </c>
      <c r="AS4" s="140">
        <f t="shared" si="16"/>
        <v>-1.3193614817318308E-2</v>
      </c>
      <c r="AT4" s="140">
        <f t="shared" si="17"/>
        <v>3.9729127743227177E-2</v>
      </c>
      <c r="AU4" s="140">
        <f t="shared" si="18"/>
        <v>2.8084807854767305E-2</v>
      </c>
      <c r="AV4" s="140">
        <f t="shared" si="19"/>
        <v>-6.4646281418937218E-2</v>
      </c>
      <c r="AW4" s="140">
        <f t="shared" si="20"/>
        <v>0.15269669752368994</v>
      </c>
      <c r="AX4" s="140">
        <f t="shared" si="21"/>
        <v>0.13652824014412568</v>
      </c>
      <c r="AY4" s="140">
        <f t="shared" si="22"/>
        <v>-5.8623924424741292E-2</v>
      </c>
      <c r="AZ4" s="140">
        <f t="shared" si="23"/>
        <v>6.3475968376586284E-2</v>
      </c>
      <c r="BA4" s="140">
        <f t="shared" si="24"/>
        <v>-2.4997902759576973E-2</v>
      </c>
      <c r="BC4" s="146" t="s">
        <v>10</v>
      </c>
      <c r="BD4" s="140">
        <v>8.6733406974726798E-2</v>
      </c>
    </row>
    <row r="5" spans="1:56" ht="15.75" thickBot="1" x14ac:dyDescent="0.25">
      <c r="A5" s="143">
        <v>43585</v>
      </c>
      <c r="B5" s="150">
        <f>('Question 1 - Prices'!C6-'Question 1 - Prices'!C5)/'Question 1 - Prices'!C5</f>
        <v>-0.10778015703069235</v>
      </c>
      <c r="C5" s="140">
        <f>('Question 1 - Prices'!D6-'Question 1 - Prices'!D5)/'Question 1 - Prices'!D5</f>
        <v>-8.2474226804123613E-2</v>
      </c>
      <c r="D5" s="140">
        <f>('Question 1 - Prices'!E6-'Question 1 - Prices'!E5)/'Question 1 - Prices'!E5</f>
        <v>-2.644691452663861E-2</v>
      </c>
      <c r="E5" s="140">
        <f>('Question 1 - Prices'!F6-'Question 1 - Prices'!F5)/'Question 1 - Prices'!F5</f>
        <v>3.0927835051546421E-2</v>
      </c>
      <c r="F5" s="140">
        <f>('Question 1 - Prices'!G6-'Question 1 - Prices'!G5)/'Question 1 - Prices'!G5</f>
        <v>-1.5061227162596728E-3</v>
      </c>
      <c r="G5" s="140">
        <f>('Question 1 - Prices'!H6-'Question 1 - Prices'!H5)/'Question 1 - Prices'!H5</f>
        <v>9.1658194659960543E-2</v>
      </c>
      <c r="H5" s="140">
        <f>('Question 1 - Prices'!I6-'Question 1 - Prices'!I5)/'Question 1 - Prices'!I5</f>
        <v>3.6414565826330521E-2</v>
      </c>
      <c r="I5" s="140">
        <f>('Question 1 - Prices'!J6-'Question 1 - Prices'!J5)/'Question 1 - Prices'!J5</f>
        <v>3.0470914127423806E-2</v>
      </c>
      <c r="J5" s="140">
        <f>('Question 1 - Prices'!K6-'Question 1 - Prices'!K5)/'Question 1 - Prices'!K5</f>
        <v>5.2495974235104638E-2</v>
      </c>
      <c r="K5" s="140">
        <f>('Question 1 - Prices'!L6-'Question 1 - Prices'!L5)/'Question 1 - Prices'!L5</f>
        <v>-2.6378896882493896E-2</v>
      </c>
      <c r="L5" s="140">
        <f>('Question 1 - Prices'!M6-'Question 1 - Prices'!M5)/'Question 1 - Prices'!M5</f>
        <v>7.3836276083467087E-2</v>
      </c>
      <c r="M5" s="140">
        <f>('Question 1 - Prices'!N6-'Question 1 - Prices'!N5)/'Question 1 - Prices'!N5</f>
        <v>-6.6416653078971752E-2</v>
      </c>
      <c r="N5" s="140">
        <f>('Question 1 - Prices'!O6-'Question 1 - Prices'!O5)/'Question 1 - Prices'!O5</f>
        <v>-0.14710904197872035</v>
      </c>
      <c r="O5" s="140">
        <f>('Question 1 - Prices'!P6-'Question 1 - Prices'!P5)/'Question 1 - Prices'!P5</f>
        <v>8.1858812298189004E-2</v>
      </c>
      <c r="P5" s="140">
        <f>('Question 1 - Prices'!Q6-'Question 1 - Prices'!Q5)/'Question 1 - Prices'!Q5</f>
        <v>5.6435904185311921E-2</v>
      </c>
      <c r="Q5" s="140">
        <f>('Question 1 - Prices'!R6-'Question 1 - Prices'!R5)/'Question 1 - Prices'!R5</f>
        <v>5.882744172125963E-2</v>
      </c>
      <c r="R5" s="140">
        <f>('Question 1 - Prices'!S6-'Question 1 - Prices'!S5)/'Question 1 - Prices'!S5</f>
        <v>0.19020501138952164</v>
      </c>
      <c r="S5" s="140">
        <f>('Question 1 - Prices'!T6-'Question 1 - Prices'!T5)/'Question 1 - Prices'!T5</f>
        <v>6.1176334161637584E-2</v>
      </c>
      <c r="T5" s="140">
        <f>('Question 1 - Prices'!U6-'Question 1 - Prices'!U5)/'Question 1 - Prices'!U5</f>
        <v>8.8794397198599412E-2</v>
      </c>
      <c r="U5" s="140">
        <f>('Question 1 - Prices'!V6-'Question 1 - Prices'!V5)/'Question 1 - Prices'!V5</f>
        <v>-3.310580204778165E-2</v>
      </c>
      <c r="V5" s="140">
        <f>('Question 1 - Prices'!W6-'Question 1 - Prices'!W5)/'Question 1 - Prices'!W5</f>
        <v>-1.2938187976291357E-2</v>
      </c>
      <c r="W5" s="140">
        <f>('Question 1 - Prices'!X6-'Question 1 - Prices'!X5)/'Question 1 - Prices'!X5</f>
        <v>5.9426229508196732E-2</v>
      </c>
      <c r="X5" s="140">
        <f>('Question 1 - Prices'!Y6-'Question 1 - Prices'!Y5)/'Question 1 - Prices'!Y5</f>
        <v>-9.3046930672910477E-2</v>
      </c>
      <c r="Y5" s="140">
        <f>('Question 1 - Prices'!Z6-'Question 1 - Prices'!Z5)/'Question 1 - Prices'!Z5</f>
        <v>-7.2346002621231933E-2</v>
      </c>
      <c r="Z5" s="140">
        <f>('Question 1 - Prices'!AA6-'Question 1 - Prices'!AA5)/'Question 1 - Prices'!AA5</f>
        <v>-9.6362777515352036E-2</v>
      </c>
      <c r="AC5" s="150">
        <f t="shared" si="0"/>
        <v>-0.10369300361581175</v>
      </c>
      <c r="AD5" s="140">
        <f t="shared" si="1"/>
        <v>-0.10323816658237167</v>
      </c>
      <c r="AE5" s="140">
        <f t="shared" si="2"/>
        <v>-2.8628927444122702E-2</v>
      </c>
      <c r="AF5" s="140">
        <f t="shared" si="3"/>
        <v>2.9632124009549961E-2</v>
      </c>
      <c r="AG5" s="140">
        <f t="shared" si="4"/>
        <v>8.1502981946355926E-3</v>
      </c>
      <c r="AH5" s="140">
        <f t="shared" si="5"/>
        <v>8.235712495418214E-2</v>
      </c>
      <c r="AI5" s="140">
        <f t="shared" si="6"/>
        <v>4.2146782817737961E-2</v>
      </c>
      <c r="AJ5" s="140">
        <f t="shared" si="7"/>
        <v>9.5058165963263705E-3</v>
      </c>
      <c r="AK5" s="140">
        <f t="shared" si="8"/>
        <v>3.5657870061084472E-2</v>
      </c>
      <c r="AL5" s="140">
        <f t="shared" si="9"/>
        <v>-3.5625517237882175E-2</v>
      </c>
      <c r="AM5" s="140">
        <f t="shared" si="10"/>
        <v>3.9752139242138732E-2</v>
      </c>
      <c r="AN5" s="140">
        <f t="shared" si="11"/>
        <v>-6.0873761579284806E-2</v>
      </c>
      <c r="AO5" s="140">
        <f t="shared" si="12"/>
        <v>-0.21189329678408581</v>
      </c>
      <c r="AP5" s="140">
        <f t="shared" si="13"/>
        <v>6.7860257070443464E-2</v>
      </c>
      <c r="AQ5" s="140">
        <f t="shared" si="14"/>
        <v>2.6474681861125515E-2</v>
      </c>
      <c r="AR5" s="140">
        <f t="shared" si="15"/>
        <v>3.0264299085113269E-2</v>
      </c>
      <c r="AS5" s="140">
        <f t="shared" si="16"/>
        <v>0.17587114571701523</v>
      </c>
      <c r="AT5" s="140">
        <f t="shared" si="17"/>
        <v>-4.0892501770018394E-3</v>
      </c>
      <c r="AU5" s="140">
        <f t="shared" si="18"/>
        <v>8.3002815086984635E-2</v>
      </c>
      <c r="AV5" s="140">
        <f t="shared" si="19"/>
        <v>-5.2460457529931628E-2</v>
      </c>
      <c r="AW5" s="140">
        <f t="shared" si="20"/>
        <v>-3.2799075837827901E-2</v>
      </c>
      <c r="AX5" s="140">
        <f t="shared" si="21"/>
        <v>4.5689295816140868E-2</v>
      </c>
      <c r="AY5" s="140">
        <f t="shared" si="22"/>
        <v>-9.3925051740337592E-2</v>
      </c>
      <c r="AZ5" s="140">
        <f t="shared" si="23"/>
        <v>-7.1544128952166539E-2</v>
      </c>
      <c r="BA5" s="140">
        <f t="shared" si="24"/>
        <v>-0.13427934056201049</v>
      </c>
      <c r="BC5" s="146" t="s">
        <v>18</v>
      </c>
      <c r="BD5" s="140">
        <v>0.13625677510768136</v>
      </c>
    </row>
    <row r="6" spans="1:56" ht="15.75" thickBot="1" x14ac:dyDescent="0.25">
      <c r="A6" s="143">
        <v>43616</v>
      </c>
      <c r="B6" s="150">
        <f>('Question 1 - Prices'!C7-'Question 1 - Prices'!C6)/'Question 1 - Prices'!C6</f>
        <v>-3.2000000000000028E-2</v>
      </c>
      <c r="C6" s="140">
        <f>('Question 1 - Prices'!D7-'Question 1 - Prices'!D6)/'Question 1 - Prices'!D6</f>
        <v>-0.15730337078651688</v>
      </c>
      <c r="D6" s="140">
        <f>('Question 1 - Prices'!E7-'Question 1 - Prices'!E6)/'Question 1 - Prices'!E6</f>
        <v>4.3307086614173283E-2</v>
      </c>
      <c r="E6" s="140">
        <f>('Question 1 - Prices'!F7-'Question 1 - Prices'!F6)/'Question 1 - Prices'!F6</f>
        <v>2.4999999999999911E-2</v>
      </c>
      <c r="F6" s="140">
        <f>('Question 1 - Prices'!G7-'Question 1 - Prices'!G6)/'Question 1 - Prices'!G6</f>
        <v>-4.2267838405036659E-2</v>
      </c>
      <c r="G6" s="140">
        <f>('Question 1 - Prices'!H7-'Question 1 - Prices'!H6)/'Question 1 - Prices'!H6</f>
        <v>-4.3525144593667402E-2</v>
      </c>
      <c r="H6" s="140">
        <f>('Question 1 - Prices'!I7-'Question 1 - Prices'!I6)/'Question 1 - Prices'!I6</f>
        <v>-0.18058968058968061</v>
      </c>
      <c r="I6" s="140">
        <f>('Question 1 - Prices'!J7-'Question 1 - Prices'!J6)/'Question 1 - Prices'!J6</f>
        <v>-0.28110599078341014</v>
      </c>
      <c r="J6" s="140">
        <f>('Question 1 - Prices'!K7-'Question 1 - Prices'!K6)/'Question 1 - Prices'!K6</f>
        <v>-3.0905752753977906E-2</v>
      </c>
      <c r="K6" s="140">
        <f>('Question 1 - Prices'!L7-'Question 1 - Prices'!L6)/'Question 1 - Prices'!L6</f>
        <v>3.0788177339901367E-2</v>
      </c>
      <c r="L6" s="140">
        <f>('Question 1 - Prices'!M7-'Question 1 - Prices'!M6)/'Question 1 - Prices'!M6</f>
        <v>-7.9222720478325889E-2</v>
      </c>
      <c r="M6" s="140">
        <f>('Question 1 - Prices'!N7-'Question 1 - Prices'!N6)/'Question 1 - Prices'!N6</f>
        <v>-7.1025208127146702E-2</v>
      </c>
      <c r="N6" s="140">
        <f>('Question 1 - Prices'!O7-'Question 1 - Prices'!O6)/'Question 1 - Prices'!O6</f>
        <v>-0.22426577444575393</v>
      </c>
      <c r="O6" s="140">
        <f>('Question 1 - Prices'!P7-'Question 1 - Prices'!P6)/'Question 1 - Prices'!P6</f>
        <v>-7.8613289096888056E-2</v>
      </c>
      <c r="P6" s="140">
        <f>('Question 1 - Prices'!Q7-'Question 1 - Prices'!Q6)/'Question 1 - Prices'!Q6</f>
        <v>-0.12757263168385904</v>
      </c>
      <c r="Q6" s="140">
        <f>('Question 1 - Prices'!R7-'Question 1 - Prices'!R6)/'Question 1 - Prices'!R6</f>
        <v>-0.20967336683417082</v>
      </c>
      <c r="R6" s="140">
        <f>('Question 1 - Prices'!S7-'Question 1 - Prices'!S6)/'Question 1 - Prices'!S6</f>
        <v>-8.8995215311004766E-2</v>
      </c>
      <c r="S6" s="140">
        <f>('Question 1 - Prices'!T7-'Question 1 - Prices'!T6)/'Question 1 - Prices'!T6</f>
        <v>-0.15254248627888231</v>
      </c>
      <c r="T6" s="140">
        <f>('Question 1 - Prices'!U7-'Question 1 - Prices'!U6)/'Question 1 - Prices'!U6</f>
        <v>-5.8120836204916176E-2</v>
      </c>
      <c r="U6" s="140">
        <f>('Question 1 - Prices'!V7-'Question 1 - Prices'!V6)/'Question 1 - Prices'!V6</f>
        <v>-0.24849982350864805</v>
      </c>
      <c r="V6" s="140">
        <f>('Question 1 - Prices'!W7-'Question 1 - Prices'!W6)/'Question 1 - Prices'!W6</f>
        <v>-0.28428782211851905</v>
      </c>
      <c r="W6" s="140">
        <f>('Question 1 - Prices'!X7-'Question 1 - Prices'!X6)/'Question 1 - Prices'!X6</f>
        <v>2.8046421663443028E-2</v>
      </c>
      <c r="X6" s="140">
        <f>('Question 1 - Prices'!Y7-'Question 1 - Prices'!Y6)/'Question 1 - Prices'!Y6</f>
        <v>-5.7694466270064103E-2</v>
      </c>
      <c r="Y6" s="140">
        <f>('Question 1 - Prices'!Z7-'Question 1 - Prices'!Z6)/'Question 1 - Prices'!Z6</f>
        <v>6.499011020062076E-3</v>
      </c>
      <c r="Z6" s="140">
        <f>('Question 1 - Prices'!AA7-'Question 1 - Prices'!AA6)/'Question 1 - Prices'!AA6</f>
        <v>0.13957135389440678</v>
      </c>
      <c r="AC6" s="150">
        <f t="shared" si="0"/>
        <v>-2.791284658511943E-2</v>
      </c>
      <c r="AD6" s="140">
        <f t="shared" si="1"/>
        <v>-0.17806731056476494</v>
      </c>
      <c r="AE6" s="140">
        <f t="shared" si="2"/>
        <v>4.1125073696689191E-2</v>
      </c>
      <c r="AF6" s="140">
        <f t="shared" si="3"/>
        <v>2.3704288958003451E-2</v>
      </c>
      <c r="AG6" s="140">
        <f t="shared" si="4"/>
        <v>-3.2611417494141391E-2</v>
      </c>
      <c r="AH6" s="140">
        <f t="shared" si="5"/>
        <v>-5.2826214299445805E-2</v>
      </c>
      <c r="AI6" s="140">
        <f t="shared" si="6"/>
        <v>-0.17485746359827317</v>
      </c>
      <c r="AJ6" s="140">
        <f t="shared" si="7"/>
        <v>-0.30207108831450757</v>
      </c>
      <c r="AK6" s="140">
        <f t="shared" si="8"/>
        <v>-4.7743856927998068E-2</v>
      </c>
      <c r="AL6" s="140">
        <f t="shared" si="9"/>
        <v>2.1541556984513086E-2</v>
      </c>
      <c r="AM6" s="140">
        <f t="shared" si="10"/>
        <v>-0.11330685731965424</v>
      </c>
      <c r="AN6" s="140">
        <f t="shared" si="11"/>
        <v>-6.5482316627459763E-2</v>
      </c>
      <c r="AO6" s="140">
        <f t="shared" si="12"/>
        <v>-0.28905002925111939</v>
      </c>
      <c r="AP6" s="140">
        <f t="shared" si="13"/>
        <v>-9.2611844324633597E-2</v>
      </c>
      <c r="AQ6" s="140">
        <f t="shared" si="14"/>
        <v>-0.15753385400804545</v>
      </c>
      <c r="AR6" s="140">
        <f t="shared" si="15"/>
        <v>-0.23823650947031719</v>
      </c>
      <c r="AS6" s="140">
        <f t="shared" si="16"/>
        <v>-0.10332908098351119</v>
      </c>
      <c r="AT6" s="140">
        <f t="shared" si="17"/>
        <v>-0.21780807061752172</v>
      </c>
      <c r="AU6" s="140">
        <f t="shared" si="18"/>
        <v>-6.3912418316530953E-2</v>
      </c>
      <c r="AV6" s="140">
        <f t="shared" si="19"/>
        <v>-0.26785447899079801</v>
      </c>
      <c r="AW6" s="140">
        <f t="shared" si="20"/>
        <v>-0.30414870998005561</v>
      </c>
      <c r="AX6" s="140">
        <f t="shared" si="21"/>
        <v>1.4309487971387168E-2</v>
      </c>
      <c r="AY6" s="140">
        <f t="shared" si="22"/>
        <v>-5.8572587337491218E-2</v>
      </c>
      <c r="AZ6" s="140">
        <f t="shared" si="23"/>
        <v>7.3008846891274666E-3</v>
      </c>
      <c r="BA6" s="140">
        <f t="shared" si="24"/>
        <v>0.10165479084774831</v>
      </c>
      <c r="BC6" s="146" t="s">
        <v>19</v>
      </c>
      <c r="BD6" s="140">
        <v>0.10490686518829877</v>
      </c>
    </row>
    <row r="7" spans="1:56" ht="15.75" thickBot="1" x14ac:dyDescent="0.25">
      <c r="A7" s="143">
        <v>43644</v>
      </c>
      <c r="B7" s="150">
        <f>('Question 1 - Prices'!C8-'Question 1 - Prices'!C7)/'Question 1 - Prices'!C7</f>
        <v>-5.4545454545454557E-2</v>
      </c>
      <c r="C7" s="140">
        <f>('Question 1 - Prices'!D8-'Question 1 - Prices'!D7)/'Question 1 - Prices'!D7</f>
        <v>6.6666666666666666E-2</v>
      </c>
      <c r="D7" s="140">
        <f>('Question 1 - Prices'!E8-'Question 1 - Prices'!E7)/'Question 1 - Prices'!E7</f>
        <v>3.3584905660377383E-2</v>
      </c>
      <c r="E7" s="140">
        <f>('Question 1 - Prices'!F8-'Question 1 - Prices'!F7)/'Question 1 - Prices'!F7</f>
        <v>-4.0243902439024294E-2</v>
      </c>
      <c r="F7" s="140">
        <f>('Question 1 - Prices'!G8-'Question 1 - Prices'!G7)/'Question 1 - Prices'!G7</f>
        <v>7.2619577498544821E-2</v>
      </c>
      <c r="G7" s="140">
        <f>('Question 1 - Prices'!H8-'Question 1 - Prices'!H7)/'Question 1 - Prices'!H7</f>
        <v>2.1471763861842914E-2</v>
      </c>
      <c r="H7" s="140">
        <f>('Question 1 - Prices'!I8-'Question 1 - Prices'!I7)/'Question 1 - Prices'!I7</f>
        <v>-0.1065967016491754</v>
      </c>
      <c r="I7" s="140">
        <f>('Question 1 - Prices'!J8-'Question 1 - Prices'!J7)/'Question 1 - Prices'!J7</f>
        <v>2.3771367521367538E-2</v>
      </c>
      <c r="J7" s="140">
        <f>('Question 1 - Prices'!K8-'Question 1 - Prices'!K7)/'Question 1 - Prices'!K7</f>
        <v>0.10735712030312594</v>
      </c>
      <c r="K7" s="140">
        <f>('Question 1 - Prices'!L8-'Question 1 - Prices'!L7)/'Question 1 - Prices'!L7</f>
        <v>9.4982078853046617E-2</v>
      </c>
      <c r="L7" s="140">
        <f>('Question 1 - Prices'!M8-'Question 1 - Prices'!M7)/'Question 1 - Prices'!M7</f>
        <v>1.7857142857142766E-2</v>
      </c>
      <c r="M7" s="140">
        <f>('Question 1 - Prices'!N8-'Question 1 - Prices'!N7)/'Question 1 - Prices'!N7</f>
        <v>5.85323055712225E-2</v>
      </c>
      <c r="N7" s="140">
        <f>('Question 1 - Prices'!O8-'Question 1 - Prices'!O7)/'Question 1 - Prices'!O7</f>
        <v>0.20684830542609087</v>
      </c>
      <c r="O7" s="140">
        <f>('Question 1 - Prices'!P8-'Question 1 - Prices'!P7)/'Question 1 - Prices'!P7</f>
        <v>6.6791844828654648E-2</v>
      </c>
      <c r="P7" s="140">
        <f>('Question 1 - Prices'!Q8-'Question 1 - Prices'!Q7)/'Question 1 - Prices'!Q7</f>
        <v>0.13051922088307533</v>
      </c>
      <c r="Q7" s="140">
        <f>('Question 1 - Prices'!R8-'Question 1 - Prices'!R7)/'Question 1 - Prices'!R7</f>
        <v>0.14393578127483705</v>
      </c>
      <c r="R7" s="140">
        <f>('Question 1 - Prices'!S8-'Question 1 - Prices'!S7)/'Question 1 - Prices'!S7</f>
        <v>7.4579831932773205E-2</v>
      </c>
      <c r="S7" s="140">
        <f>('Question 1 - Prices'!T8-'Question 1 - Prices'!T7)/'Question 1 - Prices'!T7</f>
        <v>1.8421105263157884E-2</v>
      </c>
      <c r="T7" s="140">
        <f>('Question 1 - Prices'!U8-'Question 1 - Prices'!U7)/'Question 1 - Prices'!U7</f>
        <v>3.1219512195121979E-2</v>
      </c>
      <c r="U7" s="140">
        <f>('Question 1 - Prices'!V8-'Question 1 - Prices'!V7)/'Question 1 - Prices'!V7</f>
        <v>6.8107092531704994E-2</v>
      </c>
      <c r="V7" s="140">
        <f>('Question 1 - Prices'!W8-'Question 1 - Prices'!W7)/'Question 1 - Prices'!W7</f>
        <v>2.3588071723079831E-2</v>
      </c>
      <c r="W7" s="140">
        <f>('Question 1 - Prices'!X8-'Question 1 - Prices'!X7)/'Question 1 - Prices'!X7</f>
        <v>-5.7384760112888164E-2</v>
      </c>
      <c r="X7" s="140">
        <f>('Question 1 - Prices'!Y8-'Question 1 - Prices'!Y7)/'Question 1 - Prices'!Y7</f>
        <v>-2.8171530673019595E-2</v>
      </c>
      <c r="Y7" s="140">
        <f>('Question 1 - Prices'!Z8-'Question 1 - Prices'!Z7)/'Question 1 - Prices'!Z7</f>
        <v>3.1723750701852967E-2</v>
      </c>
      <c r="Z7" s="140">
        <f>('Question 1 - Prices'!AA8-'Question 1 - Prices'!AA7)/'Question 1 - Prices'!AA7</f>
        <v>-1.5137614678899167E-2</v>
      </c>
      <c r="AC7" s="150">
        <f t="shared" si="0"/>
        <v>-5.0458301130573958E-2</v>
      </c>
      <c r="AD7" s="140">
        <f t="shared" si="1"/>
        <v>4.5902726888418607E-2</v>
      </c>
      <c r="AE7" s="140">
        <f t="shared" si="2"/>
        <v>3.140289274289329E-2</v>
      </c>
      <c r="AF7" s="140">
        <f t="shared" si="3"/>
        <v>-4.1539613481020754E-2</v>
      </c>
      <c r="AG7" s="140">
        <f t="shared" si="4"/>
        <v>8.2275998409440082E-2</v>
      </c>
      <c r="AH7" s="140">
        <f t="shared" si="5"/>
        <v>1.2170694156064511E-2</v>
      </c>
      <c r="AI7" s="140">
        <f t="shared" si="6"/>
        <v>-0.10086448465776796</v>
      </c>
      <c r="AJ7" s="140">
        <f t="shared" si="7"/>
        <v>2.8062699902701022E-3</v>
      </c>
      <c r="AK7" s="140">
        <f t="shared" si="8"/>
        <v>9.0519016129105775E-2</v>
      </c>
      <c r="AL7" s="140">
        <f t="shared" si="9"/>
        <v>8.5735458497658332E-2</v>
      </c>
      <c r="AM7" s="140">
        <f t="shared" si="10"/>
        <v>-1.6226993984185589E-2</v>
      </c>
      <c r="AN7" s="140">
        <f t="shared" si="11"/>
        <v>6.4075197070909445E-2</v>
      </c>
      <c r="AO7" s="140">
        <f t="shared" si="12"/>
        <v>0.14206405062072541</v>
      </c>
      <c r="AP7" s="140">
        <f t="shared" si="13"/>
        <v>5.2793289600909107E-2</v>
      </c>
      <c r="AQ7" s="140">
        <f t="shared" si="14"/>
        <v>0.10055799855888892</v>
      </c>
      <c r="AR7" s="140">
        <f t="shared" si="15"/>
        <v>0.1153726386386907</v>
      </c>
      <c r="AS7" s="140">
        <f t="shared" si="16"/>
        <v>6.0245966260266778E-2</v>
      </c>
      <c r="AT7" s="140">
        <f t="shared" si="17"/>
        <v>-4.6844479075481539E-2</v>
      </c>
      <c r="AU7" s="140">
        <f t="shared" si="18"/>
        <v>2.5427930083507199E-2</v>
      </c>
      <c r="AV7" s="140">
        <f t="shared" si="19"/>
        <v>4.8752437049555022E-2</v>
      </c>
      <c r="AW7" s="140">
        <f t="shared" si="20"/>
        <v>3.7271838615432831E-3</v>
      </c>
      <c r="AX7" s="140">
        <f t="shared" si="21"/>
        <v>-7.1121693804944028E-2</v>
      </c>
      <c r="AY7" s="140">
        <f t="shared" si="22"/>
        <v>-2.904965174044671E-2</v>
      </c>
      <c r="AZ7" s="140">
        <f t="shared" si="23"/>
        <v>3.2525624370918355E-2</v>
      </c>
      <c r="BA7" s="140">
        <f t="shared" si="24"/>
        <v>-5.3054177725557629E-2</v>
      </c>
      <c r="BC7" s="146" t="s">
        <v>20</v>
      </c>
      <c r="BD7" s="140">
        <v>8.3175772321550032E-2</v>
      </c>
    </row>
    <row r="8" spans="1:56" ht="15.75" thickBot="1" x14ac:dyDescent="0.25">
      <c r="A8" s="143">
        <v>43677</v>
      </c>
      <c r="B8" s="150">
        <f>('Question 1 - Prices'!C9-'Question 1 - Prices'!C8)/'Question 1 - Prices'!C8</f>
        <v>-6.1188811188811441E-3</v>
      </c>
      <c r="C8" s="140">
        <f>('Question 1 - Prices'!D9-'Question 1 - Prices'!D8)/'Question 1 - Prices'!D8</f>
        <v>0.16999999999999993</v>
      </c>
      <c r="D8" s="140">
        <f>('Question 1 - Prices'!E9-'Question 1 - Prices'!E8)/'Question 1 - Prices'!E8</f>
        <v>3.5049288061336281E-2</v>
      </c>
      <c r="E8" s="140">
        <f>('Question 1 - Prices'!F9-'Question 1 - Prices'!F8)/'Question 1 - Prices'!F8</f>
        <v>3.049555273189318E-2</v>
      </c>
      <c r="F8" s="140">
        <f>('Question 1 - Prices'!G9-'Question 1 - Prices'!G8)/'Question 1 - Prices'!G8</f>
        <v>-6.7224208375893713E-2</v>
      </c>
      <c r="G8" s="140">
        <f>('Question 1 - Prices'!H9-'Question 1 - Prices'!H8)/'Question 1 - Prices'!H8</f>
        <v>-4.118797973210258E-2</v>
      </c>
      <c r="H8" s="140">
        <f>('Question 1 - Prices'!I9-'Question 1 - Prices'!I8)/'Question 1 - Prices'!I8</f>
        <v>-3.1045477429098862E-2</v>
      </c>
      <c r="I8" s="140">
        <f>('Question 1 - Prices'!J9-'Question 1 - Prices'!J8)/'Question 1 - Prices'!J8</f>
        <v>0.13279415601356651</v>
      </c>
      <c r="J8" s="140">
        <f>('Question 1 - Prices'!K9-'Question 1 - Prices'!K8)/'Question 1 - Prices'!K8</f>
        <v>3.9920159680638681E-2</v>
      </c>
      <c r="K8" s="140">
        <f>('Question 1 - Prices'!L9-'Question 1 - Prices'!L8)/'Question 1 - Prices'!L8</f>
        <v>-1.5275504637206779E-2</v>
      </c>
      <c r="L8" s="140">
        <f>('Question 1 - Prices'!M9-'Question 1 - Prices'!M8)/'Question 1 - Prices'!M8</f>
        <v>-4.1467304625199333E-2</v>
      </c>
      <c r="M8" s="140">
        <f>('Question 1 - Prices'!N9-'Question 1 - Prices'!N8)/'Question 1 - Prices'!N8</f>
        <v>-6.5123438517553603E-2</v>
      </c>
      <c r="N8" s="140">
        <f>('Question 1 - Prices'!O9-'Question 1 - Prices'!O8)/'Question 1 - Prices'!O8</f>
        <v>8.1222388911402155E-2</v>
      </c>
      <c r="O8" s="140">
        <f>('Question 1 - Prices'!P9-'Question 1 - Prices'!P8)/'Question 1 - Prices'!P8</f>
        <v>-1.4179167611500943E-2</v>
      </c>
      <c r="P8" s="140">
        <f>('Question 1 - Prices'!Q9-'Question 1 - Prices'!Q8)/'Question 1 - Prices'!Q8</f>
        <v>7.6394502829426059E-2</v>
      </c>
      <c r="Q8" s="140">
        <f>('Question 1 - Prices'!R9-'Question 1 - Prices'!R8)/'Question 1 - Prices'!R8</f>
        <v>7.3993955394983648E-3</v>
      </c>
      <c r="R8" s="140">
        <f>('Question 1 - Prices'!S9-'Question 1 - Prices'!S8)/'Question 1 - Prices'!S8</f>
        <v>-6.8426197458455629E-2</v>
      </c>
      <c r="S8" s="140">
        <f>('Question 1 - Prices'!T9-'Question 1 - Prices'!T8)/'Question 1 - Prices'!T8</f>
        <v>-5.3746818927812939E-2</v>
      </c>
      <c r="T8" s="140">
        <f>('Question 1 - Prices'!U9-'Question 1 - Prices'!U8)/'Question 1 - Prices'!U8</f>
        <v>2.1050141911069076E-2</v>
      </c>
      <c r="U8" s="140">
        <f>('Question 1 - Prices'!V9-'Question 1 - Prices'!V8)/'Question 1 - Prices'!V8</f>
        <v>1.1433597185576147E-2</v>
      </c>
      <c r="V8" s="140">
        <f>('Question 1 - Prices'!W9-'Question 1 - Prices'!W8)/'Question 1 - Prices'!W8</f>
        <v>-1.8468384074941384E-2</v>
      </c>
      <c r="W8" s="140">
        <f>('Question 1 - Prices'!X9-'Question 1 - Prices'!X8)/'Question 1 - Prices'!X8</f>
        <v>5.3892215568862367E-2</v>
      </c>
      <c r="X8" s="140">
        <f>('Question 1 - Prices'!Y9-'Question 1 - Prices'!Y8)/'Question 1 - Prices'!Y8</f>
        <v>0.13372556229699079</v>
      </c>
      <c r="Y8" s="140">
        <f>('Question 1 - Prices'!Z9-'Question 1 - Prices'!Z8)/'Question 1 - Prices'!Z8</f>
        <v>-1.2244897959183751E-2</v>
      </c>
      <c r="Z8" s="140">
        <f>('Question 1 - Prices'!AA9-'Question 1 - Prices'!AA8)/'Question 1 - Prices'!AA8</f>
        <v>0.1425244527247323</v>
      </c>
      <c r="AC8" s="150">
        <f t="shared" si="0"/>
        <v>-2.0317277040005476E-3</v>
      </c>
      <c r="AD8" s="140">
        <f t="shared" si="1"/>
        <v>0.14923606022175187</v>
      </c>
      <c r="AE8" s="140">
        <f t="shared" si="2"/>
        <v>3.2867275143852188E-2</v>
      </c>
      <c r="AF8" s="140">
        <f t="shared" si="3"/>
        <v>2.919984168989672E-2</v>
      </c>
      <c r="AG8" s="140">
        <f t="shared" si="4"/>
        <v>-5.7567787464998445E-2</v>
      </c>
      <c r="AH8" s="140">
        <f t="shared" si="5"/>
        <v>-5.0489049437880983E-2</v>
      </c>
      <c r="AI8" s="140">
        <f t="shared" si="6"/>
        <v>-2.5313260437691422E-2</v>
      </c>
      <c r="AJ8" s="140">
        <f t="shared" si="7"/>
        <v>0.11182905848246907</v>
      </c>
      <c r="AK8" s="140">
        <f t="shared" si="8"/>
        <v>2.3082055506618515E-2</v>
      </c>
      <c r="AL8" s="140">
        <f t="shared" si="9"/>
        <v>-2.4522124992595061E-2</v>
      </c>
      <c r="AM8" s="140">
        <f t="shared" si="10"/>
        <v>-7.5551441466527688E-2</v>
      </c>
      <c r="AN8" s="140">
        <f t="shared" si="11"/>
        <v>-5.9580547017866657E-2</v>
      </c>
      <c r="AO8" s="140">
        <f t="shared" si="12"/>
        <v>1.6438134106036714E-2</v>
      </c>
      <c r="AP8" s="140">
        <f t="shared" si="13"/>
        <v>-2.8177722839246487E-2</v>
      </c>
      <c r="AQ8" s="140">
        <f t="shared" si="14"/>
        <v>4.6433280505239649E-2</v>
      </c>
      <c r="AR8" s="140">
        <f t="shared" si="15"/>
        <v>-2.1163747096647995E-2</v>
      </c>
      <c r="AS8" s="140">
        <f t="shared" si="16"/>
        <v>-8.2760063130962055E-2</v>
      </c>
      <c r="AT8" s="140">
        <f t="shared" si="17"/>
        <v>-0.11901240326645236</v>
      </c>
      <c r="AU8" s="140">
        <f t="shared" si="18"/>
        <v>1.5258559799454296E-2</v>
      </c>
      <c r="AV8" s="140">
        <f t="shared" si="19"/>
        <v>-7.9210582965738279E-3</v>
      </c>
      <c r="AW8" s="140">
        <f t="shared" si="20"/>
        <v>-3.8329271936477935E-2</v>
      </c>
      <c r="AX8" s="140">
        <f t="shared" si="21"/>
        <v>4.0155281876806503E-2</v>
      </c>
      <c r="AY8" s="140">
        <f t="shared" si="22"/>
        <v>0.13284744122956368</v>
      </c>
      <c r="AZ8" s="140">
        <f t="shared" si="23"/>
        <v>-1.1443024290118359E-2</v>
      </c>
      <c r="BA8" s="140">
        <f t="shared" si="24"/>
        <v>0.10460788967807383</v>
      </c>
      <c r="BC8" s="146" t="s">
        <v>168</v>
      </c>
      <c r="BD8" s="140">
        <v>0.13443417594385232</v>
      </c>
    </row>
    <row r="9" spans="1:56" ht="15.75" thickBot="1" x14ac:dyDescent="0.25">
      <c r="A9" s="143">
        <v>43707</v>
      </c>
      <c r="B9" s="150">
        <f>('Question 1 - Prices'!C10-'Question 1 - Prices'!C9)/'Question 1 - Prices'!C9</f>
        <v>-7.6517150395778305E-2</v>
      </c>
      <c r="C9" s="140">
        <f>('Question 1 - Prices'!D10-'Question 1 - Prices'!D9)/'Question 1 - Prices'!D9</f>
        <v>-8.1196581196581186E-2</v>
      </c>
      <c r="D9" s="140">
        <f>('Question 1 - Prices'!E10-'Question 1 - Prices'!E9)/'Question 1 - Prices'!E9</f>
        <v>1.7636684303349967E-3</v>
      </c>
      <c r="E9" s="140">
        <f>('Question 1 - Prices'!F10-'Question 1 - Prices'!F9)/'Question 1 - Prices'!F9</f>
        <v>8.7546239210850918E-2</v>
      </c>
      <c r="F9" s="140">
        <f>('Question 1 - Prices'!G10-'Question 1 - Prices'!G9)/'Question 1 - Prices'!G9</f>
        <v>-3.5863390596126268E-2</v>
      </c>
      <c r="G9" s="140">
        <f>('Question 1 - Prices'!H10-'Question 1 - Prices'!H9)/'Question 1 - Prices'!H9</f>
        <v>-8.9315613227291715E-2</v>
      </c>
      <c r="H9" s="140">
        <f>('Question 1 - Prices'!I10-'Question 1 - Prices'!I9)/'Question 1 - Prices'!I9</f>
        <v>-3.2559750606165616E-2</v>
      </c>
      <c r="I9" s="140">
        <f>('Question 1 - Prices'!J10-'Question 1 - Prices'!J9)/'Question 1 - Prices'!J9</f>
        <v>-0.10432980193459238</v>
      </c>
      <c r="J9" s="140">
        <f>('Question 1 - Prices'!K10-'Question 1 - Prices'!K9)/'Question 1 - Prices'!K9</f>
        <v>5.7855771867288165E-2</v>
      </c>
      <c r="K9" s="140">
        <f>('Question 1 - Prices'!L10-'Question 1 - Prices'!L9)/'Question 1 - Prices'!L9</f>
        <v>-1.5512465373961233E-2</v>
      </c>
      <c r="L9" s="140">
        <f>('Question 1 - Prices'!M10-'Question 1 - Prices'!M9)/'Question 1 - Prices'!M9</f>
        <v>5.1580698835274628E-2</v>
      </c>
      <c r="M9" s="140">
        <f>('Question 1 - Prices'!N10-'Question 1 - Prices'!N9)/'Question 1 - Prices'!N9</f>
        <v>-0.12665442340573743</v>
      </c>
      <c r="N9" s="140">
        <f>('Question 1 - Prices'!O10-'Question 1 - Prices'!O9)/'Question 1 - Prices'!O9</f>
        <v>-6.6222326163941372E-2</v>
      </c>
      <c r="O9" s="140">
        <f>('Question 1 - Prices'!P10-'Question 1 - Prices'!P9)/'Question 1 - Prices'!P9</f>
        <v>-4.8473786494724273E-2</v>
      </c>
      <c r="P9" s="140">
        <f>('Question 1 - Prices'!Q10-'Question 1 - Prices'!Q9)/'Question 1 - Prices'!Q9</f>
        <v>-2.0184003004130601E-2</v>
      </c>
      <c r="Q9" s="140">
        <f>('Question 1 - Prices'!R10-'Question 1 - Prices'!R9)/'Question 1 - Prices'!R9</f>
        <v>-2.5345598998089549E-2</v>
      </c>
      <c r="R9" s="140">
        <f>('Question 1 - Prices'!S10-'Question 1 - Prices'!S9)/'Question 1 - Prices'!S9</f>
        <v>-3.7775445960125859E-2</v>
      </c>
      <c r="S9" s="140">
        <f>('Question 1 - Prices'!T10-'Question 1 - Prices'!T9)/'Question 1 - Prices'!T9</f>
        <v>3.2222829055161085E-2</v>
      </c>
      <c r="T9" s="140">
        <f>('Question 1 - Prices'!U10-'Question 1 - Prices'!U9)/'Question 1 - Prices'!U9</f>
        <v>2.5249015520036975E-2</v>
      </c>
      <c r="U9" s="140">
        <f>('Question 1 - Prices'!V10-'Question 1 - Prices'!V9)/'Question 1 - Prices'!V9</f>
        <v>-0.18086956521739131</v>
      </c>
      <c r="V9" s="140">
        <f>('Question 1 - Prices'!W10-'Question 1 - Prices'!W9)/'Question 1 - Prices'!W9</f>
        <v>-6.9465586928616069E-2</v>
      </c>
      <c r="W9" s="140">
        <f>('Question 1 - Prices'!X10-'Question 1 - Prices'!X9)/'Question 1 - Prices'!X9</f>
        <v>7.5284090909090898E-2</v>
      </c>
      <c r="X9" s="140">
        <f>('Question 1 - Prices'!Y10-'Question 1 - Prices'!Y9)/'Question 1 - Prices'!Y9</f>
        <v>0.11249256716579273</v>
      </c>
      <c r="Y9" s="140">
        <f>('Question 1 - Prices'!Z10-'Question 1 - Prices'!Z9)/'Question 1 - Prices'!Z9</f>
        <v>0.12066115702479346</v>
      </c>
      <c r="Z9" s="140">
        <f>('Question 1 - Prices'!AA10-'Question 1 - Prices'!AA9)/'Question 1 - Prices'!AA9</f>
        <v>0.1108846310640032</v>
      </c>
      <c r="AC9" s="150">
        <f t="shared" si="0"/>
        <v>-7.2429996980897707E-2</v>
      </c>
      <c r="AD9" s="140">
        <f t="shared" si="1"/>
        <v>-0.10196052097482924</v>
      </c>
      <c r="AE9" s="140">
        <f t="shared" si="2"/>
        <v>-4.1834448714909555E-4</v>
      </c>
      <c r="AF9" s="140">
        <f t="shared" si="3"/>
        <v>8.6250528168854451E-2</v>
      </c>
      <c r="AG9" s="140">
        <f t="shared" si="4"/>
        <v>-2.6206969685231001E-2</v>
      </c>
      <c r="AH9" s="140">
        <f t="shared" si="5"/>
        <v>-9.8616682933070118E-2</v>
      </c>
      <c r="AI9" s="140">
        <f t="shared" si="6"/>
        <v>-2.6827533614758176E-2</v>
      </c>
      <c r="AJ9" s="140">
        <f t="shared" si="7"/>
        <v>-0.12529489946568981</v>
      </c>
      <c r="AK9" s="140">
        <f t="shared" si="8"/>
        <v>4.1017667693267999E-2</v>
      </c>
      <c r="AL9" s="140">
        <f t="shared" si="9"/>
        <v>-2.4759085729349511E-2</v>
      </c>
      <c r="AM9" s="140">
        <f t="shared" si="10"/>
        <v>1.7496561993946273E-2</v>
      </c>
      <c r="AN9" s="140">
        <f t="shared" si="11"/>
        <v>-0.12111153190605048</v>
      </c>
      <c r="AO9" s="140">
        <f t="shared" si="12"/>
        <v>-0.13100658096930681</v>
      </c>
      <c r="AP9" s="140">
        <f t="shared" si="13"/>
        <v>-6.2472341722469814E-2</v>
      </c>
      <c r="AQ9" s="140">
        <f t="shared" si="14"/>
        <v>-5.0145225328317007E-2</v>
      </c>
      <c r="AR9" s="140">
        <f t="shared" si="15"/>
        <v>-5.390874163423591E-2</v>
      </c>
      <c r="AS9" s="140">
        <f t="shared" si="16"/>
        <v>-5.2109311632632285E-2</v>
      </c>
      <c r="AT9" s="140">
        <f t="shared" si="17"/>
        <v>-3.3042755283478338E-2</v>
      </c>
      <c r="AU9" s="140">
        <f t="shared" si="18"/>
        <v>1.9457433408422195E-2</v>
      </c>
      <c r="AV9" s="140">
        <f t="shared" si="19"/>
        <v>-0.20022422069954129</v>
      </c>
      <c r="AW9" s="140">
        <f t="shared" si="20"/>
        <v>-8.9326474790152613E-2</v>
      </c>
      <c r="AX9" s="140">
        <f t="shared" si="21"/>
        <v>6.1547157217035034E-2</v>
      </c>
      <c r="AY9" s="140">
        <f t="shared" si="22"/>
        <v>0.11161444609836561</v>
      </c>
      <c r="AZ9" s="140">
        <f t="shared" si="23"/>
        <v>0.12146303069385886</v>
      </c>
      <c r="BA9" s="140">
        <f t="shared" si="24"/>
        <v>7.2968068017344734E-2</v>
      </c>
      <c r="BC9" s="146" t="s">
        <v>172</v>
      </c>
      <c r="BD9" s="140">
        <v>0.10883733907319716</v>
      </c>
    </row>
    <row r="10" spans="1:56" ht="15.75" thickBot="1" x14ac:dyDescent="0.25">
      <c r="A10" s="143">
        <v>43738</v>
      </c>
      <c r="B10" s="150">
        <f>('Question 1 - Prices'!C11-'Question 1 - Prices'!C10)/'Question 1 - Prices'!C10</f>
        <v>-0.13809523809523802</v>
      </c>
      <c r="C10" s="140">
        <f>('Question 1 - Prices'!D11-'Question 1 - Prices'!D10)/'Question 1 - Prices'!D10</f>
        <v>0.11860465116279065</v>
      </c>
      <c r="D10" s="140">
        <f>('Question 1 - Prices'!E11-'Question 1 - Prices'!E10)/'Question 1 - Prices'!E10</f>
        <v>-4.0492957746478826E-2</v>
      </c>
      <c r="E10" s="140">
        <f>('Question 1 - Prices'!F11-'Question 1 - Prices'!F10)/'Question 1 - Prices'!F10</f>
        <v>0.13151927437641725</v>
      </c>
      <c r="F10" s="140">
        <f>('Question 1 - Prices'!G11-'Question 1 - Prices'!G10)/'Question 1 - Prices'!G10</f>
        <v>5.3808475899765805E-2</v>
      </c>
      <c r="G10" s="140">
        <f>('Question 1 - Prices'!H11-'Question 1 - Prices'!H10)/'Question 1 - Prices'!H10</f>
        <v>3.2232117207698849E-2</v>
      </c>
      <c r="H10" s="140">
        <f>('Question 1 - Prices'!I11-'Question 1 - Prices'!I10)/'Question 1 - Prices'!I10</f>
        <v>7.4113856068743295E-2</v>
      </c>
      <c r="I10" s="140">
        <f>('Question 1 - Prices'!J11-'Question 1 - Prices'!J10)/'Question 1 - Prices'!J10</f>
        <v>7.9197737207508306E-2</v>
      </c>
      <c r="J10" s="140">
        <f>('Question 1 - Prices'!K11-'Question 1 - Prices'!K10)/'Question 1 - Prices'!K10</f>
        <v>4.5101088646967394E-2</v>
      </c>
      <c r="K10" s="140">
        <f>('Question 1 - Prices'!L11-'Question 1 - Prices'!L10)/'Question 1 - Prices'!L10</f>
        <v>3.4890264490714723E-2</v>
      </c>
      <c r="L10" s="140">
        <f>('Question 1 - Prices'!M11-'Question 1 - Prices'!M10)/'Question 1 - Prices'!M10</f>
        <v>-1.2658227848101276E-2</v>
      </c>
      <c r="M10" s="140">
        <f>('Question 1 - Prices'!N11-'Question 1 - Prices'!N10)/'Question 1 - Prices'!N10</f>
        <v>7.3018635341889612E-2</v>
      </c>
      <c r="N10" s="140">
        <f>('Question 1 - Prices'!O11-'Question 1 - Prices'!O10)/'Question 1 - Prices'!O10</f>
        <v>6.7638685634194159E-2</v>
      </c>
      <c r="O10" s="140">
        <f>('Question 1 - Prices'!P11-'Question 1 - Prices'!P10)/'Question 1 - Prices'!P10</f>
        <v>-2.2732884525287527E-2</v>
      </c>
      <c r="P10" s="140">
        <f>('Question 1 - Prices'!Q11-'Question 1 - Prices'!Q10)/'Question 1 - Prices'!Q10</f>
        <v>7.2961578997796248E-2</v>
      </c>
      <c r="Q10" s="140">
        <f>('Question 1 - Prices'!R11-'Question 1 - Prices'!R10)/'Question 1 - Prices'!R10</f>
        <v>-2.3245186580442573E-2</v>
      </c>
      <c r="R10" s="140">
        <f>('Question 1 - Prices'!S11-'Question 1 - Prices'!S10)/'Question 1 - Prices'!S10</f>
        <v>-1.0905125408941971E-3</v>
      </c>
      <c r="S10" s="140">
        <f>('Question 1 - Prices'!T11-'Question 1 - Prices'!T10)/'Question 1 - Prices'!T10</f>
        <v>1.5873068783068829E-2</v>
      </c>
      <c r="T10" s="140">
        <f>('Question 1 - Prices'!U11-'Question 1 - Prices'!U10)/'Question 1 - Prices'!U10</f>
        <v>1.8526886579304118E-2</v>
      </c>
      <c r="U10" s="140">
        <f>('Question 1 - Prices'!V11-'Question 1 - Prices'!V10)/'Question 1 - Prices'!V10</f>
        <v>5.3078556263277932E-4</v>
      </c>
      <c r="V10" s="140">
        <f>('Question 1 - Prices'!W11-'Question 1 - Prices'!W10)/'Question 1 - Prices'!W10</f>
        <v>0.11538461538461532</v>
      </c>
      <c r="W10" s="140">
        <f>('Question 1 - Prices'!X11-'Question 1 - Prices'!X10)/'Question 1 - Prices'!X10</f>
        <v>8.806693086745896E-3</v>
      </c>
      <c r="X10" s="140">
        <f>('Question 1 - Prices'!Y11-'Question 1 - Prices'!Y10)/'Question 1 - Prices'!Y10</f>
        <v>-9.1788143828960125E-2</v>
      </c>
      <c r="Y10" s="140">
        <f>('Question 1 - Prices'!Z11-'Question 1 - Prices'!Z10)/'Question 1 - Prices'!Z10</f>
        <v>2.7286135693215325E-2</v>
      </c>
      <c r="Z10" s="140">
        <f>('Question 1 - Prices'!AA11-'Question 1 - Prices'!AA10)/'Question 1 - Prices'!AA10</f>
        <v>-6.0183486238532133E-2</v>
      </c>
      <c r="AC10" s="150">
        <f t="shared" si="0"/>
        <v>-0.13400808468035744</v>
      </c>
      <c r="AD10" s="140">
        <f t="shared" si="1"/>
        <v>9.7840711384542589E-2</v>
      </c>
      <c r="AE10" s="140">
        <f t="shared" si="2"/>
        <v>-4.2674970663962919E-2</v>
      </c>
      <c r="AF10" s="140">
        <f t="shared" si="3"/>
        <v>0.13022356333442078</v>
      </c>
      <c r="AG10" s="140">
        <f t="shared" si="4"/>
        <v>6.3464896810661073E-2</v>
      </c>
      <c r="AH10" s="140">
        <f t="shared" si="5"/>
        <v>2.2931047501920446E-2</v>
      </c>
      <c r="AI10" s="140">
        <f t="shared" si="6"/>
        <v>7.9846073060150735E-2</v>
      </c>
      <c r="AJ10" s="140">
        <f t="shared" si="7"/>
        <v>5.8232639676410874E-2</v>
      </c>
      <c r="AK10" s="140">
        <f t="shared" si="8"/>
        <v>2.8262984472947228E-2</v>
      </c>
      <c r="AL10" s="140">
        <f t="shared" si="9"/>
        <v>2.5643644135326445E-2</v>
      </c>
      <c r="AM10" s="140">
        <f t="shared" si="10"/>
        <v>-4.6742364689429633E-2</v>
      </c>
      <c r="AN10" s="140">
        <f t="shared" si="11"/>
        <v>7.8561526841576551E-2</v>
      </c>
      <c r="AO10" s="140">
        <f t="shared" si="12"/>
        <v>2.854430828828719E-3</v>
      </c>
      <c r="AP10" s="140">
        <f t="shared" si="13"/>
        <v>-3.6731439753033071E-2</v>
      </c>
      <c r="AQ10" s="140">
        <f t="shared" si="14"/>
        <v>4.3000356673609838E-2</v>
      </c>
      <c r="AR10" s="140">
        <f t="shared" si="15"/>
        <v>-5.1808329216588934E-2</v>
      </c>
      <c r="AS10" s="140">
        <f t="shared" si="16"/>
        <v>-1.5424378213400623E-2</v>
      </c>
      <c r="AT10" s="140">
        <f t="shared" si="17"/>
        <v>-4.9392515555570594E-2</v>
      </c>
      <c r="AU10" s="140">
        <f t="shared" si="18"/>
        <v>1.2735304467689338E-2</v>
      </c>
      <c r="AV10" s="140">
        <f t="shared" si="19"/>
        <v>-1.8823869919517195E-2</v>
      </c>
      <c r="AW10" s="140">
        <f t="shared" si="20"/>
        <v>9.5523727523078777E-2</v>
      </c>
      <c r="AX10" s="140">
        <f t="shared" si="21"/>
        <v>-4.9302406053099643E-3</v>
      </c>
      <c r="AY10" s="140">
        <f t="shared" si="22"/>
        <v>-9.266626489638724E-2</v>
      </c>
      <c r="AZ10" s="140">
        <f t="shared" si="23"/>
        <v>2.8088009362280716E-2</v>
      </c>
      <c r="BA10" s="140">
        <f t="shared" si="24"/>
        <v>-9.8100049285190588E-2</v>
      </c>
      <c r="BC10" s="146" t="s">
        <v>153</v>
      </c>
      <c r="BD10" s="140">
        <v>0.16945624467046308</v>
      </c>
    </row>
    <row r="11" spans="1:56" ht="15.75" thickBot="1" x14ac:dyDescent="0.25">
      <c r="A11" s="143">
        <v>43769</v>
      </c>
      <c r="B11" s="150">
        <f>('Question 1 - Prices'!C12-'Question 1 - Prices'!C11)/'Question 1 - Prices'!C11</f>
        <v>-0.12596685082872933</v>
      </c>
      <c r="C11" s="140">
        <f>('Question 1 - Prices'!D12-'Question 1 - Prices'!D11)/'Question 1 - Prices'!D11</f>
        <v>0.11018711018711025</v>
      </c>
      <c r="D11" s="140">
        <f>('Question 1 - Prices'!E12-'Question 1 - Prices'!E11)/'Question 1 - Prices'!E11</f>
        <v>8.0366972477064272E-2</v>
      </c>
      <c r="E11" s="140">
        <f>('Question 1 - Prices'!F12-'Question 1 - Prices'!F11)/'Question 1 - Prices'!F11</f>
        <v>1.7034068136272538E-2</v>
      </c>
      <c r="F11" s="140">
        <f>('Question 1 - Prices'!G12-'Question 1 - Prices'!G11)/'Question 1 - Prices'!G11</f>
        <v>8.7908386662175556E-3</v>
      </c>
      <c r="G11" s="140">
        <f>('Question 1 - Prices'!H12-'Question 1 - Prices'!H11)/'Question 1 - Prices'!H11</f>
        <v>1.3024602026049223E-2</v>
      </c>
      <c r="H11" s="140">
        <f>('Question 1 - Prices'!I12-'Question 1 - Prices'!I11)/'Question 1 - Prices'!I11</f>
        <v>-0.20466666666666669</v>
      </c>
      <c r="I11" s="140">
        <f>('Question 1 - Prices'!J12-'Question 1 - Prices'!J11)/'Question 1 - Prices'!J11</f>
        <v>0.17345723135573032</v>
      </c>
      <c r="J11" s="140">
        <f>('Question 1 - Prices'!K12-'Question 1 - Prices'!K11)/'Question 1 - Prices'!K11</f>
        <v>-0.17844742063492064</v>
      </c>
      <c r="K11" s="140">
        <f>('Question 1 - Prices'!L12-'Question 1 - Prices'!L11)/'Question 1 - Prices'!L11</f>
        <v>9.7879282218597152E-2</v>
      </c>
      <c r="L11" s="140">
        <f>('Question 1 - Prices'!M12-'Question 1 - Prices'!M11)/'Question 1 - Prices'!M11</f>
        <v>-6.4102564102564161E-3</v>
      </c>
      <c r="M11" s="140">
        <f>('Question 1 - Prices'!N12-'Question 1 - Prices'!N11)/'Question 1 - Prices'!N11</f>
        <v>-4.8249763481551591E-2</v>
      </c>
      <c r="N11" s="140">
        <f>('Question 1 - Prices'!O12-'Question 1 - Prices'!O11)/'Question 1 - Prices'!O11</f>
        <v>0.30742746458256937</v>
      </c>
      <c r="O11" s="140">
        <f>('Question 1 - Prices'!P12-'Question 1 - Prices'!P11)/'Question 1 - Prices'!P11</f>
        <v>2.3474719311484975E-2</v>
      </c>
      <c r="P11" s="140">
        <f>('Question 1 - Prices'!Q12-'Question 1 - Prices'!Q11)/'Question 1 - Prices'!Q11</f>
        <v>0.11068446666964323</v>
      </c>
      <c r="Q11" s="140">
        <f>('Question 1 - Prices'!R12-'Question 1 - Prices'!R11)/'Question 1 - Prices'!R11</f>
        <v>6.078175824971925E-2</v>
      </c>
      <c r="R11" s="140">
        <f>('Question 1 - Prices'!S12-'Question 1 - Prices'!S11)/'Question 1 - Prices'!S11</f>
        <v>-6.2227074235807887E-2</v>
      </c>
      <c r="S11" s="140">
        <f>('Question 1 - Prices'!T12-'Question 1 - Prices'!T11)/'Question 1 - Prices'!T11</f>
        <v>7.7083277235246023E-2</v>
      </c>
      <c r="T11" s="140">
        <f>('Question 1 - Prices'!U12-'Question 1 - Prices'!U11)/'Question 1 - Prices'!U11</f>
        <v>-5.7675244010647296E-3</v>
      </c>
      <c r="U11" s="140">
        <f>('Question 1 - Prices'!V12-'Question 1 - Prices'!V11)/'Question 1 - Prices'!V11</f>
        <v>2.1220159151193557E-2</v>
      </c>
      <c r="V11" s="140">
        <f>('Question 1 - Prices'!W12-'Question 1 - Prices'!W11)/'Question 1 - Prices'!W11</f>
        <v>5.8850574712643738E-2</v>
      </c>
      <c r="W11" s="140">
        <f>('Question 1 - Prices'!X12-'Question 1 - Prices'!X11)/'Question 1 - Prices'!X11</f>
        <v>0.12003491924923614</v>
      </c>
      <c r="X11" s="140">
        <f>('Question 1 - Prices'!Y12-'Question 1 - Prices'!Y11)/'Question 1 - Prices'!Y11</f>
        <v>0.12294687282649414</v>
      </c>
      <c r="Y11" s="140">
        <f>('Question 1 - Prices'!Z12-'Question 1 - Prices'!Z11)/'Question 1 - Prices'!Z11</f>
        <v>5.3840631730078969E-2</v>
      </c>
      <c r="Z11" s="140">
        <f>('Question 1 - Prices'!AA12-'Question 1 - Prices'!AA11)/'Question 1 - Prices'!AA11</f>
        <v>-1.6399843811011252E-2</v>
      </c>
      <c r="AC11" s="150">
        <f t="shared" si="0"/>
        <v>-0.12187969741384873</v>
      </c>
      <c r="AD11" s="140">
        <f t="shared" si="1"/>
        <v>8.942317040886219E-2</v>
      </c>
      <c r="AE11" s="140">
        <f t="shared" si="2"/>
        <v>7.8184959559580186E-2</v>
      </c>
      <c r="AF11" s="140">
        <f t="shared" si="3"/>
        <v>1.5738357094276078E-2</v>
      </c>
      <c r="AG11" s="140">
        <f t="shared" si="4"/>
        <v>1.8447259577112823E-2</v>
      </c>
      <c r="AH11" s="140">
        <f t="shared" si="5"/>
        <v>3.7235323202708202E-3</v>
      </c>
      <c r="AI11" s="140">
        <f t="shared" si="6"/>
        <v>-0.19893444967525925</v>
      </c>
      <c r="AJ11" s="140">
        <f t="shared" si="7"/>
        <v>0.15249213382463289</v>
      </c>
      <c r="AK11" s="140">
        <f t="shared" si="8"/>
        <v>-0.19528552480894079</v>
      </c>
      <c r="AL11" s="140">
        <f t="shared" si="9"/>
        <v>8.8632661863208867E-2</v>
      </c>
      <c r="AM11" s="140">
        <f t="shared" si="10"/>
        <v>-4.049439325158477E-2</v>
      </c>
      <c r="AN11" s="140">
        <f t="shared" si="11"/>
        <v>-4.2706871981864646E-2</v>
      </c>
      <c r="AO11" s="140">
        <f t="shared" si="12"/>
        <v>0.24264320977720394</v>
      </c>
      <c r="AP11" s="140">
        <f t="shared" si="13"/>
        <v>9.4761640837394325E-3</v>
      </c>
      <c r="AQ11" s="140">
        <f t="shared" si="14"/>
        <v>8.0723244345456815E-2</v>
      </c>
      <c r="AR11" s="140">
        <f t="shared" si="15"/>
        <v>3.2218615613572893E-2</v>
      </c>
      <c r="AS11" s="140">
        <f t="shared" si="16"/>
        <v>-7.6560939908314307E-2</v>
      </c>
      <c r="AT11" s="140">
        <f t="shared" si="17"/>
        <v>1.1817692896606599E-2</v>
      </c>
      <c r="AU11" s="140">
        <f t="shared" si="18"/>
        <v>-1.155910651267951E-2</v>
      </c>
      <c r="AV11" s="140">
        <f t="shared" si="19"/>
        <v>1.8655036690435819E-3</v>
      </c>
      <c r="AW11" s="140">
        <f t="shared" si="20"/>
        <v>3.8989686851107194E-2</v>
      </c>
      <c r="AX11" s="140">
        <f t="shared" si="21"/>
        <v>0.10629798555718027</v>
      </c>
      <c r="AY11" s="140">
        <f t="shared" si="22"/>
        <v>0.12206875175906702</v>
      </c>
      <c r="AZ11" s="140">
        <f t="shared" si="23"/>
        <v>5.4642505399144357E-2</v>
      </c>
      <c r="BA11" s="140">
        <f t="shared" si="24"/>
        <v>-5.4316406857669711E-2</v>
      </c>
      <c r="BC11" s="146" t="s">
        <v>167</v>
      </c>
      <c r="BD11" s="140">
        <v>7.7805314987666865E-2</v>
      </c>
    </row>
    <row r="12" spans="1:56" ht="15.75" thickBot="1" x14ac:dyDescent="0.25">
      <c r="A12" s="143">
        <v>43798</v>
      </c>
      <c r="B12" s="150">
        <f>('Question 1 - Prices'!C13-'Question 1 - Prices'!C12)/'Question 1 - Prices'!C12</f>
        <v>-0.16308470290771176</v>
      </c>
      <c r="C12" s="140">
        <f>('Question 1 - Prices'!D13-'Question 1 - Prices'!D12)/'Question 1 - Prices'!D12</f>
        <v>0.1724719101123596</v>
      </c>
      <c r="D12" s="140">
        <f>('Question 1 - Prices'!E13-'Question 1 - Prices'!E12)/'Question 1 - Prices'!E12</f>
        <v>6.5896739130434701E-2</v>
      </c>
      <c r="E12" s="140">
        <f>('Question 1 - Prices'!F13-'Question 1 - Prices'!F12)/'Question 1 - Prices'!F12</f>
        <v>8.8669950738916287E-2</v>
      </c>
      <c r="F12" s="140">
        <f>('Question 1 - Prices'!G13-'Question 1 - Prices'!G12)/'Question 1 - Prices'!G12</f>
        <v>6.7410103168508512E-2</v>
      </c>
      <c r="G12" s="140">
        <f>('Question 1 - Prices'!H13-'Question 1 - Prices'!H12)/'Question 1 - Prices'!H12</f>
        <v>6.3186813186813184E-2</v>
      </c>
      <c r="H12" s="140">
        <f>('Question 1 - Prices'!I13-'Question 1 - Prices'!I12)/'Question 1 - Prices'!I12</f>
        <v>0.19279128248114005</v>
      </c>
      <c r="I12" s="140">
        <f>('Question 1 - Prices'!J13-'Question 1 - Prices'!J12)/'Question 1 - Prices'!J12</f>
        <v>4.1015228426396003E-2</v>
      </c>
      <c r="J12" s="140">
        <f>('Question 1 - Prices'!K13-'Question 1 - Prices'!K12)/'Question 1 - Prices'!K12</f>
        <v>7.3509433962264226E-2</v>
      </c>
      <c r="K12" s="140">
        <f>('Question 1 - Prices'!L13-'Question 1 - Prices'!L12)/'Question 1 - Prices'!L12</f>
        <v>-2.9717682020803503E-3</v>
      </c>
      <c r="L12" s="140">
        <f>('Question 1 - Prices'!M13-'Question 1 - Prices'!M12)/'Question 1 - Prices'!M12</f>
        <v>-3.7096774193548454E-2</v>
      </c>
      <c r="M12" s="140">
        <f>('Question 1 - Prices'!N13-'Question 1 - Prices'!N12)/'Question 1 - Prices'!N12</f>
        <v>0.1219113888099972</v>
      </c>
      <c r="N12" s="140">
        <f>('Question 1 - Prices'!O13-'Question 1 - Prices'!O12)/'Question 1 - Prices'!O12</f>
        <v>4.7694488614431561E-2</v>
      </c>
      <c r="O12" s="140">
        <f>('Question 1 - Prices'!P13-'Question 1 - Prices'!P12)/'Question 1 - Prices'!P12</f>
        <v>1.3587293010480428E-2</v>
      </c>
      <c r="P12" s="140">
        <f>('Question 1 - Prices'!Q13-'Question 1 - Prices'!Q12)/'Question 1 - Prices'!Q12</f>
        <v>7.4328670204212938E-2</v>
      </c>
      <c r="Q12" s="140">
        <f>('Question 1 - Prices'!R13-'Question 1 - Prices'!R12)/'Question 1 - Prices'!R12</f>
        <v>7.9767725472581499E-2</v>
      </c>
      <c r="R12" s="140">
        <f>('Question 1 - Prices'!S13-'Question 1 - Prices'!S12)/'Question 1 - Prices'!S12</f>
        <v>5.4714784633294607E-2</v>
      </c>
      <c r="S12" s="140">
        <f>('Question 1 - Prices'!T13-'Question 1 - Prices'!T12)/'Question 1 - Prices'!T12</f>
        <v>2.9980609284332688E-2</v>
      </c>
      <c r="T12" s="140">
        <f>('Question 1 - Prices'!U13-'Question 1 - Prices'!U12)/'Question 1 - Prices'!U12</f>
        <v>-1.4948683623382456E-2</v>
      </c>
      <c r="U12" s="140">
        <f>('Question 1 - Prices'!V13-'Question 1 - Prices'!V12)/'Question 1 - Prices'!V12</f>
        <v>9.0389610389610311E-2</v>
      </c>
      <c r="V12" s="140">
        <f>('Question 1 - Prices'!W13-'Question 1 - Prices'!W12)/'Question 1 - Prices'!W12</f>
        <v>8.5497177594441975E-2</v>
      </c>
      <c r="W12" s="140">
        <f>('Question 1 - Prices'!X13-'Question 1 - Prices'!X12)/'Question 1 - Prices'!X12</f>
        <v>1.6757599376461409E-2</v>
      </c>
      <c r="X12" s="140">
        <f>('Question 1 - Prices'!Y13-'Question 1 - Prices'!Y12)/'Question 1 - Prices'!Y12</f>
        <v>3.8496355233693831E-2</v>
      </c>
      <c r="Y12" s="140">
        <f>('Question 1 - Prices'!Z13-'Question 1 - Prices'!Z12)/'Question 1 - Prices'!Z12</f>
        <v>-4.5640326975476792E-2</v>
      </c>
      <c r="Z12" s="140">
        <f>('Question 1 - Prices'!AA13-'Question 1 - Prices'!AA12)/'Question 1 - Prices'!AA12</f>
        <v>5.5577610162761814E-3</v>
      </c>
      <c r="AC12" s="150">
        <f t="shared" si="0"/>
        <v>-0.15899754949283118</v>
      </c>
      <c r="AD12" s="140">
        <f t="shared" si="1"/>
        <v>0.15170797033411154</v>
      </c>
      <c r="AE12" s="140">
        <f t="shared" si="2"/>
        <v>6.3714726212950615E-2</v>
      </c>
      <c r="AF12" s="140">
        <f t="shared" si="3"/>
        <v>8.737423969691982E-2</v>
      </c>
      <c r="AG12" s="140">
        <f t="shared" si="4"/>
        <v>7.7066524079403773E-2</v>
      </c>
      <c r="AH12" s="140">
        <f t="shared" si="5"/>
        <v>5.3885743481034781E-2</v>
      </c>
      <c r="AI12" s="140">
        <f t="shared" si="6"/>
        <v>0.19852349947254749</v>
      </c>
      <c r="AJ12" s="140">
        <f t="shared" si="7"/>
        <v>2.0050130895298567E-2</v>
      </c>
      <c r="AK12" s="140">
        <f t="shared" si="8"/>
        <v>5.667132978824406E-2</v>
      </c>
      <c r="AL12" s="140">
        <f t="shared" si="9"/>
        <v>-1.221838855746863E-2</v>
      </c>
      <c r="AM12" s="140">
        <f t="shared" si="10"/>
        <v>-7.1180911034876809E-2</v>
      </c>
      <c r="AN12" s="140">
        <f t="shared" si="11"/>
        <v>0.12745428030968414</v>
      </c>
      <c r="AO12" s="140">
        <f t="shared" si="12"/>
        <v>-1.7089766190933879E-2</v>
      </c>
      <c r="AP12" s="140">
        <f t="shared" si="13"/>
        <v>-4.1126221726511467E-4</v>
      </c>
      <c r="AQ12" s="140">
        <f t="shared" si="14"/>
        <v>4.4367447880026528E-2</v>
      </c>
      <c r="AR12" s="140">
        <f t="shared" si="15"/>
        <v>5.1204582836435142E-2</v>
      </c>
      <c r="AS12" s="140">
        <f t="shared" si="16"/>
        <v>4.038091896078818E-2</v>
      </c>
      <c r="AT12" s="140">
        <f t="shared" si="17"/>
        <v>-3.5284975054306736E-2</v>
      </c>
      <c r="AU12" s="140">
        <f t="shared" si="18"/>
        <v>-2.0740265734997237E-2</v>
      </c>
      <c r="AV12" s="140">
        <f t="shared" si="19"/>
        <v>7.103495490746034E-2</v>
      </c>
      <c r="AW12" s="140">
        <f t="shared" si="20"/>
        <v>6.5636289732905431E-2</v>
      </c>
      <c r="AX12" s="140">
        <f t="shared" si="21"/>
        <v>3.0206656844055484E-3</v>
      </c>
      <c r="AY12" s="140">
        <f t="shared" si="22"/>
        <v>3.7618234166266716E-2</v>
      </c>
      <c r="AZ12" s="140">
        <f t="shared" si="23"/>
        <v>-4.4838453306411404E-2</v>
      </c>
      <c r="BA12" s="140">
        <f t="shared" si="24"/>
        <v>-3.2358802030382279E-2</v>
      </c>
      <c r="BC12" s="146" t="s">
        <v>173</v>
      </c>
      <c r="BD12" s="140">
        <v>0.22081259681390816</v>
      </c>
    </row>
    <row r="13" spans="1:56" ht="15.75" thickBot="1" x14ac:dyDescent="0.25">
      <c r="A13" s="143">
        <v>43830</v>
      </c>
      <c r="B13" s="150">
        <f>('Question 1 - Prices'!C14-'Question 1 - Prices'!C13)/'Question 1 - Prices'!C13</f>
        <v>-5.8912386706948594E-2</v>
      </c>
      <c r="C13" s="140">
        <f>('Question 1 - Prices'!D14-'Question 1 - Prices'!D13)/'Question 1 - Prices'!D13</f>
        <v>3.6575626896661891E-2</v>
      </c>
      <c r="D13" s="140">
        <f>('Question 1 - Prices'!E14-'Question 1 - Prices'!E13)/'Question 1 - Prices'!E13</f>
        <v>2.2307202039515594E-2</v>
      </c>
      <c r="E13" s="140">
        <f>('Question 1 - Prices'!F14-'Question 1 - Prices'!F13)/'Question 1 - Prices'!F13</f>
        <v>0.17647058823529405</v>
      </c>
      <c r="F13" s="140">
        <f>('Question 1 - Prices'!G14-'Question 1 - Prices'!G13)/'Question 1 - Prices'!G13</f>
        <v>0.14010009383797309</v>
      </c>
      <c r="G13" s="140">
        <f>('Question 1 - Prices'!H14-'Question 1 - Prices'!H13)/'Question 1 - Prices'!H13</f>
        <v>3.2558139534883488E-3</v>
      </c>
      <c r="H13" s="140">
        <f>('Question 1 - Prices'!I14-'Question 1 - Prices'!I13)/'Question 1 - Prices'!I13</f>
        <v>-2.1433591004919164E-2</v>
      </c>
      <c r="I13" s="140">
        <f>('Question 1 - Prices'!J14-'Question 1 - Prices'!J13)/'Question 1 - Prices'!J13</f>
        <v>6.2414667446849925E-2</v>
      </c>
      <c r="J13" s="140">
        <f>('Question 1 - Prices'!K14-'Question 1 - Prices'!K13)/'Question 1 - Prices'!K13</f>
        <v>7.1709786276715329E-2</v>
      </c>
      <c r="K13" s="140">
        <f>('Question 1 - Prices'!L14-'Question 1 - Prices'!L13)/'Question 1 - Prices'!L13</f>
        <v>6.5573770491803338E-2</v>
      </c>
      <c r="L13" s="140">
        <f>('Question 1 - Prices'!M14-'Question 1 - Prices'!M13)/'Question 1 - Prices'!M13</f>
        <v>-4.5226130653266264E-2</v>
      </c>
      <c r="M13" s="140">
        <f>('Question 1 - Prices'!N14-'Question 1 - Prices'!N13)/'Question 1 - Prices'!N13</f>
        <v>4.7971647364090937E-2</v>
      </c>
      <c r="N13" s="140">
        <f>('Question 1 - Prices'!O14-'Question 1 - Prices'!O13)/'Question 1 - Prices'!O13</f>
        <v>0.26789730685752211</v>
      </c>
      <c r="O13" s="140">
        <f>('Question 1 - Prices'!P14-'Question 1 - Prices'!P13)/'Question 1 - Prices'!P13</f>
        <v>2.6121723678365055E-2</v>
      </c>
      <c r="P13" s="140">
        <f>('Question 1 - Prices'!Q14-'Question 1 - Prices'!Q13)/'Question 1 - Prices'!Q13</f>
        <v>9.8783910196445196E-2</v>
      </c>
      <c r="Q13" s="140">
        <f>('Question 1 - Prices'!R14-'Question 1 - Prices'!R13)/'Question 1 - Prices'!R13</f>
        <v>-6.0086651276045511E-4</v>
      </c>
      <c r="R13" s="140">
        <f>('Question 1 - Prices'!S14-'Question 1 - Prices'!S13)/'Question 1 - Prices'!S13</f>
        <v>2.6490066225165584E-2</v>
      </c>
      <c r="S13" s="140">
        <f>('Question 1 - Prices'!T14-'Question 1 - Prices'!T13)/'Question 1 - Prices'!T13</f>
        <v>0.12769967735679225</v>
      </c>
      <c r="T13" s="140">
        <f>('Question 1 - Prices'!U14-'Question 1 - Prices'!U13)/'Question 1 - Prices'!U13</f>
        <v>1.8573046432616088E-2</v>
      </c>
      <c r="U13" s="140">
        <f>('Question 1 - Prices'!V14-'Question 1 - Prices'!V13)/'Question 1 - Prices'!V13</f>
        <v>0.16579323487374945</v>
      </c>
      <c r="V13" s="140">
        <f>('Question 1 - Prices'!W14-'Question 1 - Prices'!W13)/'Question 1 - Prices'!W13</f>
        <v>8.9923596943877804E-2</v>
      </c>
      <c r="W13" s="140">
        <f>('Question 1 - Prices'!X14-'Question 1 - Prices'!X13)/'Question 1 - Prices'!X13</f>
        <v>-4.9060942889996212E-2</v>
      </c>
      <c r="X13" s="140">
        <f>('Question 1 - Prices'!Y14-'Question 1 - Prices'!Y13)/'Question 1 - Prices'!Y13</f>
        <v>3.069229710510623E-2</v>
      </c>
      <c r="Y13" s="140">
        <f>('Question 1 - Prices'!Z14-'Question 1 - Prices'!Z13)/'Question 1 - Prices'!Z13</f>
        <v>7.6136093266714316E-3</v>
      </c>
      <c r="Z13" s="140">
        <f>('Question 1 - Prices'!AA14-'Question 1 - Prices'!AA13)/'Question 1 - Prices'!AA13</f>
        <v>3.1583103039874399E-3</v>
      </c>
      <c r="AC13" s="150">
        <f t="shared" si="0"/>
        <v>-5.4825233292067996E-2</v>
      </c>
      <c r="AD13" s="140">
        <f t="shared" si="1"/>
        <v>1.5811687118413836E-2</v>
      </c>
      <c r="AE13" s="140">
        <f t="shared" si="2"/>
        <v>2.0125189122031501E-2</v>
      </c>
      <c r="AF13" s="140">
        <f t="shared" si="3"/>
        <v>0.17517487719329758</v>
      </c>
      <c r="AG13" s="140">
        <f t="shared" si="4"/>
        <v>0.14975651474886836</v>
      </c>
      <c r="AH13" s="140">
        <f t="shared" si="5"/>
        <v>-6.0452557522900543E-3</v>
      </c>
      <c r="AI13" s="140">
        <f t="shared" si="6"/>
        <v>-1.5701374013511724E-2</v>
      </c>
      <c r="AJ13" s="140">
        <f t="shared" si="7"/>
        <v>4.1449569915752493E-2</v>
      </c>
      <c r="AK13" s="140">
        <f t="shared" si="8"/>
        <v>5.4871682102695163E-2</v>
      </c>
      <c r="AL13" s="140">
        <f t="shared" si="9"/>
        <v>5.6327150136415059E-2</v>
      </c>
      <c r="AM13" s="140">
        <f t="shared" si="10"/>
        <v>-7.9310267494594619E-2</v>
      </c>
      <c r="AN13" s="140">
        <f t="shared" si="11"/>
        <v>5.3514538863777883E-2</v>
      </c>
      <c r="AO13" s="140">
        <f t="shared" si="12"/>
        <v>0.20311305205215668</v>
      </c>
      <c r="AP13" s="140">
        <f t="shared" si="13"/>
        <v>1.2123168450619512E-2</v>
      </c>
      <c r="AQ13" s="140">
        <f t="shared" si="14"/>
        <v>6.8822687872258786E-2</v>
      </c>
      <c r="AR13" s="140">
        <f t="shared" si="15"/>
        <v>-2.9164009148906815E-2</v>
      </c>
      <c r="AS13" s="140">
        <f t="shared" si="16"/>
        <v>1.2156200552659159E-2</v>
      </c>
      <c r="AT13" s="140">
        <f t="shared" si="17"/>
        <v>6.2434093018152823E-2</v>
      </c>
      <c r="AU13" s="140">
        <f t="shared" si="18"/>
        <v>1.2781464321001308E-2</v>
      </c>
      <c r="AV13" s="140">
        <f t="shared" si="19"/>
        <v>0.14643857939159946</v>
      </c>
      <c r="AW13" s="140">
        <f t="shared" si="20"/>
        <v>7.006270908234126E-2</v>
      </c>
      <c r="AX13" s="140">
        <f t="shared" si="21"/>
        <v>-6.2797876582052076E-2</v>
      </c>
      <c r="AY13" s="140">
        <f t="shared" si="22"/>
        <v>2.9814176037679115E-2</v>
      </c>
      <c r="AZ13" s="140">
        <f t="shared" si="23"/>
        <v>8.415482995736823E-3</v>
      </c>
      <c r="BA13" s="140">
        <f t="shared" si="24"/>
        <v>-3.4758252742671025E-2</v>
      </c>
      <c r="BC13" s="146" t="s">
        <v>158</v>
      </c>
      <c r="BD13" s="140">
        <v>0.11417749423164913</v>
      </c>
    </row>
    <row r="14" spans="1:56" ht="15.75" thickBot="1" x14ac:dyDescent="0.25">
      <c r="A14" s="143">
        <v>43861</v>
      </c>
      <c r="B14" s="150">
        <f>('Question 1 - Prices'!C15-'Question 1 - Prices'!C14)/'Question 1 - Prices'!C14</f>
        <v>-0.12359550561797759</v>
      </c>
      <c r="C14" s="140">
        <f>('Question 1 - Prices'!D15-'Question 1 - Prices'!D14)/'Question 1 - Prices'!D14</f>
        <v>2.6194144838212623E-2</v>
      </c>
      <c r="D14" s="140">
        <f>('Question 1 - Prices'!E15-'Question 1 - Prices'!E14)/'Question 1 - Prices'!E14</f>
        <v>-7.1150249376558575E-2</v>
      </c>
      <c r="E14" s="140">
        <f>('Question 1 - Prices'!F15-'Question 1 - Prices'!F14)/'Question 1 - Prices'!F14</f>
        <v>-9.6153846153846159E-2</v>
      </c>
      <c r="F14" s="140">
        <f>('Question 1 - Prices'!G15-'Question 1 - Prices'!G14)/'Question 1 - Prices'!G14</f>
        <v>-0.11490027161238979</v>
      </c>
      <c r="G14" s="140">
        <f>('Question 1 - Prices'!H15-'Question 1 - Prices'!H14)/'Question 1 - Prices'!H14</f>
        <v>7.2528717869468975E-2</v>
      </c>
      <c r="H14" s="140">
        <f>('Question 1 - Prices'!I15-'Question 1 - Prices'!I14)/'Question 1 - Prices'!I14</f>
        <v>-0.33788150807899459</v>
      </c>
      <c r="I14" s="140">
        <f>('Question 1 - Prices'!J15-'Question 1 - Prices'!J14)/'Question 1 - Prices'!J14</f>
        <v>-2.1846888195336842E-2</v>
      </c>
      <c r="J14" s="140">
        <f>('Question 1 - Prices'!K15-'Question 1 - Prices'!K14)/'Question 1 - Prices'!K14</f>
        <v>-4.4870112831277904E-2</v>
      </c>
      <c r="K14" s="140">
        <f>('Question 1 - Prices'!L15-'Question 1 - Prices'!L14)/'Question 1 - Prices'!L14</f>
        <v>-2.8438228438228411E-2</v>
      </c>
      <c r="L14" s="140">
        <f>('Question 1 - Prices'!M15-'Question 1 - Prices'!M14)/'Question 1 - Prices'!M14</f>
        <v>-0.10350877192982454</v>
      </c>
      <c r="M14" s="140">
        <f>('Question 1 - Prices'!N15-'Question 1 - Prices'!N14)/'Question 1 - Prices'!N14</f>
        <v>7.5668820580952964E-2</v>
      </c>
      <c r="N14" s="140">
        <f>('Question 1 - Prices'!O15-'Question 1 - Prices'!O14)/'Question 1 - Prices'!O14</f>
        <v>0.55515973529006801</v>
      </c>
      <c r="O14" s="140">
        <f>('Question 1 - Prices'!P15-'Question 1 - Prices'!P14)/'Question 1 - Prices'!P14</f>
        <v>8.7063815048922105E-2</v>
      </c>
      <c r="P14" s="140">
        <f>('Question 1 - Prices'!Q15-'Question 1 - Prices'!Q14)/'Question 1 - Prices'!Q14</f>
        <v>5.4009875702366816E-2</v>
      </c>
      <c r="Q14" s="140">
        <f>('Question 1 - Prices'!R15-'Question 1 - Prices'!R14)/'Question 1 - Prices'!R14</f>
        <v>-3.4364913613062528E-2</v>
      </c>
      <c r="R14" s="140">
        <f>('Question 1 - Prices'!S15-'Question 1 - Prices'!S14)/'Question 1 - Prices'!S14</f>
        <v>-5.1612903225806493E-2</v>
      </c>
      <c r="S14" s="140">
        <f>('Question 1 - Prices'!T15-'Question 1 - Prices'!T14)/'Question 1 - Prices'!T14</f>
        <v>0.16402987809909425</v>
      </c>
      <c r="T14" s="140">
        <f>('Question 1 - Prices'!U15-'Question 1 - Prices'!U14)/'Question 1 - Prices'!U14</f>
        <v>-3.9581943517900849E-2</v>
      </c>
      <c r="U14" s="140">
        <f>('Question 1 - Prices'!V15-'Question 1 - Prices'!V14)/'Question 1 - Prices'!V14</f>
        <v>-0.10870453616673478</v>
      </c>
      <c r="V14" s="140">
        <f>('Question 1 - Prices'!W15-'Question 1 - Prices'!W14)/'Question 1 - Prices'!W14</f>
        <v>-5.3519653539839201E-2</v>
      </c>
      <c r="W14" s="140">
        <f>('Question 1 - Prices'!X15-'Question 1 - Prices'!X14)/'Question 1 - Prices'!X14</f>
        <v>0.11285771866182995</v>
      </c>
      <c r="X14" s="140">
        <f>('Question 1 - Prices'!Y15-'Question 1 - Prices'!Y14)/'Question 1 - Prices'!Y14</f>
        <v>8.8578296091871307E-3</v>
      </c>
      <c r="Y14" s="140">
        <f>('Question 1 - Prices'!Z15-'Question 1 - Prices'!Z14)/'Question 1 - Prices'!Z14</f>
        <v>-9.4451003541912298E-3</v>
      </c>
      <c r="Z14" s="140">
        <f>('Question 1 - Prices'!AA15-'Question 1 - Prices'!AA14)/'Question 1 - Prices'!AA14</f>
        <v>0.27902400629673357</v>
      </c>
      <c r="AC14" s="150">
        <f t="shared" si="0"/>
        <v>-0.119508352203097</v>
      </c>
      <c r="AD14" s="140">
        <f t="shared" si="1"/>
        <v>5.4302050599645685E-3</v>
      </c>
      <c r="AE14" s="140">
        <f t="shared" si="2"/>
        <v>-7.333226229404266E-2</v>
      </c>
      <c r="AF14" s="140">
        <f t="shared" si="3"/>
        <v>-9.7449557195842626E-2</v>
      </c>
      <c r="AG14" s="140">
        <f t="shared" si="4"/>
        <v>-0.10524385070149453</v>
      </c>
      <c r="AH14" s="140">
        <f t="shared" si="5"/>
        <v>6.3227648163690572E-2</v>
      </c>
      <c r="AI14" s="140">
        <f t="shared" si="6"/>
        <v>-0.33214929108758712</v>
      </c>
      <c r="AJ14" s="140">
        <f t="shared" si="7"/>
        <v>-4.2811985726434278E-2</v>
      </c>
      <c r="AK14" s="140">
        <f t="shared" si="8"/>
        <v>-6.170821700529807E-2</v>
      </c>
      <c r="AL14" s="140">
        <f t="shared" si="9"/>
        <v>-3.7684848793616693E-2</v>
      </c>
      <c r="AM14" s="140">
        <f t="shared" si="10"/>
        <v>-0.13759290877115288</v>
      </c>
      <c r="AN14" s="140">
        <f t="shared" si="11"/>
        <v>8.1211712080639903E-2</v>
      </c>
      <c r="AO14" s="140">
        <f t="shared" si="12"/>
        <v>0.49037548048470259</v>
      </c>
      <c r="AP14" s="140">
        <f t="shared" si="13"/>
        <v>7.3065259821176565E-2</v>
      </c>
      <c r="AQ14" s="140">
        <f t="shared" si="14"/>
        <v>2.404865337818041E-2</v>
      </c>
      <c r="AR14" s="140">
        <f t="shared" si="15"/>
        <v>-6.2928056249208886E-2</v>
      </c>
      <c r="AS14" s="140">
        <f t="shared" si="16"/>
        <v>-6.5946768898312913E-2</v>
      </c>
      <c r="AT14" s="140">
        <f t="shared" si="17"/>
        <v>9.8764293760454827E-2</v>
      </c>
      <c r="AU14" s="140">
        <f t="shared" si="18"/>
        <v>-4.5373525629515632E-2</v>
      </c>
      <c r="AV14" s="140">
        <f t="shared" si="19"/>
        <v>-0.12805919164888477</v>
      </c>
      <c r="AW14" s="140">
        <f t="shared" si="20"/>
        <v>-7.3380541401375746E-2</v>
      </c>
      <c r="AX14" s="140">
        <f t="shared" si="21"/>
        <v>9.9120784969774084E-2</v>
      </c>
      <c r="AY14" s="140">
        <f t="shared" si="22"/>
        <v>7.9797085417600173E-3</v>
      </c>
      <c r="AZ14" s="140">
        <f t="shared" si="23"/>
        <v>-8.6432266851258384E-3</v>
      </c>
      <c r="BA14" s="140">
        <f t="shared" si="24"/>
        <v>0.2411074432500751</v>
      </c>
      <c r="BC14" s="146" t="s">
        <v>136</v>
      </c>
      <c r="BD14" s="140">
        <v>0.21227491367498583</v>
      </c>
    </row>
    <row r="15" spans="1:56" ht="15.75" thickBot="1" x14ac:dyDescent="0.25">
      <c r="A15" s="143">
        <v>43889</v>
      </c>
      <c r="B15" s="150">
        <f>('Question 1 - Prices'!C16-'Question 1 - Prices'!C15)/'Question 1 - Prices'!C15</f>
        <v>-0.25091575091575091</v>
      </c>
      <c r="C15" s="140">
        <f>('Question 1 - Prices'!D16-'Question 1 - Prices'!D15)/'Question 1 - Prices'!D15</f>
        <v>2.9054054054054087E-2</v>
      </c>
      <c r="D15" s="140">
        <f>('Question 1 - Prices'!E16-'Question 1 - Prices'!E15)/'Question 1 - Prices'!E15</f>
        <v>-5.1933887071062994E-2</v>
      </c>
      <c r="E15" s="140">
        <f>('Question 1 - Prices'!F16-'Question 1 - Prices'!F15)/'Question 1 - Prices'!F15</f>
        <v>-6.3829787234042548E-2</v>
      </c>
      <c r="F15" s="140">
        <f>('Question 1 - Prices'!G16-'Question 1 - Prices'!G15)/'Question 1 - Prices'!G15</f>
        <v>0.13657357180496571</v>
      </c>
      <c r="G15" s="140">
        <f>('Question 1 - Prices'!H16-'Question 1 - Prices'!H15)/'Question 1 - Prices'!H15</f>
        <v>-0.12420152730416413</v>
      </c>
      <c r="H15" s="140">
        <f>('Question 1 - Prices'!I16-'Question 1 - Prices'!I15)/'Question 1 - Prices'!I15</f>
        <v>-0.13015184381778752</v>
      </c>
      <c r="I15" s="140">
        <f>('Question 1 - Prices'!J16-'Question 1 - Prices'!J15)/'Question 1 - Prices'!J15</f>
        <v>-0.12706456456456461</v>
      </c>
      <c r="J15" s="140">
        <f>('Question 1 - Prices'!K16-'Question 1 - Prices'!K15)/'Question 1 - Prices'!K15</f>
        <v>-0.15879120879120873</v>
      </c>
      <c r="K15" s="140">
        <f>('Question 1 - Prices'!L16-'Question 1 - Prices'!L15)/'Question 1 - Prices'!L15</f>
        <v>-6.4779270633397321E-2</v>
      </c>
      <c r="L15" s="140">
        <f>('Question 1 - Prices'!M16-'Question 1 - Prices'!M15)/'Question 1 - Prices'!M15</f>
        <v>-0.40313111545988267</v>
      </c>
      <c r="M15" s="140">
        <f>('Question 1 - Prices'!N16-'Question 1 - Prices'!N15)/'Question 1 - Prices'!N15</f>
        <v>-0.11941387828430275</v>
      </c>
      <c r="N15" s="140">
        <f>('Question 1 - Prices'!O16-'Question 1 - Prices'!O15)/'Question 1 - Prices'!O15</f>
        <v>2.6776538120032837E-2</v>
      </c>
      <c r="O15" s="140">
        <f>('Question 1 - Prices'!P16-'Question 1 - Prices'!P15)/'Question 1 - Prices'!P15</f>
        <v>-6.2213748058465156E-2</v>
      </c>
      <c r="P15" s="140">
        <f>('Question 1 - Prices'!Q16-'Question 1 - Prices'!Q15)/'Question 1 - Prices'!Q15</f>
        <v>-0.1167975186585247</v>
      </c>
      <c r="Q15" s="140">
        <f>('Question 1 - Prices'!R16-'Question 1 - Prices'!R15)/'Question 1 - Prices'!R15</f>
        <v>-0.10663258618429669</v>
      </c>
      <c r="R15" s="140">
        <f>('Question 1 - Prices'!S16-'Question 1 - Prices'!S15)/'Question 1 - Prices'!S15</f>
        <v>-0.21088435374149664</v>
      </c>
      <c r="S15" s="140">
        <f>('Question 1 - Prices'!T16-'Question 1 - Prices'!T15)/'Question 1 - Prices'!T15</f>
        <v>-9.2274713876967049E-2</v>
      </c>
      <c r="T15" s="140">
        <f>('Question 1 - Prices'!U16-'Question 1 - Prices'!U15)/'Question 1 - Prices'!U15</f>
        <v>-6.3903681407733226E-2</v>
      </c>
      <c r="U15" s="140">
        <f>('Question 1 - Prices'!V16-'Question 1 - Prices'!V15)/'Question 1 - Prices'!V15</f>
        <v>-0.22237505731315901</v>
      </c>
      <c r="V15" s="140">
        <f>('Question 1 - Prices'!W16-'Question 1 - Prices'!W15)/'Question 1 - Prices'!W15</f>
        <v>-0.15896466482477817</v>
      </c>
      <c r="W15" s="140">
        <f>('Question 1 - Prices'!X16-'Question 1 - Prices'!X15)/'Question 1 - Prices'!X15</f>
        <v>-0.17022817819630567</v>
      </c>
      <c r="X15" s="140">
        <f>('Question 1 - Prices'!Y16-'Question 1 - Prices'!Y15)/'Question 1 - Prices'!Y15</f>
        <v>-0.16554158393999555</v>
      </c>
      <c r="Y15" s="140">
        <f>('Question 1 - Prices'!Z16-'Question 1 - Prices'!Z15)/'Question 1 - Prices'!Z15</f>
        <v>-5.6019070321811713E-2</v>
      </c>
      <c r="Z15" s="140">
        <f>('Question 1 - Prices'!AA16-'Question 1 - Prices'!AA15)/'Question 1 - Prices'!AA15</f>
        <v>-1.1384615384615306E-2</v>
      </c>
      <c r="AC15" s="150">
        <f t="shared" si="0"/>
        <v>-0.24682859750087033</v>
      </c>
      <c r="AD15" s="140">
        <f t="shared" si="1"/>
        <v>8.290114275806032E-3</v>
      </c>
      <c r="AE15" s="140">
        <f t="shared" si="2"/>
        <v>-5.4115899988547086E-2</v>
      </c>
      <c r="AF15" s="140">
        <f t="shared" si="3"/>
        <v>-6.5125498276039015E-2</v>
      </c>
      <c r="AG15" s="140">
        <f t="shared" si="4"/>
        <v>0.14622999271586098</v>
      </c>
      <c r="AH15" s="140">
        <f t="shared" si="5"/>
        <v>-0.13350259700994255</v>
      </c>
      <c r="AI15" s="140">
        <f t="shared" si="6"/>
        <v>-0.12441962682638008</v>
      </c>
      <c r="AJ15" s="140">
        <f t="shared" si="7"/>
        <v>-0.14802966209566204</v>
      </c>
      <c r="AK15" s="140">
        <f t="shared" si="8"/>
        <v>-0.17562931296522888</v>
      </c>
      <c r="AL15" s="140">
        <f t="shared" si="9"/>
        <v>-7.4025890988785606E-2</v>
      </c>
      <c r="AM15" s="140">
        <f t="shared" si="10"/>
        <v>-0.43721525230121105</v>
      </c>
      <c r="AN15" s="140">
        <f t="shared" si="11"/>
        <v>-0.1138709867846158</v>
      </c>
      <c r="AO15" s="140">
        <f t="shared" si="12"/>
        <v>-3.8007716685332607E-2</v>
      </c>
      <c r="AP15" s="140">
        <f t="shared" si="13"/>
        <v>-7.6212303286210703E-2</v>
      </c>
      <c r="AQ15" s="140">
        <f t="shared" si="14"/>
        <v>-0.14675874098271111</v>
      </c>
      <c r="AR15" s="140">
        <f t="shared" si="15"/>
        <v>-0.13519572882044306</v>
      </c>
      <c r="AS15" s="140">
        <f t="shared" si="16"/>
        <v>-0.22521821941400305</v>
      </c>
      <c r="AT15" s="140">
        <f t="shared" si="17"/>
        <v>-0.15754029821560647</v>
      </c>
      <c r="AU15" s="140">
        <f t="shared" si="18"/>
        <v>-6.9695263519348002E-2</v>
      </c>
      <c r="AV15" s="140">
        <f t="shared" si="19"/>
        <v>-0.241729712795309</v>
      </c>
      <c r="AW15" s="140">
        <f t="shared" si="20"/>
        <v>-0.17882555268631473</v>
      </c>
      <c r="AX15" s="140">
        <f t="shared" si="21"/>
        <v>-0.18396511188836154</v>
      </c>
      <c r="AY15" s="140">
        <f t="shared" si="22"/>
        <v>-0.16641970500742265</v>
      </c>
      <c r="AZ15" s="140">
        <f t="shared" si="23"/>
        <v>-5.5217196652746325E-2</v>
      </c>
      <c r="BA15" s="140">
        <f t="shared" si="24"/>
        <v>-4.9301178431273768E-2</v>
      </c>
      <c r="BC15" s="146" t="s">
        <v>137</v>
      </c>
      <c r="BD15" s="140">
        <v>8.9021024895618028E-2</v>
      </c>
    </row>
    <row r="16" spans="1:56" ht="15.75" thickBot="1" x14ac:dyDescent="0.25">
      <c r="A16" s="143">
        <v>43921</v>
      </c>
      <c r="B16" s="150">
        <f>('Question 1 - Prices'!C17-'Question 1 - Prices'!C16)/'Question 1 - Prices'!C16</f>
        <v>-0.30073349633251834</v>
      </c>
      <c r="C16" s="140">
        <f>('Question 1 - Prices'!D17-'Question 1 - Prices'!D16)/'Question 1 - Prices'!D16</f>
        <v>-0.13328956007879184</v>
      </c>
      <c r="D16" s="140">
        <f>('Question 1 - Prices'!E17-'Question 1 - Prices'!E16)/'Question 1 - Prices'!E16</f>
        <v>-0.31575221238938062</v>
      </c>
      <c r="E16" s="140">
        <f>('Question 1 - Prices'!F17-'Question 1 - Prices'!F16)/'Question 1 - Prices'!F16</f>
        <v>-6.9999999999999965E-2</v>
      </c>
      <c r="F16" s="140">
        <f>('Question 1 - Prices'!G17-'Question 1 - Prices'!G16)/'Question 1 - Prices'!G16</f>
        <v>-5.2608612648975969E-2</v>
      </c>
      <c r="G16" s="140">
        <f>('Question 1 - Prices'!H17-'Question 1 - Prices'!H16)/'Question 1 - Prices'!H16</f>
        <v>-0.19934192486975594</v>
      </c>
      <c r="H16" s="140">
        <f>('Question 1 - Prices'!I17-'Question 1 - Prices'!I16)/'Question 1 - Prices'!I16</f>
        <v>-0.11159600997506229</v>
      </c>
      <c r="I16" s="140">
        <f>('Question 1 - Prices'!J17-'Question 1 - Prices'!J16)/'Question 1 - Prices'!J16</f>
        <v>-0.28165985809503336</v>
      </c>
      <c r="J16" s="140">
        <f>('Question 1 - Prices'!K17-'Question 1 - Prices'!K16)/'Question 1 - Prices'!K16</f>
        <v>-0.67112998040496408</v>
      </c>
      <c r="K16" s="140">
        <f>('Question 1 - Prices'!L17-'Question 1 - Prices'!L16)/'Question 1 - Prices'!L16</f>
        <v>-0.21806054386865062</v>
      </c>
      <c r="L16" s="140">
        <f>('Question 1 - Prices'!M17-'Question 1 - Prices'!M16)/'Question 1 - Prices'!M16</f>
        <v>-0.7063606557377049</v>
      </c>
      <c r="M16" s="140">
        <f>('Question 1 - Prices'!N17-'Question 1 - Prices'!N16)/'Question 1 - Prices'!N16</f>
        <v>-6.4328976729359277E-2</v>
      </c>
      <c r="N16" s="140">
        <f>('Question 1 - Prices'!O17-'Question 1 - Prices'!O16)/'Question 1 - Prices'!O16</f>
        <v>-0.21555727808802097</v>
      </c>
      <c r="O16" s="140">
        <f>('Question 1 - Prices'!P17-'Question 1 - Prices'!P16)/'Question 1 - Prices'!P16</f>
        <v>3.5020570670205753E-2</v>
      </c>
      <c r="P16" s="140">
        <f>('Question 1 - Prices'!Q17-'Question 1 - Prices'!Q16)/'Question 1 - Prices'!Q16</f>
        <v>-6.9761486684226007E-2</v>
      </c>
      <c r="Q16" s="140">
        <f>('Question 1 - Prices'!R17-'Question 1 - Prices'!R16)/'Question 1 - Prices'!R16</f>
        <v>-0.13029121120974257</v>
      </c>
      <c r="R16" s="140">
        <f>('Question 1 - Prices'!S17-'Question 1 - Prices'!S16)/'Question 1 - Prices'!S16</f>
        <v>-0.30603448275862066</v>
      </c>
      <c r="S16" s="140">
        <f>('Question 1 - Prices'!T17-'Question 1 - Prices'!T16)/'Question 1 - Prices'!T16</f>
        <v>-0.16154449021057876</v>
      </c>
      <c r="T16" s="140">
        <f>('Question 1 - Prices'!U17-'Question 1 - Prices'!U16)/'Question 1 - Prices'!U16</f>
        <v>-0.1496413554291367</v>
      </c>
      <c r="U16" s="140">
        <f>('Question 1 - Prices'!V17-'Question 1 - Prices'!V16)/'Question 1 - Prices'!V16</f>
        <v>-0.59610849056603776</v>
      </c>
      <c r="V16" s="140">
        <f>('Question 1 - Prices'!W17-'Question 1 - Prices'!W16)/'Question 1 - Prices'!W16</f>
        <v>-0.23904491856564899</v>
      </c>
      <c r="W16" s="140">
        <f>('Question 1 - Prices'!X17-'Question 1 - Prices'!X16)/'Question 1 - Prices'!X16</f>
        <v>-0.42994325621999124</v>
      </c>
      <c r="X16" s="140">
        <f>('Question 1 - Prices'!Y17-'Question 1 - Prices'!Y16)/'Question 1 - Prices'!Y16</f>
        <v>3.6112726695923428E-2</v>
      </c>
      <c r="Y16" s="140">
        <f>('Question 1 - Prices'!Z17-'Question 1 - Prices'!Z16)/'Question 1 - Prices'!Z16</f>
        <v>-0.32979797979797987</v>
      </c>
      <c r="Z16" s="140">
        <f>('Question 1 - Prices'!AA17-'Question 1 - Prices'!AA16)/'Question 1 - Prices'!AA16</f>
        <v>-0.48023653906006852</v>
      </c>
      <c r="AC16" s="150">
        <f t="shared" si="0"/>
        <v>-0.29664634291763775</v>
      </c>
      <c r="AD16" s="140">
        <f t="shared" si="1"/>
        <v>-0.15405349985703989</v>
      </c>
      <c r="AE16" s="140">
        <f t="shared" si="2"/>
        <v>-0.31793422530686472</v>
      </c>
      <c r="AF16" s="140">
        <f t="shared" si="3"/>
        <v>-7.1295711041996432E-2</v>
      </c>
      <c r="AG16" s="140">
        <f t="shared" si="4"/>
        <v>-4.2952191738080701E-2</v>
      </c>
      <c r="AH16" s="140">
        <f t="shared" si="5"/>
        <v>-0.20864299457553434</v>
      </c>
      <c r="AI16" s="140">
        <f t="shared" si="6"/>
        <v>-0.10586379298365485</v>
      </c>
      <c r="AJ16" s="140">
        <f t="shared" si="7"/>
        <v>-0.30262495562613079</v>
      </c>
      <c r="AK16" s="140">
        <f t="shared" si="8"/>
        <v>-0.68796808457898428</v>
      </c>
      <c r="AL16" s="140">
        <f t="shared" si="9"/>
        <v>-0.2273071642240389</v>
      </c>
      <c r="AM16" s="140">
        <f t="shared" si="10"/>
        <v>-0.74044479257903328</v>
      </c>
      <c r="AN16" s="140">
        <f t="shared" si="11"/>
        <v>-5.8786085229672332E-2</v>
      </c>
      <c r="AO16" s="140">
        <f t="shared" si="12"/>
        <v>-0.28034153289338642</v>
      </c>
      <c r="AP16" s="140">
        <f t="shared" si="13"/>
        <v>2.1022015442460212E-2</v>
      </c>
      <c r="AQ16" s="140">
        <f t="shared" si="14"/>
        <v>-9.9722709008412416E-2</v>
      </c>
      <c r="AR16" s="140">
        <f t="shared" si="15"/>
        <v>-0.15885435384588895</v>
      </c>
      <c r="AS16" s="140">
        <f t="shared" si="16"/>
        <v>-0.3203683484311271</v>
      </c>
      <c r="AT16" s="140">
        <f t="shared" si="17"/>
        <v>-0.2268100745492182</v>
      </c>
      <c r="AU16" s="140">
        <f t="shared" si="18"/>
        <v>-0.15543293754075149</v>
      </c>
      <c r="AV16" s="140">
        <f t="shared" si="19"/>
        <v>-0.61546314604818775</v>
      </c>
      <c r="AW16" s="140">
        <f t="shared" si="20"/>
        <v>-0.25890580642718553</v>
      </c>
      <c r="AX16" s="140">
        <f t="shared" si="21"/>
        <v>-0.44368018991204711</v>
      </c>
      <c r="AY16" s="140">
        <f t="shared" si="22"/>
        <v>3.5234605628496313E-2</v>
      </c>
      <c r="AZ16" s="140">
        <f t="shared" si="23"/>
        <v>-0.3289961061289145</v>
      </c>
      <c r="BA16" s="140">
        <f t="shared" si="24"/>
        <v>-0.51815310210672694</v>
      </c>
      <c r="BC16" s="146" t="s">
        <v>138</v>
      </c>
      <c r="BD16" s="140">
        <v>8.1676349871368722E-2</v>
      </c>
    </row>
    <row r="17" spans="1:56" ht="15.75" thickBot="1" x14ac:dyDescent="0.25">
      <c r="A17" s="143">
        <v>43951</v>
      </c>
      <c r="B17" s="150">
        <f>('Question 1 - Prices'!C18-'Question 1 - Prices'!C17)/'Question 1 - Prices'!C17</f>
        <v>0.18531468531468542</v>
      </c>
      <c r="C17" s="140">
        <f>('Question 1 - Prices'!D18-'Question 1 - Prices'!D17)/'Question 1 - Prices'!D17</f>
        <v>5.2188552188552118E-2</v>
      </c>
      <c r="D17" s="140">
        <f>('Question 1 - Prices'!E18-'Question 1 - Prices'!E17)/'Question 1 - Prices'!E17</f>
        <v>-1.4485256078634124E-2</v>
      </c>
      <c r="E17" s="140">
        <f>('Question 1 - Prices'!F18-'Question 1 - Prices'!F17)/'Question 1 - Prices'!F17</f>
        <v>0.20723362658846523</v>
      </c>
      <c r="F17" s="140">
        <f>('Question 1 - Prices'!G18-'Question 1 - Prices'!G17)/'Question 1 - Prices'!G17</f>
        <v>0.13256376302608106</v>
      </c>
      <c r="G17" s="140">
        <f>('Question 1 - Prices'!H18-'Question 1 - Prices'!H17)/'Question 1 - Prices'!H17</f>
        <v>0.17191780821917804</v>
      </c>
      <c r="H17" s="140">
        <f>('Question 1 - Prices'!I18-'Question 1 - Prices'!I17)/'Question 1 - Prices'!I17</f>
        <v>0.51431578947368428</v>
      </c>
      <c r="I17" s="140">
        <f>('Question 1 - Prices'!J18-'Question 1 - Prices'!J17)/'Question 1 - Prices'!J17</f>
        <v>0.26099970068841682</v>
      </c>
      <c r="J17" s="140">
        <f>('Question 1 - Prices'!K18-'Question 1 - Prices'!K17)/'Question 1 - Prices'!K17</f>
        <v>0.39821251241310823</v>
      </c>
      <c r="K17" s="140">
        <f>('Question 1 - Prices'!L18-'Question 1 - Prices'!L17)/'Question 1 - Prices'!L17</f>
        <v>6.6272965879265081E-2</v>
      </c>
      <c r="L17" s="140">
        <f>('Question 1 - Prices'!M18-'Question 1 - Prices'!M17)/'Question 1 - Prices'!M17</f>
        <v>0.84234033050468959</v>
      </c>
      <c r="M17" s="140">
        <f>('Question 1 - Prices'!N18-'Question 1 - Prices'!N17)/'Question 1 - Prices'!N17</f>
        <v>-6.3164349959116892E-2</v>
      </c>
      <c r="N17" s="140">
        <f>('Question 1 - Prices'!O18-'Question 1 - Prices'!O17)/'Question 1 - Prices'!O17</f>
        <v>0.49213770062094336</v>
      </c>
      <c r="O17" s="140">
        <f>('Question 1 - Prices'!P18-'Question 1 - Prices'!P17)/'Question 1 - Prices'!P17</f>
        <v>0.2689002010545104</v>
      </c>
      <c r="P17" s="140">
        <f>('Question 1 - Prices'!Q18-'Question 1 - Prices'!Q17)/'Question 1 - Prices'!Q17</f>
        <v>0.15537378583507028</v>
      </c>
      <c r="Q17" s="140">
        <f>('Question 1 - Prices'!R18-'Question 1 - Prices'!R17)/'Question 1 - Prices'!R17</f>
        <v>0.14559252865489128</v>
      </c>
      <c r="R17" s="140">
        <f>('Question 1 - Prices'!S18-'Question 1 - Prices'!S17)/'Question 1 - Prices'!S17</f>
        <v>5.3830227743271175E-2</v>
      </c>
      <c r="S17" s="140">
        <f>('Question 1 - Prices'!T18-'Question 1 - Prices'!T17)/'Question 1 - Prices'!T17</f>
        <v>7.6127819548872142E-2</v>
      </c>
      <c r="T17" s="140">
        <f>('Question 1 - Prices'!U18-'Question 1 - Prices'!U17)/'Question 1 - Prices'!U17</f>
        <v>9.4531704479348458E-2</v>
      </c>
      <c r="U17" s="140">
        <f>('Question 1 - Prices'!V18-'Question 1 - Prices'!V17)/'Question 1 - Prices'!V17</f>
        <v>0.53284671532846728</v>
      </c>
      <c r="V17" s="140">
        <f>('Question 1 - Prices'!W18-'Question 1 - Prices'!W17)/'Question 1 - Prices'!W17</f>
        <v>7.5461335044377159E-2</v>
      </c>
      <c r="W17" s="140">
        <f>('Question 1 - Prices'!X18-'Question 1 - Prices'!X17)/'Question 1 - Prices'!X17</f>
        <v>0.12480857580398154</v>
      </c>
      <c r="X17" s="140">
        <f>('Question 1 - Prices'!Y18-'Question 1 - Prices'!Y17)/'Question 1 - Prices'!Y17</f>
        <v>1.5258215962441288E-2</v>
      </c>
      <c r="Y17" s="140">
        <f>('Question 1 - Prices'!Z18-'Question 1 - Prices'!Z17)/'Question 1 - Prices'!Z17</f>
        <v>9.8342125094197416E-2</v>
      </c>
      <c r="Z17" s="140">
        <f>('Question 1 - Prices'!AA18-'Question 1 - Prices'!AA17)/'Question 1 - Prices'!AA17</f>
        <v>0.17305389221556891</v>
      </c>
      <c r="AC17" s="150">
        <f t="shared" si="0"/>
        <v>0.18940183872956601</v>
      </c>
      <c r="AD17" s="140">
        <f t="shared" si="1"/>
        <v>3.1424612410304059E-2</v>
      </c>
      <c r="AE17" s="140">
        <f t="shared" si="2"/>
        <v>-1.6667268996118215E-2</v>
      </c>
      <c r="AF17" s="140">
        <f t="shared" si="3"/>
        <v>0.20593791554646876</v>
      </c>
      <c r="AG17" s="140">
        <f t="shared" si="4"/>
        <v>0.14222018393697633</v>
      </c>
      <c r="AH17" s="140">
        <f t="shared" si="5"/>
        <v>0.16261673851339964</v>
      </c>
      <c r="AI17" s="140">
        <f t="shared" si="6"/>
        <v>0.52004800646509175</v>
      </c>
      <c r="AJ17" s="140">
        <f t="shared" si="7"/>
        <v>0.24003460315731939</v>
      </c>
      <c r="AK17" s="140">
        <f t="shared" si="8"/>
        <v>0.38137440823908808</v>
      </c>
      <c r="AL17" s="140">
        <f t="shared" si="9"/>
        <v>5.7026345523876802E-2</v>
      </c>
      <c r="AM17" s="140">
        <f t="shared" si="10"/>
        <v>0.80825619366336121</v>
      </c>
      <c r="AN17" s="140">
        <f t="shared" si="11"/>
        <v>-5.7621458459429946E-2</v>
      </c>
      <c r="AO17" s="140">
        <f t="shared" si="12"/>
        <v>0.42735344581557794</v>
      </c>
      <c r="AP17" s="140">
        <f t="shared" si="13"/>
        <v>0.25490164582676483</v>
      </c>
      <c r="AQ17" s="140">
        <f t="shared" si="14"/>
        <v>0.12541256351088387</v>
      </c>
      <c r="AR17" s="140">
        <f t="shared" si="15"/>
        <v>0.11702938601874492</v>
      </c>
      <c r="AS17" s="140">
        <f t="shared" si="16"/>
        <v>3.9496362070764748E-2</v>
      </c>
      <c r="AT17" s="140">
        <f t="shared" si="17"/>
        <v>1.0862235210232718E-2</v>
      </c>
      <c r="AU17" s="140">
        <f t="shared" si="18"/>
        <v>8.8740122367733681E-2</v>
      </c>
      <c r="AV17" s="140">
        <f t="shared" si="19"/>
        <v>0.51349205984631729</v>
      </c>
      <c r="AW17" s="140">
        <f t="shared" si="20"/>
        <v>5.5600447182840615E-2</v>
      </c>
      <c r="AX17" s="140">
        <f t="shared" si="21"/>
        <v>0.11107164211192568</v>
      </c>
      <c r="AY17" s="140">
        <f t="shared" si="22"/>
        <v>1.4380094895014175E-2</v>
      </c>
      <c r="AZ17" s="140">
        <f t="shared" si="23"/>
        <v>9.9143998763262811E-2</v>
      </c>
      <c r="BA17" s="140">
        <f t="shared" si="24"/>
        <v>0.13513732916891044</v>
      </c>
      <c r="BC17" s="146" t="s">
        <v>139</v>
      </c>
      <c r="BD17" s="140">
        <v>9.9237008054267661E-2</v>
      </c>
    </row>
    <row r="18" spans="1:56" ht="15.75" thickBot="1" x14ac:dyDescent="0.25">
      <c r="A18" s="143">
        <v>43980</v>
      </c>
      <c r="B18" s="150">
        <f>('Question 1 - Prices'!C19-'Question 1 - Prices'!C18)/'Question 1 - Prices'!C18</f>
        <v>0.6047197640117995</v>
      </c>
      <c r="C18" s="140">
        <f>('Question 1 - Prices'!D19-'Question 1 - Prices'!D18)/'Question 1 - Prices'!D18</f>
        <v>0.18400000000000005</v>
      </c>
      <c r="D18" s="140">
        <f>('Question 1 - Prices'!E19-'Question 1 - Prices'!E18)/'Question 1 - Prices'!E18</f>
        <v>-1.1023622047244139E-2</v>
      </c>
      <c r="E18" s="140">
        <f>('Question 1 - Prices'!F19-'Question 1 - Prices'!F18)/'Question 1 - Prices'!F18</f>
        <v>-3.5627530364372433E-2</v>
      </c>
      <c r="F18" s="140">
        <f>('Question 1 - Prices'!G19-'Question 1 - Prices'!G18)/'Question 1 - Prices'!G18</f>
        <v>-4.819154614543885E-2</v>
      </c>
      <c r="G18" s="140">
        <f>('Question 1 - Prices'!H19-'Question 1 - Prices'!H18)/'Question 1 - Prices'!H18</f>
        <v>4.2022209234365858E-2</v>
      </c>
      <c r="H18" s="140">
        <f>('Question 1 - Prices'!I19-'Question 1 - Prices'!I18)/'Question 1 - Prices'!I18</f>
        <v>0.16780202975114689</v>
      </c>
      <c r="I18" s="140">
        <f>('Question 1 - Prices'!J19-'Question 1 - Prices'!J18)/'Question 1 - Prices'!J18</f>
        <v>-4.1300735817707143E-2</v>
      </c>
      <c r="J18" s="140">
        <f>('Question 1 - Prices'!K19-'Question 1 - Prices'!K18)/'Question 1 - Prices'!K18</f>
        <v>5.1136363636363681E-2</v>
      </c>
      <c r="K18" s="140">
        <f>('Question 1 - Prices'!L19-'Question 1 - Prices'!L18)/'Question 1 - Prices'!L18</f>
        <v>-3.507692307692304E-2</v>
      </c>
      <c r="L18" s="140">
        <f>('Question 1 - Prices'!M19-'Question 1 - Prices'!M18)/'Question 1 - Prices'!M18</f>
        <v>0.10303030303030312</v>
      </c>
      <c r="M18" s="140">
        <f>('Question 1 - Prices'!N19-'Question 1 - Prices'!N18)/'Question 1 - Prices'!N18</f>
        <v>-4.8294421412466336E-2</v>
      </c>
      <c r="N18" s="140">
        <f>('Question 1 - Prices'!O19-'Question 1 - Prices'!O18)/'Question 1 - Prices'!O18</f>
        <v>6.793872117564756E-2</v>
      </c>
      <c r="O18" s="140">
        <f>('Question 1 - Prices'!P19-'Question 1 - Prices'!P18)/'Question 1 - Prices'!P18</f>
        <v>-1.2784922684522153E-2</v>
      </c>
      <c r="P18" s="140">
        <f>('Question 1 - Prices'!Q19-'Question 1 - Prices'!Q18)/'Question 1 - Prices'!Q18</f>
        <v>8.2164737916950253E-2</v>
      </c>
      <c r="Q18" s="140">
        <f>('Question 1 - Prices'!R19-'Question 1 - Prices'!R18)/'Question 1 - Prices'!R18</f>
        <v>7.2343678668728456E-2</v>
      </c>
      <c r="R18" s="140">
        <f>('Question 1 - Prices'!S19-'Question 1 - Prices'!S18)/'Question 1 - Prices'!S18</f>
        <v>0.12180746561886054</v>
      </c>
      <c r="S18" s="140">
        <f>('Question 1 - Prices'!T19-'Question 1 - Prices'!T18)/'Question 1 - Prices'!T18</f>
        <v>0.13362445414847163</v>
      </c>
      <c r="T18" s="140">
        <f>('Question 1 - Prices'!U19-'Question 1 - Prices'!U18)/'Question 1 - Prices'!U18</f>
        <v>5.2351846930640412E-2</v>
      </c>
      <c r="U18" s="140">
        <f>('Question 1 - Prices'!V19-'Question 1 - Prices'!V18)/'Question 1 - Prices'!V18</f>
        <v>0.11904761904761904</v>
      </c>
      <c r="V18" s="140">
        <f>('Question 1 - Prices'!W19-'Question 1 - Prices'!W18)/'Question 1 - Prices'!W18</f>
        <v>0.16619718309859152</v>
      </c>
      <c r="W18" s="140">
        <f>('Question 1 - Prices'!X19-'Question 1 - Prices'!X18)/'Question 1 - Prices'!X18</f>
        <v>-7.1477195371000612E-2</v>
      </c>
      <c r="X18" s="140">
        <f>('Question 1 - Prices'!Y19-'Question 1 - Prices'!Y18)/'Question 1 - Prices'!Y18</f>
        <v>0.13465694898215644</v>
      </c>
      <c r="Y18" s="140">
        <f>('Question 1 - Prices'!Z19-'Question 1 - Prices'!Z18)/'Question 1 - Prices'!Z18</f>
        <v>6.8267581475128722E-2</v>
      </c>
      <c r="Z18" s="140">
        <f>('Question 1 - Prices'!AA19-'Question 1 - Prices'!AA18)/'Question 1 - Prices'!AA18</f>
        <v>-1.8376722817764136E-2</v>
      </c>
      <c r="AC18" s="150">
        <f t="shared" si="0"/>
        <v>0.60880691742668014</v>
      </c>
      <c r="AD18" s="140">
        <f t="shared" si="1"/>
        <v>0.16323606022175199</v>
      </c>
      <c r="AE18" s="140">
        <f t="shared" si="2"/>
        <v>-1.3205634964728232E-2</v>
      </c>
      <c r="AF18" s="140">
        <f t="shared" si="3"/>
        <v>-3.6923241406368892E-2</v>
      </c>
      <c r="AG18" s="140">
        <f t="shared" si="4"/>
        <v>-3.8535125234543582E-2</v>
      </c>
      <c r="AH18" s="140">
        <f t="shared" si="5"/>
        <v>3.2721139528587455E-2</v>
      </c>
      <c r="AI18" s="140">
        <f t="shared" si="6"/>
        <v>0.17353424674255433</v>
      </c>
      <c r="AJ18" s="140">
        <f t="shared" si="7"/>
        <v>-6.2265833348804575E-2</v>
      </c>
      <c r="AK18" s="140">
        <f t="shared" si="8"/>
        <v>3.4298259462343515E-2</v>
      </c>
      <c r="AL18" s="140">
        <f t="shared" si="9"/>
        <v>-4.4323543432311319E-2</v>
      </c>
      <c r="AM18" s="140">
        <f t="shared" si="10"/>
        <v>6.894616618897477E-2</v>
      </c>
      <c r="AN18" s="140">
        <f t="shared" si="11"/>
        <v>-4.275152991277939E-2</v>
      </c>
      <c r="AO18" s="140">
        <f t="shared" si="12"/>
        <v>3.1544663702821191E-3</v>
      </c>
      <c r="AP18" s="140">
        <f t="shared" si="13"/>
        <v>-2.6783477912267695E-2</v>
      </c>
      <c r="AQ18" s="140">
        <f t="shared" si="14"/>
        <v>5.2203515592763844E-2</v>
      </c>
      <c r="AR18" s="140">
        <f t="shared" si="15"/>
        <v>4.3780536032582099E-2</v>
      </c>
      <c r="AS18" s="140">
        <f t="shared" si="16"/>
        <v>0.10747359994635411</v>
      </c>
      <c r="AT18" s="140">
        <f t="shared" si="17"/>
        <v>6.8358869809832204E-2</v>
      </c>
      <c r="AU18" s="140">
        <f t="shared" si="18"/>
        <v>4.6560264819025629E-2</v>
      </c>
      <c r="AV18" s="140">
        <f t="shared" si="19"/>
        <v>9.969296356546907E-2</v>
      </c>
      <c r="AW18" s="140">
        <f t="shared" si="20"/>
        <v>0.14633629523705496</v>
      </c>
      <c r="AX18" s="140">
        <f t="shared" si="21"/>
        <v>-8.5214129063056476E-2</v>
      </c>
      <c r="AY18" s="140">
        <f t="shared" si="22"/>
        <v>0.13377882791472934</v>
      </c>
      <c r="AZ18" s="140">
        <f t="shared" si="23"/>
        <v>6.9069455144194117E-2</v>
      </c>
      <c r="BA18" s="140">
        <f t="shared" si="24"/>
        <v>-5.6293285864422601E-2</v>
      </c>
      <c r="BC18" s="146" t="s">
        <v>145</v>
      </c>
      <c r="BD18" s="140">
        <v>0.12406278087865252</v>
      </c>
    </row>
    <row r="19" spans="1:56" ht="15.75" thickBot="1" x14ac:dyDescent="0.25">
      <c r="A19" s="143">
        <v>44012</v>
      </c>
      <c r="B19" s="150">
        <f>('Question 1 - Prices'!C20-'Question 1 - Prices'!C19)/'Question 1 - Prices'!C19</f>
        <v>-0.11948529411764712</v>
      </c>
      <c r="C19" s="140">
        <f>('Question 1 - Prices'!D20-'Question 1 - Prices'!D19)/'Question 1 - Prices'!D19</f>
        <v>0.12837837837837829</v>
      </c>
      <c r="D19" s="140">
        <f>('Question 1 - Prices'!E20-'Question 1 - Prices'!E19)/'Question 1 - Prices'!E19</f>
        <v>5.0955414012738898E-2</v>
      </c>
      <c r="E19" s="140">
        <f>('Question 1 - Prices'!F20-'Question 1 - Prices'!F19)/'Question 1 - Prices'!F19</f>
        <v>-3.0226700251889119E-2</v>
      </c>
      <c r="F19" s="140">
        <f>('Question 1 - Prices'!G20-'Question 1 - Prices'!G19)/'Question 1 - Prices'!G19</f>
        <v>-0.10070232595401502</v>
      </c>
      <c r="G19" s="140">
        <f>('Question 1 - Prices'!H20-'Question 1 - Prices'!H19)/'Question 1 - Prices'!H19</f>
        <v>-1.5256043524594755E-2</v>
      </c>
      <c r="H19" s="140">
        <f>('Question 1 - Prices'!I20-'Question 1 - Prices'!I19)/'Question 1 - Prices'!I19</f>
        <v>2.3809523809524714E-3</v>
      </c>
      <c r="I19" s="140">
        <f>('Question 1 - Prices'!J20-'Question 1 - Prices'!J19)/'Question 1 - Prices'!J19</f>
        <v>-2.2035157217132968E-2</v>
      </c>
      <c r="J19" s="140">
        <f>('Question 1 - Prices'!K20-'Question 1 - Prices'!K19)/'Question 1 - Prices'!K19</f>
        <v>-8.2432432432432465E-2</v>
      </c>
      <c r="K19" s="140">
        <f>('Question 1 - Prices'!L20-'Question 1 - Prices'!L19)/'Question 1 - Prices'!L19</f>
        <v>0.20153061224489785</v>
      </c>
      <c r="L19" s="140">
        <f>('Question 1 - Prices'!M20-'Question 1 - Prices'!M19)/'Question 1 - Prices'!M19</f>
        <v>-8.7912087912087988E-2</v>
      </c>
      <c r="M19" s="140">
        <f>('Question 1 - Prices'!N20-'Question 1 - Prices'!N19)/'Question 1 - Prices'!N19</f>
        <v>2.3614826136797804E-2</v>
      </c>
      <c r="N19" s="140">
        <f>('Question 1 - Prices'!O20-'Question 1 - Prices'!O19)/'Question 1 - Prices'!O19</f>
        <v>0.2931858771273772</v>
      </c>
      <c r="O19" s="140">
        <f>('Question 1 - Prices'!P20-'Question 1 - Prices'!P19)/'Question 1 - Prices'!P19</f>
        <v>0.12956684453487033</v>
      </c>
      <c r="P19" s="140">
        <f>('Question 1 - Prices'!Q20-'Question 1 - Prices'!Q19)/'Question 1 - Prices'!Q19</f>
        <v>0.14738629930175509</v>
      </c>
      <c r="Q19" s="140">
        <f>('Question 1 - Prices'!R20-'Question 1 - Prices'!R19)/'Question 1 - Prices'!R19</f>
        <v>8.3565079945242468E-2</v>
      </c>
      <c r="R19" s="140">
        <f>('Question 1 - Prices'!S20-'Question 1 - Prices'!S19)/'Question 1 - Prices'!S19</f>
        <v>6.479859894921193E-2</v>
      </c>
      <c r="S19" s="140">
        <f>('Question 1 - Prices'!T20-'Question 1 - Prices'!T19)/'Question 1 - Prices'!T19</f>
        <v>9.3605546995377459E-2</v>
      </c>
      <c r="T19" s="140">
        <f>('Question 1 - Prices'!U20-'Question 1 - Prices'!U19)/'Question 1 - Prices'!U19</f>
        <v>-1.5656565656565771E-2</v>
      </c>
      <c r="U19" s="140">
        <f>('Question 1 - Prices'!V20-'Question 1 - Prices'!V19)/'Question 1 - Prices'!V19</f>
        <v>0.10468085106382982</v>
      </c>
      <c r="V19" s="140">
        <f>('Question 1 - Prices'!W20-'Question 1 - Prices'!W19)/'Question 1 - Prices'!W19</f>
        <v>4.2946859903381741E-2</v>
      </c>
      <c r="W19" s="140">
        <f>('Question 1 - Prices'!X20-'Question 1 - Prices'!X19)/'Question 1 - Prices'!X19</f>
        <v>8.7976539589442765E-2</v>
      </c>
      <c r="X19" s="140">
        <f>('Question 1 - Prices'!Y20-'Question 1 - Prices'!Y19)/'Question 1 - Prices'!Y19</f>
        <v>-3.5261805617081726E-2</v>
      </c>
      <c r="Y19" s="140">
        <f>('Question 1 - Prices'!Z20-'Question 1 - Prices'!Z19)/'Question 1 - Prices'!Z19</f>
        <v>-4.527938342967245E-2</v>
      </c>
      <c r="Z19" s="140">
        <f>('Question 1 - Prices'!AA20-'Question 1 - Prices'!AA19)/'Question 1 - Prices'!AA19</f>
        <v>-6.7082683307332247E-2</v>
      </c>
      <c r="AC19" s="150">
        <f t="shared" si="0"/>
        <v>-0.11539814070276652</v>
      </c>
      <c r="AD19" s="140">
        <f t="shared" si="1"/>
        <v>0.10761443860013023</v>
      </c>
      <c r="AE19" s="140">
        <f t="shared" si="2"/>
        <v>4.8773401095254805E-2</v>
      </c>
      <c r="AF19" s="140">
        <f t="shared" si="3"/>
        <v>-3.1522411293885583E-2</v>
      </c>
      <c r="AG19" s="140">
        <f t="shared" si="4"/>
        <v>-9.1045905043119754E-2</v>
      </c>
      <c r="AH19" s="140">
        <f t="shared" si="5"/>
        <v>-2.4557113230373157E-2</v>
      </c>
      <c r="AI19" s="140">
        <f t="shared" si="6"/>
        <v>8.1131693723599137E-3</v>
      </c>
      <c r="AJ19" s="140">
        <f t="shared" si="7"/>
        <v>-4.3000254748230403E-2</v>
      </c>
      <c r="AK19" s="140">
        <f t="shared" si="8"/>
        <v>-9.9270536606452631E-2</v>
      </c>
      <c r="AL19" s="140">
        <f t="shared" si="9"/>
        <v>0.19228399188950956</v>
      </c>
      <c r="AM19" s="140">
        <f t="shared" si="10"/>
        <v>-0.12199622475341634</v>
      </c>
      <c r="AN19" s="140">
        <f t="shared" si="11"/>
        <v>2.915771763648475E-2</v>
      </c>
      <c r="AO19" s="140">
        <f t="shared" si="12"/>
        <v>0.22840162232201178</v>
      </c>
      <c r="AP19" s="140">
        <f t="shared" si="13"/>
        <v>0.11556828930712479</v>
      </c>
      <c r="AQ19" s="140">
        <f t="shared" si="14"/>
        <v>0.11742507697756868</v>
      </c>
      <c r="AR19" s="140">
        <f t="shared" si="15"/>
        <v>5.5001937309096111E-2</v>
      </c>
      <c r="AS19" s="140">
        <f t="shared" si="16"/>
        <v>5.0464733276705503E-2</v>
      </c>
      <c r="AT19" s="140">
        <f t="shared" si="17"/>
        <v>2.8339962656738035E-2</v>
      </c>
      <c r="AU19" s="140">
        <f t="shared" si="18"/>
        <v>-2.1448147768180551E-2</v>
      </c>
      <c r="AV19" s="140">
        <f t="shared" si="19"/>
        <v>8.5326195581679851E-2</v>
      </c>
      <c r="AW19" s="140">
        <f t="shared" si="20"/>
        <v>2.3085972041845194E-2</v>
      </c>
      <c r="AX19" s="140">
        <f t="shared" si="21"/>
        <v>7.4239605897386901E-2</v>
      </c>
      <c r="AY19" s="140">
        <f t="shared" si="22"/>
        <v>-3.6139926684508841E-2</v>
      </c>
      <c r="AZ19" s="140">
        <f t="shared" si="23"/>
        <v>-4.4477509760607062E-2</v>
      </c>
      <c r="BA19" s="140">
        <f t="shared" si="24"/>
        <v>-0.10499924635399072</v>
      </c>
      <c r="BC19" s="146" t="s">
        <v>146</v>
      </c>
      <c r="BD19" s="140">
        <v>0.22700736454907786</v>
      </c>
    </row>
    <row r="20" spans="1:56" ht="15.75" thickBot="1" x14ac:dyDescent="0.25">
      <c r="A20" s="143">
        <v>44043</v>
      </c>
      <c r="B20" s="150">
        <f>('Question 1 - Prices'!C21-'Question 1 - Prices'!C20)/'Question 1 - Prices'!C20</f>
        <v>0.2713987473903966</v>
      </c>
      <c r="C20" s="140">
        <f>('Question 1 - Prices'!D21-'Question 1 - Prices'!D20)/'Question 1 - Prices'!D20</f>
        <v>1.1377245508982113E-2</v>
      </c>
      <c r="D20" s="140">
        <f>('Question 1 - Prices'!E21-'Question 1 - Prices'!E20)/'Question 1 - Prices'!E20</f>
        <v>-9.0404040404040362E-2</v>
      </c>
      <c r="E20" s="140">
        <f>('Question 1 - Prices'!F21-'Question 1 - Prices'!F20)/'Question 1 - Prices'!F20</f>
        <v>0.25904761904761897</v>
      </c>
      <c r="F20" s="140">
        <f>('Question 1 - Prices'!G21-'Question 1 - Prices'!G20)/'Question 1 - Prices'!G20</f>
        <v>0.1216593419646039</v>
      </c>
      <c r="G20" s="140">
        <f>('Question 1 - Prices'!H21-'Question 1 - Prices'!H20)/'Question 1 - Prices'!H20</f>
        <v>9.477701201799861E-2</v>
      </c>
      <c r="H20" s="140">
        <f>('Question 1 - Prices'!I21-'Question 1 - Prices'!I20)/'Question 1 - Prices'!I20</f>
        <v>0.14845605700712589</v>
      </c>
      <c r="I20" s="140">
        <f>('Question 1 - Prices'!J21-'Question 1 - Prices'!J20)/'Question 1 - Prices'!J20</f>
        <v>5.7468354430379828E-2</v>
      </c>
      <c r="J20" s="140">
        <f>('Question 1 - Prices'!K21-'Question 1 - Prices'!K20)/'Question 1 - Prices'!K20</f>
        <v>-0.15095729013254791</v>
      </c>
      <c r="K20" s="140">
        <f>('Question 1 - Prices'!L21-'Question 1 - Prices'!L20)/'Question 1 - Prices'!L20</f>
        <v>0.11040339702760095</v>
      </c>
      <c r="L20" s="140">
        <f>('Question 1 - Prices'!M21-'Question 1 - Prices'!M20)/'Question 1 - Prices'!M20</f>
        <v>-3.0120481927710739E-2</v>
      </c>
      <c r="M20" s="140">
        <f>('Question 1 - Prices'!N21-'Question 1 - Prices'!N20)/'Question 1 - Prices'!N20</f>
        <v>0.16178886068388829</v>
      </c>
      <c r="N20" s="140">
        <f>('Question 1 - Prices'!O21-'Question 1 - Prices'!O20)/'Question 1 - Prices'!O20</f>
        <v>0.32501065813441743</v>
      </c>
      <c r="O20" s="140">
        <f>('Question 1 - Prices'!P21-'Question 1 - Prices'!P20)/'Question 1 - Prices'!P20</f>
        <v>0.14711345472144544</v>
      </c>
      <c r="P20" s="140">
        <f>('Question 1 - Prices'!Q21-'Question 1 - Prices'!Q20)/'Question 1 - Prices'!Q20</f>
        <v>0.16513157894736843</v>
      </c>
      <c r="Q20" s="140">
        <f>('Question 1 - Prices'!R21-'Question 1 - Prices'!R20)/'Question 1 - Prices'!R20</f>
        <v>3.6121163338335019E-3</v>
      </c>
      <c r="R20" s="140">
        <f>('Question 1 - Prices'!S21-'Question 1 - Prices'!S20)/'Question 1 - Prices'!S20</f>
        <v>8.7171052631578982E-2</v>
      </c>
      <c r="S20" s="140">
        <f>('Question 1 - Prices'!T21-'Question 1 - Prices'!T20)/'Question 1 - Prices'!T20</f>
        <v>6.7453399084184615E-2</v>
      </c>
      <c r="T20" s="140">
        <f>('Question 1 - Prices'!U21-'Question 1 - Prices'!U20)/'Question 1 - Prices'!U20</f>
        <v>9.7998973832734745E-2</v>
      </c>
      <c r="U20" s="140">
        <f>('Question 1 - Prices'!V21-'Question 1 - Prices'!V20)/'Question 1 - Prices'!V20</f>
        <v>0.10400616332819719</v>
      </c>
      <c r="V20" s="140">
        <f>('Question 1 - Prices'!W21-'Question 1 - Prices'!W20)/'Question 1 - Prices'!W20</f>
        <v>0.18115707073046447</v>
      </c>
      <c r="W20" s="140">
        <f>('Question 1 - Prices'!X21-'Question 1 - Prices'!X20)/'Question 1 - Prices'!X20</f>
        <v>8.4905660377358597E-2</v>
      </c>
      <c r="X20" s="140">
        <f>('Question 1 - Prices'!Y21-'Question 1 - Prices'!Y20)/'Question 1 - Prices'!Y20</f>
        <v>-5.1060703462209499E-2</v>
      </c>
      <c r="Y20" s="140">
        <f>('Question 1 - Prices'!Z21-'Question 1 - Prices'!Z20)/'Question 1 - Prices'!Z20</f>
        <v>8.9135553313151775E-2</v>
      </c>
      <c r="Z20" s="140">
        <f>('Question 1 - Prices'!AA21-'Question 1 - Prices'!AA20)/'Question 1 - Prices'!AA20</f>
        <v>0.16833890746934221</v>
      </c>
      <c r="AC20" s="150">
        <f t="shared" si="0"/>
        <v>0.27548590080527718</v>
      </c>
      <c r="AD20" s="140">
        <f t="shared" si="1"/>
        <v>-9.3866942692659421E-3</v>
      </c>
      <c r="AE20" s="140">
        <f t="shared" si="2"/>
        <v>-9.2586053321524447E-2</v>
      </c>
      <c r="AF20" s="140">
        <f t="shared" si="3"/>
        <v>0.25775190800562253</v>
      </c>
      <c r="AG20" s="140">
        <f t="shared" si="4"/>
        <v>0.13131576287549918</v>
      </c>
      <c r="AH20" s="140">
        <f t="shared" si="5"/>
        <v>8.5475942312220207E-2</v>
      </c>
      <c r="AI20" s="140">
        <f t="shared" si="6"/>
        <v>0.15418827399853333</v>
      </c>
      <c r="AJ20" s="140">
        <f t="shared" si="7"/>
        <v>3.6503256899282396E-2</v>
      </c>
      <c r="AK20" s="140">
        <f t="shared" si="8"/>
        <v>-0.16779539430656809</v>
      </c>
      <c r="AL20" s="140">
        <f t="shared" si="9"/>
        <v>0.10115677667221266</v>
      </c>
      <c r="AM20" s="140">
        <f t="shared" si="10"/>
        <v>-6.4204618769039101E-2</v>
      </c>
      <c r="AN20" s="140">
        <f t="shared" si="11"/>
        <v>0.16733175218357524</v>
      </c>
      <c r="AO20" s="140">
        <f t="shared" si="12"/>
        <v>0.260226403329052</v>
      </c>
      <c r="AP20" s="140">
        <f t="shared" si="13"/>
        <v>0.1331148994936999</v>
      </c>
      <c r="AQ20" s="140">
        <f t="shared" si="14"/>
        <v>0.13517035662318203</v>
      </c>
      <c r="AR20" s="140">
        <f t="shared" si="15"/>
        <v>-2.495102630231286E-2</v>
      </c>
      <c r="AS20" s="140">
        <f t="shared" si="16"/>
        <v>7.2837186959072556E-2</v>
      </c>
      <c r="AT20" s="140">
        <f t="shared" si="17"/>
        <v>2.1878147455451913E-3</v>
      </c>
      <c r="AU20" s="140">
        <f t="shared" si="18"/>
        <v>9.2207391721119969E-2</v>
      </c>
      <c r="AV20" s="140">
        <f t="shared" si="19"/>
        <v>8.4651507846047219E-2</v>
      </c>
      <c r="AW20" s="140">
        <f t="shared" si="20"/>
        <v>0.16129618286892791</v>
      </c>
      <c r="AX20" s="140">
        <f t="shared" si="21"/>
        <v>7.1168726685302733E-2</v>
      </c>
      <c r="AY20" s="140">
        <f t="shared" si="22"/>
        <v>-5.1938824529636614E-2</v>
      </c>
      <c r="AZ20" s="140">
        <f t="shared" si="23"/>
        <v>8.993742698221717E-2</v>
      </c>
      <c r="BA20" s="140">
        <f t="shared" si="24"/>
        <v>0.13042234442268374</v>
      </c>
      <c r="BC20" s="146" t="s">
        <v>170</v>
      </c>
      <c r="BD20" s="140">
        <v>7.2431481720900887E-2</v>
      </c>
    </row>
    <row r="21" spans="1:56" ht="15.75" thickBot="1" x14ac:dyDescent="0.25">
      <c r="A21" s="143">
        <v>44074</v>
      </c>
      <c r="B21" s="150">
        <f>('Question 1 - Prices'!C22-'Question 1 - Prices'!C21)/'Question 1 - Prices'!C21</f>
        <v>-5.9113300492610744E-2</v>
      </c>
      <c r="C21" s="140">
        <f>('Question 1 - Prices'!D22-'Question 1 - Prices'!D21)/'Question 1 - Prices'!D21</f>
        <v>-0.35109532267613969</v>
      </c>
      <c r="D21" s="140">
        <f>('Question 1 - Prices'!E22-'Question 1 - Prices'!E21)/'Question 1 - Prices'!E21</f>
        <v>-6.1077179344810094E-3</v>
      </c>
      <c r="E21" s="140">
        <f>('Question 1 - Prices'!F22-'Question 1 - Prices'!F21)/'Question 1 - Prices'!F21</f>
        <v>9.6822995461422048E-2</v>
      </c>
      <c r="F21" s="140">
        <f>('Question 1 - Prices'!G22-'Question 1 - Prices'!G21)/'Question 1 - Prices'!G21</f>
        <v>-4.0134487596960929E-2</v>
      </c>
      <c r="G21" s="140">
        <f>('Question 1 - Prices'!H22-'Question 1 - Prices'!H21)/'Question 1 - Prices'!H21</f>
        <v>0.10571770459393368</v>
      </c>
      <c r="H21" s="140">
        <f>('Question 1 - Prices'!I22-'Question 1 - Prices'!I21)/'Question 1 - Prices'!I21</f>
        <v>-3.9986211651154777E-2</v>
      </c>
      <c r="I21" s="140">
        <f>('Question 1 - Prices'!J22-'Question 1 - Prices'!J21)/'Question 1 - Prices'!J21</f>
        <v>1.7716064160880892E-2</v>
      </c>
      <c r="J21" s="140">
        <f>('Question 1 - Prices'!K22-'Question 1 - Prices'!K21)/'Question 1 - Prices'!K21</f>
        <v>0.2844752818733739</v>
      </c>
      <c r="K21" s="140">
        <f>('Question 1 - Prices'!L22-'Question 1 - Prices'!L21)/'Question 1 - Prices'!L21</f>
        <v>-9.9904397705544962E-2</v>
      </c>
      <c r="L21" s="140">
        <f>('Question 1 - Prices'!M22-'Question 1 - Prices'!M21)/'Question 1 - Prices'!M21</f>
        <v>-8.6956521739130502E-2</v>
      </c>
      <c r="M21" s="140">
        <f>('Question 1 - Prices'!N22-'Question 1 - Prices'!N21)/'Question 1 - Prices'!N21</f>
        <v>1.4973330762804481E-2</v>
      </c>
      <c r="N21" s="140">
        <f>('Question 1 - Prices'!O22-'Question 1 - Prices'!O21)/'Question 1 - Prices'!O21</f>
        <v>0.74145206895503346</v>
      </c>
      <c r="O21" s="140">
        <f>('Question 1 - Prices'!P22-'Question 1 - Prices'!P21)/'Question 1 - Prices'!P21</f>
        <v>9.0460962877763257E-2</v>
      </c>
      <c r="P21" s="140">
        <f>('Question 1 - Prices'!Q22-'Question 1 - Prices'!Q21)/'Question 1 - Prices'!Q21</f>
        <v>0.21437982307547512</v>
      </c>
      <c r="Q21" s="140">
        <f>('Question 1 - Prices'!R22-'Question 1 - Prices'!R21)/'Question 1 - Prices'!R21</f>
        <v>9.5974708887933469E-2</v>
      </c>
      <c r="R21" s="140">
        <f>('Question 1 - Prices'!S22-'Question 1 - Prices'!S21)/'Question 1 - Prices'!S21</f>
        <v>3.1770045385779114E-2</v>
      </c>
      <c r="S21" s="140">
        <f>('Question 1 - Prices'!T22-'Question 1 - Prices'!T21)/'Question 1 - Prices'!T21</f>
        <v>-9.6188807379059146E-2</v>
      </c>
      <c r="T21" s="140">
        <f>('Question 1 - Prices'!U22-'Question 1 - Prices'!U21)/'Question 1 - Prices'!U21</f>
        <v>4.6962616822430032E-2</v>
      </c>
      <c r="U21" s="140">
        <f>('Question 1 - Prices'!V22-'Question 1 - Prices'!V21)/'Question 1 - Prices'!V21</f>
        <v>0.12909979064898811</v>
      </c>
      <c r="V21" s="140">
        <f>('Question 1 - Prices'!W22-'Question 1 - Prices'!W21)/'Question 1 - Prices'!W21</f>
        <v>1.3470588235294246E-2</v>
      </c>
      <c r="W21" s="140">
        <f>('Question 1 - Prices'!X22-'Question 1 - Prices'!X21)/'Question 1 - Prices'!X21</f>
        <v>5.4037267080745181E-2</v>
      </c>
      <c r="X21" s="140">
        <f>('Question 1 - Prices'!Y22-'Question 1 - Prices'!Y21)/'Question 1 - Prices'!Y21</f>
        <v>6.2518145746636888E-2</v>
      </c>
      <c r="Y21" s="140">
        <f>('Question 1 - Prices'!Z22-'Question 1 - Prices'!Z21)/'Question 1 - Prices'!Z21</f>
        <v>-4.3545398394070525E-2</v>
      </c>
      <c r="Z21" s="140">
        <f>('Question 1 - Prices'!AA22-'Question 1 - Prices'!AA21)/'Question 1 - Prices'!AA21</f>
        <v>0.21040076335877864</v>
      </c>
      <c r="AC21" s="150">
        <f t="shared" si="0"/>
        <v>-5.5026147077730146E-2</v>
      </c>
      <c r="AD21" s="140">
        <f t="shared" si="1"/>
        <v>-0.37185926245438772</v>
      </c>
      <c r="AE21" s="140">
        <f t="shared" si="2"/>
        <v>-8.2897308519651013E-3</v>
      </c>
      <c r="AF21" s="140">
        <f t="shared" si="3"/>
        <v>9.5527284419425582E-2</v>
      </c>
      <c r="AG21" s="140">
        <f t="shared" si="4"/>
        <v>-3.0478066686065661E-2</v>
      </c>
      <c r="AH21" s="140">
        <f t="shared" si="5"/>
        <v>9.6416634888155273E-2</v>
      </c>
      <c r="AI21" s="140">
        <f t="shared" si="6"/>
        <v>-3.4253994659747336E-2</v>
      </c>
      <c r="AJ21" s="140">
        <f t="shared" si="7"/>
        <v>-3.2490333702165433E-3</v>
      </c>
      <c r="AK21" s="140">
        <f t="shared" si="8"/>
        <v>0.26763717769935375</v>
      </c>
      <c r="AL21" s="140">
        <f t="shared" si="9"/>
        <v>-0.10915101806093325</v>
      </c>
      <c r="AM21" s="140">
        <f t="shared" si="10"/>
        <v>-0.12104065858045886</v>
      </c>
      <c r="AN21" s="140">
        <f t="shared" si="11"/>
        <v>2.0516222262491425E-2</v>
      </c>
      <c r="AO21" s="140">
        <f t="shared" si="12"/>
        <v>0.67666781414966803</v>
      </c>
      <c r="AP21" s="140">
        <f t="shared" si="13"/>
        <v>7.6462407650017716E-2</v>
      </c>
      <c r="AQ21" s="140">
        <f t="shared" si="14"/>
        <v>0.18441860075128871</v>
      </c>
      <c r="AR21" s="140">
        <f t="shared" si="15"/>
        <v>6.7411566251787111E-2</v>
      </c>
      <c r="AS21" s="140">
        <f t="shared" si="16"/>
        <v>1.7436179713272687E-2</v>
      </c>
      <c r="AT21" s="140">
        <f t="shared" si="17"/>
        <v>-0.16145439171769857</v>
      </c>
      <c r="AU21" s="140">
        <f t="shared" si="18"/>
        <v>4.1171034710815249E-2</v>
      </c>
      <c r="AV21" s="140">
        <f t="shared" si="19"/>
        <v>0.10974513516683813</v>
      </c>
      <c r="AW21" s="140">
        <f t="shared" si="20"/>
        <v>-6.3902996262423014E-3</v>
      </c>
      <c r="AX21" s="140">
        <f t="shared" si="21"/>
        <v>4.0300333388689324E-2</v>
      </c>
      <c r="AY21" s="140">
        <f t="shared" si="22"/>
        <v>6.1640024679209773E-2</v>
      </c>
      <c r="AZ21" s="140">
        <f t="shared" si="23"/>
        <v>-4.2743524725005137E-2</v>
      </c>
      <c r="BA21" s="140">
        <f t="shared" si="24"/>
        <v>0.17248420031212017</v>
      </c>
      <c r="BC21" s="146" t="s">
        <v>147</v>
      </c>
      <c r="BD21" s="140">
        <v>0.1658262008867005</v>
      </c>
    </row>
    <row r="22" spans="1:56" ht="15.75" thickBot="1" x14ac:dyDescent="0.25">
      <c r="A22" s="143">
        <v>44104</v>
      </c>
      <c r="B22" s="150">
        <f>('Question 1 - Prices'!C23-'Question 1 - Prices'!C22)/'Question 1 - Prices'!C22</f>
        <v>-0.20069808027923217</v>
      </c>
      <c r="C22" s="140">
        <f>('Question 1 - Prices'!D23-'Question 1 - Prices'!D22)/'Question 1 - Prices'!D22</f>
        <v>0.105839416058394</v>
      </c>
      <c r="D22" s="140">
        <f>('Question 1 - Prices'!E23-'Question 1 - Prices'!E22)/'Question 1 - Prices'!E22</f>
        <v>5.5865921787710297E-3</v>
      </c>
      <c r="E22" s="140">
        <f>('Question 1 - Prices'!F23-'Question 1 - Prices'!F22)/'Question 1 - Prices'!F22</f>
        <v>-7.5235109717868301E-2</v>
      </c>
      <c r="F22" s="140">
        <f>('Question 1 - Prices'!G23-'Question 1 - Prices'!G22)/'Question 1 - Prices'!G22</f>
        <v>-5.1576247345340144E-2</v>
      </c>
      <c r="G22" s="140">
        <f>('Question 1 - Prices'!H23-'Question 1 - Prices'!H22)/'Question 1 - Prices'!H22</f>
        <v>6.8696184068131935E-3</v>
      </c>
      <c r="H22" s="140">
        <f>('Question 1 - Prices'!I23-'Question 1 - Prices'!I22)/'Question 1 - Prices'!I22</f>
        <v>5.87432675044883E-2</v>
      </c>
      <c r="I22" s="140">
        <f>('Question 1 - Prices'!J23-'Question 1 - Prices'!J22)/'Question 1 - Prices'!J22</f>
        <v>-0.11856033874382496</v>
      </c>
      <c r="J22" s="140">
        <f>('Question 1 - Prices'!K23-'Question 1 - Prices'!K22)/'Question 1 - Prices'!K22</f>
        <v>-1.8230925050641549E-2</v>
      </c>
      <c r="K22" s="140">
        <f>('Question 1 - Prices'!L23-'Question 1 - Prices'!L22)/'Question 1 - Prices'!L22</f>
        <v>-0.12639405204460966</v>
      </c>
      <c r="L22" s="140">
        <f>('Question 1 - Prices'!M23-'Question 1 - Prices'!M22)/'Question 1 - Prices'!M22</f>
        <v>-0.33632653061224488</v>
      </c>
      <c r="M22" s="140">
        <f>('Question 1 - Prices'!N23-'Question 1 - Prices'!N22)/'Question 1 - Prices'!N22</f>
        <v>-0.11795618589337731</v>
      </c>
      <c r="N22" s="140">
        <f>('Question 1 - Prices'!O23-'Question 1 - Prices'!O22)/'Question 1 - Prices'!O22</f>
        <v>-0.13908728069565504</v>
      </c>
      <c r="O22" s="140">
        <f>('Question 1 - Prices'!P23-'Question 1 - Prices'!P22)/'Question 1 - Prices'!P22</f>
        <v>-8.7578470918237269E-2</v>
      </c>
      <c r="P22" s="140">
        <f>('Question 1 - Prices'!Q23-'Question 1 - Prices'!Q22)/'Question 1 - Prices'!Q22</f>
        <v>-0.10252634841909478</v>
      </c>
      <c r="Q22" s="140">
        <f>('Question 1 - Prices'!R23-'Question 1 - Prices'!R22)/'Question 1 - Prices'!R22</f>
        <v>4.9459974074607463E-2</v>
      </c>
      <c r="R22" s="140">
        <f>('Question 1 - Prices'!S23-'Question 1 - Prices'!S22)/'Question 1 - Prices'!S22</f>
        <v>-2.3460410557184772E-2</v>
      </c>
      <c r="S22" s="140">
        <f>('Question 1 - Prices'!T23-'Question 1 - Prices'!T22)/'Question 1 - Prices'!T22</f>
        <v>-3.6144578313252927E-2</v>
      </c>
      <c r="T22" s="140">
        <f>('Question 1 - Prices'!U23-'Question 1 - Prices'!U22)/'Question 1 - Prices'!U22</f>
        <v>3.2358848471323268E-2</v>
      </c>
      <c r="U22" s="140">
        <f>('Question 1 - Prices'!V23-'Question 1 - Prices'!V22)/'Question 1 - Prices'!V22</f>
        <v>-0.25525339925834356</v>
      </c>
      <c r="V22" s="140">
        <f>('Question 1 - Prices'!W23-'Question 1 - Prices'!W22)/'Question 1 - Prices'!W22</f>
        <v>-7.2706870199469864E-2</v>
      </c>
      <c r="W22" s="140">
        <f>('Question 1 - Prices'!X23-'Question 1 - Prices'!X22)/'Question 1 - Prices'!X22</f>
        <v>7.9552150854449111E-2</v>
      </c>
      <c r="X22" s="140">
        <f>('Question 1 - Prices'!Y23-'Question 1 - Prices'!Y22)/'Question 1 - Prices'!Y22</f>
        <v>-4.0213134165224484E-2</v>
      </c>
      <c r="Y22" s="140">
        <f>('Question 1 - Prices'!Z23-'Question 1 - Prices'!Z22)/'Question 1 - Prices'!Z22</f>
        <v>-3.3257991604778742E-2</v>
      </c>
      <c r="Z22" s="140">
        <f>('Question 1 - Prices'!AA23-'Question 1 - Prices'!AA22)/'Question 1 - Prices'!AA22</f>
        <v>-4.7694126921560928E-2</v>
      </c>
      <c r="AC22" s="150">
        <f t="shared" si="0"/>
        <v>-0.19661092686435158</v>
      </c>
      <c r="AD22" s="140">
        <f t="shared" si="1"/>
        <v>8.5075476280145945E-2</v>
      </c>
      <c r="AE22" s="140">
        <f t="shared" si="2"/>
        <v>3.4045792612869374E-3</v>
      </c>
      <c r="AF22" s="140">
        <f t="shared" si="3"/>
        <v>-7.6530820759864768E-2</v>
      </c>
      <c r="AG22" s="140">
        <f t="shared" si="4"/>
        <v>-4.1919826434444876E-2</v>
      </c>
      <c r="AH22" s="140">
        <f t="shared" si="5"/>
        <v>-2.4314512989652096E-3</v>
      </c>
      <c r="AI22" s="140">
        <f t="shared" si="6"/>
        <v>6.4475484495895741E-2</v>
      </c>
      <c r="AJ22" s="140">
        <f t="shared" si="7"/>
        <v>-0.13952543627492239</v>
      </c>
      <c r="AK22" s="140">
        <f t="shared" si="8"/>
        <v>-3.5069029224661714E-2</v>
      </c>
      <c r="AL22" s="140">
        <f t="shared" si="9"/>
        <v>-0.13564067239999794</v>
      </c>
      <c r="AM22" s="140">
        <f t="shared" si="10"/>
        <v>-0.37041066745357321</v>
      </c>
      <c r="AN22" s="140">
        <f t="shared" si="11"/>
        <v>-0.11241329439369036</v>
      </c>
      <c r="AO22" s="140">
        <f t="shared" si="12"/>
        <v>-0.2038715355010205</v>
      </c>
      <c r="AP22" s="140">
        <f t="shared" si="13"/>
        <v>-0.10157702614598281</v>
      </c>
      <c r="AQ22" s="140">
        <f t="shared" si="14"/>
        <v>-0.13248757074328119</v>
      </c>
      <c r="AR22" s="140">
        <f t="shared" si="15"/>
        <v>2.0896831438461102E-2</v>
      </c>
      <c r="AS22" s="140">
        <f t="shared" si="16"/>
        <v>-3.7794276229691198E-2</v>
      </c>
      <c r="AT22" s="140">
        <f t="shared" si="17"/>
        <v>-0.10141016265189234</v>
      </c>
      <c r="AU22" s="140">
        <f t="shared" si="18"/>
        <v>2.6567266359708488E-2</v>
      </c>
      <c r="AV22" s="140">
        <f t="shared" si="19"/>
        <v>-0.27460805474049355</v>
      </c>
      <c r="AW22" s="140">
        <f t="shared" si="20"/>
        <v>-9.2567758061006408E-2</v>
      </c>
      <c r="AX22" s="140">
        <f t="shared" si="21"/>
        <v>6.5815217162393247E-2</v>
      </c>
      <c r="AY22" s="140">
        <f t="shared" si="22"/>
        <v>-4.10912552326516E-2</v>
      </c>
      <c r="AZ22" s="140">
        <f t="shared" si="23"/>
        <v>-3.2456117935713354E-2</v>
      </c>
      <c r="BA22" s="140">
        <f t="shared" si="24"/>
        <v>-8.5610689968219383E-2</v>
      </c>
      <c r="BC22" s="146" t="s">
        <v>9</v>
      </c>
      <c r="BD22" s="140">
        <v>0.10919354815327693</v>
      </c>
    </row>
    <row r="23" spans="1:56" ht="15.75" thickBot="1" x14ac:dyDescent="0.25">
      <c r="A23" s="143">
        <v>44134</v>
      </c>
      <c r="B23" s="150">
        <f>('Question 1 - Prices'!C24-'Question 1 - Prices'!C23)/'Question 1 - Prices'!C23</f>
        <v>1.5283842794759887E-2</v>
      </c>
      <c r="C23" s="140">
        <f>('Question 1 - Prices'!D24-'Question 1 - Prices'!D23)/'Question 1 - Prices'!D23</f>
        <v>0.24752475247524755</v>
      </c>
      <c r="D23" s="140">
        <f>('Question 1 - Prices'!E24-'Question 1 - Prices'!E23)/'Question 1 - Prices'!E23</f>
        <v>2.0444444444444362E-2</v>
      </c>
      <c r="E23" s="140">
        <f>('Question 1 - Prices'!F24-'Question 1 - Prices'!F23)/'Question 1 - Prices'!F23</f>
        <v>3.3898305084746243E-3</v>
      </c>
      <c r="F23" s="140">
        <f>('Question 1 - Prices'!G24-'Question 1 - Prices'!G23)/'Question 1 - Prices'!G23</f>
        <v>-9.3436473085759184E-2</v>
      </c>
      <c r="G23" s="140">
        <f>('Question 1 - Prices'!H24-'Question 1 - Prices'!H23)/'Question 1 - Prices'!H23</f>
        <v>-2.2758072807140539E-2</v>
      </c>
      <c r="H23" s="140">
        <f>('Question 1 - Prices'!I24-'Question 1 - Prices'!I23)/'Question 1 - Prices'!I23</f>
        <v>-9.9572678559316286E-2</v>
      </c>
      <c r="I23" s="140">
        <f>('Question 1 - Prices'!J24-'Question 1 - Prices'!J23)/'Question 1 - Prices'!J23</f>
        <v>9.287429943955175E-2</v>
      </c>
      <c r="J23" s="140">
        <f>('Question 1 - Prices'!K24-'Question 1 - Prices'!K23)/'Question 1 - Prices'!K23</f>
        <v>-7.015130674002748E-2</v>
      </c>
      <c r="K23" s="140">
        <f>('Question 1 - Prices'!L24-'Question 1 - Prices'!L23)/'Question 1 - Prices'!L23</f>
        <v>1.7021276595744695E-2</v>
      </c>
      <c r="L23" s="140">
        <f>('Question 1 - Prices'!M24-'Question 1 - Prices'!M23)/'Question 1 - Prices'!M23</f>
        <v>1.9167691676916707E-2</v>
      </c>
      <c r="M23" s="140">
        <f>('Question 1 - Prices'!N24-'Question 1 - Prices'!N23)/'Question 1 - Prices'!N23</f>
        <v>-2.1750053836766856E-2</v>
      </c>
      <c r="N23" s="140">
        <f>('Question 1 - Prices'!O24-'Question 1 - Prices'!O23)/'Question 1 - Prices'!O23</f>
        <v>-9.5498918590557216E-2</v>
      </c>
      <c r="O23" s="140">
        <f>('Question 1 - Prices'!P24-'Question 1 - Prices'!P23)/'Question 1 - Prices'!P23</f>
        <v>-3.5754158930479299E-2</v>
      </c>
      <c r="P23" s="140">
        <f>('Question 1 - Prices'!Q24-'Question 1 - Prices'!Q23)/'Question 1 - Prices'!Q23</f>
        <v>-6.0012088766082397E-2</v>
      </c>
      <c r="Q23" s="140">
        <f>('Question 1 - Prices'!R24-'Question 1 - Prices'!R23)/'Question 1 - Prices'!R23</f>
        <v>-4.0321774237886417E-2</v>
      </c>
      <c r="R23" s="140">
        <f>('Question 1 - Prices'!S24-'Question 1 - Prices'!S23)/'Question 1 - Prices'!S23</f>
        <v>0.1606606606606607</v>
      </c>
      <c r="S23" s="140">
        <f>('Question 1 - Prices'!T24-'Question 1 - Prices'!T23)/'Question 1 - Prices'!T23</f>
        <v>-0.13939393939393951</v>
      </c>
      <c r="T23" s="140">
        <f>('Question 1 - Prices'!U24-'Question 1 - Prices'!U23)/'Question 1 - Prices'!U23</f>
        <v>-8.6900129701686035E-2</v>
      </c>
      <c r="U23" s="140">
        <f>('Question 1 - Prices'!V24-'Question 1 - Prices'!V23)/'Question 1 - Prices'!V23</f>
        <v>8.2987551867218148E-4</v>
      </c>
      <c r="V23" s="140">
        <f>('Question 1 - Prices'!W24-'Question 1 - Prices'!W23)/'Question 1 - Prices'!W23</f>
        <v>-8.9507396357112346E-3</v>
      </c>
      <c r="W23" s="140">
        <f>('Question 1 - Prices'!X24-'Question 1 - Prices'!X23)/'Question 1 - Prices'!X23</f>
        <v>-9.825327510917034E-2</v>
      </c>
      <c r="X23" s="140">
        <f>('Question 1 - Prices'!Y24-'Question 1 - Prices'!Y23)/'Question 1 - Prices'!Y23</f>
        <v>-0.12512455516014237</v>
      </c>
      <c r="Y23" s="140">
        <f>('Question 1 - Prices'!Z24-'Question 1 - Prices'!Z23)/'Question 1 - Prices'!Z23</f>
        <v>-3.7742150968603956E-2</v>
      </c>
      <c r="Z23" s="140">
        <f>('Question 1 - Prices'!AA24-'Question 1 - Prices'!AA23)/'Question 1 - Prices'!AA23</f>
        <v>0.1208609271523178</v>
      </c>
      <c r="AC23" s="150">
        <f t="shared" si="0"/>
        <v>1.9370996209640483E-2</v>
      </c>
      <c r="AD23" s="140">
        <f t="shared" si="1"/>
        <v>0.22676081269699949</v>
      </c>
      <c r="AE23" s="140">
        <f t="shared" si="2"/>
        <v>1.826243152696027E-2</v>
      </c>
      <c r="AF23" s="140">
        <f t="shared" si="3"/>
        <v>2.094119466478164E-3</v>
      </c>
      <c r="AG23" s="140">
        <f t="shared" si="4"/>
        <v>-8.3780052174863923E-2</v>
      </c>
      <c r="AH23" s="140">
        <f t="shared" si="5"/>
        <v>-3.2059142512918942E-2</v>
      </c>
      <c r="AI23" s="140">
        <f t="shared" si="6"/>
        <v>-9.3840461567908845E-2</v>
      </c>
      <c r="AJ23" s="140">
        <f t="shared" si="7"/>
        <v>7.1909201908454318E-2</v>
      </c>
      <c r="AK23" s="140">
        <f t="shared" si="8"/>
        <v>-8.6989410914047646E-2</v>
      </c>
      <c r="AL23" s="140">
        <f t="shared" si="9"/>
        <v>7.7746562403564149E-3</v>
      </c>
      <c r="AM23" s="140">
        <f t="shared" si="10"/>
        <v>-1.4916445164411648E-2</v>
      </c>
      <c r="AN23" s="140">
        <f t="shared" si="11"/>
        <v>-1.620716233707991E-2</v>
      </c>
      <c r="AO23" s="140">
        <f t="shared" si="12"/>
        <v>-0.16028317339592266</v>
      </c>
      <c r="AP23" s="140">
        <f t="shared" si="13"/>
        <v>-4.9752714158224839E-2</v>
      </c>
      <c r="AQ23" s="140">
        <f t="shared" si="14"/>
        <v>-8.9973311090268807E-2</v>
      </c>
      <c r="AR23" s="140">
        <f t="shared" si="15"/>
        <v>-6.8884916874032781E-2</v>
      </c>
      <c r="AS23" s="140">
        <f t="shared" si="16"/>
        <v>0.14632679498815429</v>
      </c>
      <c r="AT23" s="140">
        <f t="shared" si="17"/>
        <v>-0.20465952373257895</v>
      </c>
      <c r="AU23" s="140">
        <f t="shared" si="18"/>
        <v>-9.2691711813300812E-2</v>
      </c>
      <c r="AV23" s="140">
        <f t="shared" si="19"/>
        <v>-1.8524779963477792E-2</v>
      </c>
      <c r="AW23" s="140">
        <f t="shared" si="20"/>
        <v>-2.8811627497247784E-2</v>
      </c>
      <c r="AX23" s="140">
        <f t="shared" si="21"/>
        <v>-0.1119902088012262</v>
      </c>
      <c r="AY23" s="140">
        <f t="shared" si="22"/>
        <v>-0.12600267622756947</v>
      </c>
      <c r="AZ23" s="140">
        <f t="shared" si="23"/>
        <v>-3.6940277299538568E-2</v>
      </c>
      <c r="BA23" s="140">
        <f t="shared" si="24"/>
        <v>8.2944364105659335E-2</v>
      </c>
      <c r="BC23" s="146" t="s">
        <v>30</v>
      </c>
      <c r="BD23" s="140">
        <v>9.491422556458437E-2</v>
      </c>
    </row>
    <row r="24" spans="1:56" ht="15.75" thickBot="1" x14ac:dyDescent="0.25">
      <c r="A24" s="143">
        <v>44165</v>
      </c>
      <c r="B24" s="150">
        <f>('Question 1 - Prices'!C25-'Question 1 - Prices'!C24)/'Question 1 - Prices'!C24</f>
        <v>1.4430107526881717</v>
      </c>
      <c r="C24" s="140">
        <f>('Question 1 - Prices'!D25-'Question 1 - Prices'!D24)/'Question 1 - Prices'!D24</f>
        <v>3.439153439153448E-2</v>
      </c>
      <c r="D24" s="140">
        <f>('Question 1 - Prices'!E25-'Question 1 - Prices'!E24)/'Question 1 - Prices'!E24</f>
        <v>0.16969729965156802</v>
      </c>
      <c r="E24" s="140">
        <f>('Question 1 - Prices'!F25-'Question 1 - Prices'!F24)/'Question 1 - Prices'!F24</f>
        <v>-7.7702702702702728E-2</v>
      </c>
      <c r="F24" s="140">
        <f>('Question 1 - Prices'!G25-'Question 1 - Prices'!G24)/'Question 1 - Prices'!G24</f>
        <v>2.6175659203182107E-2</v>
      </c>
      <c r="G24" s="140">
        <f>('Question 1 - Prices'!H25-'Question 1 - Prices'!H24)/'Question 1 - Prices'!H24</f>
        <v>0.13341622035195105</v>
      </c>
      <c r="H24" s="140">
        <f>('Question 1 - Prices'!I25-'Question 1 - Prices'!I24)/'Question 1 - Prices'!I24</f>
        <v>0.16949152542372881</v>
      </c>
      <c r="I24" s="140">
        <f>('Question 1 - Prices'!J25-'Question 1 - Prices'!J24)/'Question 1 - Prices'!J24</f>
        <v>0.11965811965811962</v>
      </c>
      <c r="J24" s="140">
        <f>('Question 1 - Prices'!K25-'Question 1 - Prices'!K24)/'Question 1 - Prices'!K24</f>
        <v>0.7045118343195268</v>
      </c>
      <c r="K24" s="140">
        <f>('Question 1 - Prices'!L25-'Question 1 - Prices'!L24)/'Question 1 - Prices'!L24</f>
        <v>-9.3245666467423868E-2</v>
      </c>
      <c r="L24" s="140">
        <f>('Question 1 - Prices'!M25-'Question 1 - Prices'!M24)/'Question 1 - Prices'!M24</f>
        <v>0.77008951020818672</v>
      </c>
      <c r="M24" s="140">
        <f>('Question 1 - Prices'!N25-'Question 1 - Prices'!N24)/'Question 1 - Prices'!N24</f>
        <v>0.1590842383328441</v>
      </c>
      <c r="N24" s="140">
        <f>('Question 1 - Prices'!O25-'Question 1 - Prices'!O24)/'Question 1 - Prices'!O24</f>
        <v>0.4627356866291128</v>
      </c>
      <c r="O24" s="140">
        <f>('Question 1 - Prices'!P25-'Question 1 - Prices'!P24)/'Question 1 - Prices'!P24</f>
        <v>4.3439948619139274E-2</v>
      </c>
      <c r="P24" s="140">
        <f>('Question 1 - Prices'!Q25-'Question 1 - Prices'!Q24)/'Question 1 - Prices'!Q24</f>
        <v>9.3606467021862927E-2</v>
      </c>
      <c r="Q24" s="140">
        <f>('Question 1 - Prices'!R25-'Question 1 - Prices'!R24)/'Question 1 - Prices'!R24</f>
        <v>0.14858564768469526</v>
      </c>
      <c r="R24" s="140">
        <f>('Question 1 - Prices'!S25-'Question 1 - Prices'!S24)/'Question 1 - Prices'!S24</f>
        <v>0.17464424320827937</v>
      </c>
      <c r="S24" s="140">
        <f>('Question 1 - Prices'!T25-'Question 1 - Prices'!T24)/'Question 1 - Prices'!T24</f>
        <v>0.24163727992957754</v>
      </c>
      <c r="T24" s="140">
        <f>('Question 1 - Prices'!U25-'Question 1 - Prices'!U24)/'Question 1 - Prices'!U24</f>
        <v>0.18939393939393939</v>
      </c>
      <c r="U24" s="140">
        <f>('Question 1 - Prices'!V25-'Question 1 - Prices'!V24)/'Question 1 - Prices'!V24</f>
        <v>0.37562189054726364</v>
      </c>
      <c r="V24" s="140">
        <f>('Question 1 - Prices'!W25-'Question 1 - Prices'!W24)/'Question 1 - Prices'!W24</f>
        <v>0.16973052631578942</v>
      </c>
      <c r="W24" s="140">
        <f>('Question 1 - Prices'!X25-'Question 1 - Prices'!X24)/'Question 1 - Prices'!X24</f>
        <v>0.2433414043583535</v>
      </c>
      <c r="X24" s="140">
        <f>('Question 1 - Prices'!Y25-'Question 1 - Prices'!Y24)/'Question 1 - Prices'!Y24</f>
        <v>0.10315652456882532</v>
      </c>
      <c r="Y24" s="140">
        <f>('Question 1 - Prices'!Z25-'Question 1 - Prices'!Z24)/'Question 1 - Prices'!Z24</f>
        <v>0.22249219021173205</v>
      </c>
      <c r="Z24" s="140">
        <f>('Question 1 - Prices'!AA25-'Question 1 - Prices'!AA24)/'Question 1 - Prices'!AA24</f>
        <v>0.37961595273264409</v>
      </c>
      <c r="AC24" s="150">
        <f t="shared" si="0"/>
        <v>1.4470979061030522</v>
      </c>
      <c r="AD24" s="140">
        <f t="shared" si="1"/>
        <v>1.3627594613286425E-2</v>
      </c>
      <c r="AE24" s="140">
        <f t="shared" si="2"/>
        <v>0.16751528673408392</v>
      </c>
      <c r="AF24" s="140">
        <f t="shared" si="3"/>
        <v>-7.8998413744699195E-2</v>
      </c>
      <c r="AG24" s="140">
        <f t="shared" si="4"/>
        <v>3.5832080114077375E-2</v>
      </c>
      <c r="AH24" s="140">
        <f t="shared" si="5"/>
        <v>0.12411515064617265</v>
      </c>
      <c r="AI24" s="140">
        <f t="shared" si="6"/>
        <v>0.17522374241513625</v>
      </c>
      <c r="AJ24" s="140">
        <f t="shared" si="7"/>
        <v>9.869302212702219E-2</v>
      </c>
      <c r="AK24" s="140">
        <f t="shared" si="8"/>
        <v>0.68767373014550659</v>
      </c>
      <c r="AL24" s="140">
        <f t="shared" si="9"/>
        <v>-0.10249228682281215</v>
      </c>
      <c r="AM24" s="140">
        <f t="shared" si="10"/>
        <v>0.73600537336685834</v>
      </c>
      <c r="AN24" s="140">
        <f t="shared" si="11"/>
        <v>0.16462712983253106</v>
      </c>
      <c r="AO24" s="140">
        <f t="shared" si="12"/>
        <v>0.39795143182374737</v>
      </c>
      <c r="AP24" s="140">
        <f t="shared" si="13"/>
        <v>2.9441393391393733E-2</v>
      </c>
      <c r="AQ24" s="140">
        <f t="shared" si="14"/>
        <v>6.3645244697676517E-2</v>
      </c>
      <c r="AR24" s="140">
        <f t="shared" si="15"/>
        <v>0.1200225050485489</v>
      </c>
      <c r="AS24" s="140">
        <f t="shared" si="16"/>
        <v>0.16031037753577296</v>
      </c>
      <c r="AT24" s="140">
        <f t="shared" si="17"/>
        <v>0.17637169559093813</v>
      </c>
      <c r="AU24" s="140">
        <f t="shared" si="18"/>
        <v>0.1836023572823246</v>
      </c>
      <c r="AV24" s="140">
        <f t="shared" si="19"/>
        <v>0.35626723506511365</v>
      </c>
      <c r="AW24" s="140">
        <f t="shared" si="20"/>
        <v>0.14986963845425286</v>
      </c>
      <c r="AX24" s="140">
        <f t="shared" si="21"/>
        <v>0.22960447066629763</v>
      </c>
      <c r="AY24" s="140">
        <f t="shared" si="22"/>
        <v>0.1022784035013982</v>
      </c>
      <c r="AZ24" s="140">
        <f t="shared" si="23"/>
        <v>0.22329406388079745</v>
      </c>
      <c r="BA24" s="140">
        <f t="shared" si="24"/>
        <v>0.34169938968598562</v>
      </c>
      <c r="BC24" s="146" t="s">
        <v>31</v>
      </c>
      <c r="BD24" s="140">
        <v>7.179906751100977E-2</v>
      </c>
    </row>
    <row r="25" spans="1:56" ht="15.75" thickBot="1" x14ac:dyDescent="0.25">
      <c r="A25" s="143">
        <v>44196</v>
      </c>
      <c r="B25" s="150">
        <f>('Question 1 - Prices'!C26-'Question 1 - Prices'!C25)/'Question 1 - Prices'!C25</f>
        <v>-0.107394366197183</v>
      </c>
      <c r="C25" s="140">
        <f>('Question 1 - Prices'!D26-'Question 1 - Prices'!D25)/'Question 1 - Prices'!D25</f>
        <v>-4.7314578005115099E-2</v>
      </c>
      <c r="D25" s="140">
        <f>('Question 1 - Prices'!E26-'Question 1 - Prices'!E25)/'Question 1 - Prices'!E25</f>
        <v>3.5094251803583956E-2</v>
      </c>
      <c r="E25" s="140">
        <f>('Question 1 - Prices'!F26-'Question 1 - Prices'!F25)/'Question 1 - Prices'!F25</f>
        <v>3.6630036630036632E-2</v>
      </c>
      <c r="F25" s="140">
        <f>('Question 1 - Prices'!G26-'Question 1 - Prices'!G25)/'Question 1 - Prices'!G25</f>
        <v>-2.1350422006877146E-2</v>
      </c>
      <c r="G25" s="140">
        <f>('Question 1 - Prices'!H26-'Question 1 - Prices'!H25)/'Question 1 - Prices'!H25</f>
        <v>2.4892414142266618E-3</v>
      </c>
      <c r="H25" s="140">
        <f>('Question 1 - Prices'!I26-'Question 1 - Prices'!I25)/'Question 1 - Prices'!I25</f>
        <v>0.12689210950080518</v>
      </c>
      <c r="I25" s="140">
        <f>('Question 1 - Prices'!J26-'Question 1 - Prices'!J25)/'Question 1 - Prices'!J25</f>
        <v>0.11079607415485274</v>
      </c>
      <c r="J25" s="140">
        <f>('Question 1 - Prices'!K26-'Question 1 - Prices'!K25)/'Question 1 - Prices'!K25</f>
        <v>0.11477543935777823</v>
      </c>
      <c r="K25" s="140">
        <f>('Question 1 - Prices'!L26-'Question 1 - Prices'!L25)/'Question 1 - Prices'!L25</f>
        <v>7.7125906394199084E-2</v>
      </c>
      <c r="L25" s="140">
        <f>('Question 1 - Prices'!M26-'Question 1 - Prices'!M25)/'Question 1 - Prices'!M25</f>
        <v>0.33522727272727276</v>
      </c>
      <c r="M25" s="140">
        <f>('Question 1 - Prices'!N26-'Question 1 - Prices'!N25)/'Question 1 - Prices'!N25</f>
        <v>0.10420359584704994</v>
      </c>
      <c r="N25" s="140">
        <f>('Question 1 - Prices'!O26-'Question 1 - Prices'!O25)/'Question 1 - Prices'!O25</f>
        <v>0.24325226559436108</v>
      </c>
      <c r="O25" s="140">
        <f>('Question 1 - Prices'!P26-'Question 1 - Prices'!P25)/'Question 1 - Prices'!P25</f>
        <v>2.8058292947166531E-2</v>
      </c>
      <c r="P25" s="140">
        <f>('Question 1 - Prices'!Q26-'Question 1 - Prices'!Q25)/'Question 1 - Prices'!Q25</f>
        <v>0.11457370852582949</v>
      </c>
      <c r="Q25" s="140">
        <f>('Question 1 - Prices'!R26-'Question 1 - Prices'!R25)/'Question 1 - Prices'!R25</f>
        <v>9.031824294038536E-2</v>
      </c>
      <c r="R25" s="140">
        <f>('Question 1 - Prices'!S26-'Question 1 - Prices'!S25)/'Question 1 - Prices'!S25</f>
        <v>-3.193832599118953E-2</v>
      </c>
      <c r="S25" s="140">
        <f>('Question 1 - Prices'!T26-'Question 1 - Prices'!T25)/'Question 1 - Prices'!T25</f>
        <v>0.1222971330130144</v>
      </c>
      <c r="T25" s="140">
        <f>('Question 1 - Prices'!U26-'Question 1 - Prices'!U25)/'Question 1 - Prices'!U25</f>
        <v>4.2993630573248336E-2</v>
      </c>
      <c r="U25" s="140">
        <f>('Question 1 - Prices'!V26-'Question 1 - Prices'!V25)/'Question 1 - Prices'!V25</f>
        <v>0.13924050632911386</v>
      </c>
      <c r="V25" s="140">
        <f>('Question 1 - Prices'!W26-'Question 1 - Prices'!W25)/'Question 1 - Prices'!W25</f>
        <v>0.10315646248708665</v>
      </c>
      <c r="W25" s="140">
        <f>('Question 1 - Prices'!X26-'Question 1 - Prices'!X25)/'Question 1 - Prices'!X25</f>
        <v>3.2132424537487839E-2</v>
      </c>
      <c r="X25" s="140">
        <f>('Question 1 - Prices'!Y26-'Question 1 - Prices'!Y25)/'Question 1 - Prices'!Y25</f>
        <v>5.1917404129793558E-2</v>
      </c>
      <c r="Y25" s="140">
        <f>('Question 1 - Prices'!Z26-'Question 1 - Prices'!Z25)/'Question 1 - Prices'!Z25</f>
        <v>3.1232254400908616E-2</v>
      </c>
      <c r="Z25" s="140">
        <f>('Question 1 - Prices'!AA26-'Question 1 - Prices'!AA25)/'Question 1 - Prices'!AA25</f>
        <v>2.7301927194860898E-2</v>
      </c>
      <c r="AC25" s="150">
        <f t="shared" si="0"/>
        <v>-0.1033072127823024</v>
      </c>
      <c r="AD25" s="140">
        <f t="shared" si="1"/>
        <v>-6.8078517783363157E-2</v>
      </c>
      <c r="AE25" s="140">
        <f t="shared" si="2"/>
        <v>3.2912238886099864E-2</v>
      </c>
      <c r="AF25" s="140">
        <f t="shared" si="3"/>
        <v>3.5334325588040172E-2</v>
      </c>
      <c r="AG25" s="140">
        <f t="shared" si="4"/>
        <v>-1.1694001095981879E-2</v>
      </c>
      <c r="AH25" s="140">
        <f t="shared" si="5"/>
        <v>-6.8118282915517418E-3</v>
      </c>
      <c r="AI25" s="140">
        <f t="shared" si="6"/>
        <v>0.13262432649221262</v>
      </c>
      <c r="AJ25" s="140">
        <f t="shared" si="7"/>
        <v>8.9830976623755304E-2</v>
      </c>
      <c r="AK25" s="140">
        <f t="shared" si="8"/>
        <v>9.7937335183758065E-2</v>
      </c>
      <c r="AL25" s="140">
        <f t="shared" si="9"/>
        <v>6.7879286038810799E-2</v>
      </c>
      <c r="AM25" s="140">
        <f t="shared" si="10"/>
        <v>0.30114313588594444</v>
      </c>
      <c r="AN25" s="140">
        <f t="shared" si="11"/>
        <v>0.10974648734673689</v>
      </c>
      <c r="AO25" s="140">
        <f t="shared" si="12"/>
        <v>0.17846801078899566</v>
      </c>
      <c r="AP25" s="140">
        <f t="shared" si="13"/>
        <v>1.4059737719420989E-2</v>
      </c>
      <c r="AQ25" s="140">
        <f t="shared" si="14"/>
        <v>8.4612486201643078E-2</v>
      </c>
      <c r="AR25" s="140">
        <f t="shared" si="15"/>
        <v>6.1755100304239002E-2</v>
      </c>
      <c r="AS25" s="140">
        <f t="shared" si="16"/>
        <v>-4.6272191663695957E-2</v>
      </c>
      <c r="AT25" s="140">
        <f t="shared" si="17"/>
        <v>5.7031548674374974E-2</v>
      </c>
      <c r="AU25" s="140">
        <f t="shared" si="18"/>
        <v>3.7202048461633552E-2</v>
      </c>
      <c r="AV25" s="140">
        <f t="shared" si="19"/>
        <v>0.11988585084696389</v>
      </c>
      <c r="AW25" s="140">
        <f t="shared" si="20"/>
        <v>8.3295574625550109E-2</v>
      </c>
      <c r="AX25" s="140">
        <f t="shared" si="21"/>
        <v>1.8395490845431978E-2</v>
      </c>
      <c r="AY25" s="140">
        <f t="shared" si="22"/>
        <v>5.1039283062366443E-2</v>
      </c>
      <c r="AZ25" s="140">
        <f t="shared" si="23"/>
        <v>3.2034128069974008E-2</v>
      </c>
      <c r="BA25" s="140">
        <f t="shared" si="24"/>
        <v>-1.0614635851797564E-2</v>
      </c>
      <c r="BC25" s="146" t="s">
        <v>32</v>
      </c>
      <c r="BD25" s="140">
        <v>8.0267357017516069E-2</v>
      </c>
    </row>
    <row r="26" spans="1:56" ht="15.75" thickBot="1" x14ac:dyDescent="0.25">
      <c r="A26" s="143">
        <v>44225</v>
      </c>
      <c r="B26" s="150">
        <f>('Question 1 - Prices'!C27-'Question 1 - Prices'!C26)/'Question 1 - Prices'!C26</f>
        <v>0.16568047337278102</v>
      </c>
      <c r="C26" s="140">
        <f>('Question 1 - Prices'!D27-'Question 1 - Prices'!D26)/'Question 1 - Prices'!D26</f>
        <v>-3.3557046979865772E-2</v>
      </c>
      <c r="D26" s="140">
        <f>('Question 1 - Prices'!E27-'Question 1 - Prices'!E26)/'Question 1 - Prices'!E26</f>
        <v>-5.814110346688247E-2</v>
      </c>
      <c r="E26" s="140">
        <f>('Question 1 - Prices'!F27-'Question 1 - Prices'!F26)/'Question 1 - Prices'!F26</f>
        <v>-4.0636042402826929E-2</v>
      </c>
      <c r="F26" s="140">
        <f>('Question 1 - Prices'!G27-'Question 1 - Prices'!G26)/'Question 1 - Prices'!G26</f>
        <v>-5.3566295077778124E-2</v>
      </c>
      <c r="G26" s="140">
        <f>('Question 1 - Prices'!H27-'Question 1 - Prices'!H26)/'Question 1 - Prices'!H26</f>
        <v>-4.166491309288368E-3</v>
      </c>
      <c r="H26" s="140">
        <f>('Question 1 - Prices'!I27-'Question 1 - Prices'!I26)/'Question 1 - Prices'!I26</f>
        <v>-3.9011146041726265E-2</v>
      </c>
      <c r="I26" s="140">
        <f>('Question 1 - Prices'!J27-'Question 1 - Prices'!J26)/'Question 1 - Prices'!J26</f>
        <v>4.4767327704692737E-2</v>
      </c>
      <c r="J26" s="140">
        <f>('Question 1 - Prices'!K27-'Question 1 - Prices'!K26)/'Question 1 - Prices'!K26</f>
        <v>6.2281043207473637E-2</v>
      </c>
      <c r="K26" s="140">
        <f>('Question 1 - Prices'!L27-'Question 1 - Prices'!L26)/'Question 1 - Prices'!L26</f>
        <v>-1.4075887392900803E-2</v>
      </c>
      <c r="L26" s="140">
        <f>('Question 1 - Prices'!M27-'Question 1 - Prices'!M26)/'Question 1 - Prices'!M26</f>
        <v>-5.5319148936170168E-2</v>
      </c>
      <c r="M26" s="140">
        <f>('Question 1 - Prices'!N27-'Question 1 - Prices'!N26)/'Question 1 - Prices'!N26</f>
        <v>-5.5555555555555622E-2</v>
      </c>
      <c r="N26" s="140">
        <f>('Question 1 - Prices'!O27-'Question 1 - Prices'!O26)/'Question 1 - Prices'!O26</f>
        <v>0.12450589457463107</v>
      </c>
      <c r="O26" s="140">
        <f>('Question 1 - Prices'!P27-'Question 1 - Prices'!P26)/'Question 1 - Prices'!P26</f>
        <v>-1.5576017906433296E-2</v>
      </c>
      <c r="P26" s="140">
        <f>('Question 1 - Prices'!Q27-'Question 1 - Prices'!Q26)/'Question 1 - Prices'!Q26</f>
        <v>-5.5015449544049272E-3</v>
      </c>
      <c r="Q26" s="140">
        <f>('Question 1 - Prices'!R27-'Question 1 - Prices'!R26)/'Question 1 - Prices'!R26</f>
        <v>2.8891172776064879E-2</v>
      </c>
      <c r="R26" s="140">
        <f>('Question 1 - Prices'!S27-'Question 1 - Prices'!S26)/'Question 1 - Prices'!S26</f>
        <v>0.19795221843003416</v>
      </c>
      <c r="S26" s="140">
        <f>('Question 1 - Prices'!T27-'Question 1 - Prices'!T26)/'Question 1 - Prices'!T26</f>
        <v>-2.0846493340287726E-2</v>
      </c>
      <c r="T26" s="140">
        <f>('Question 1 - Prices'!U27-'Question 1 - Prices'!U26)/'Question 1 - Prices'!U26</f>
        <v>-5.4007633587786229E-2</v>
      </c>
      <c r="U26" s="140">
        <f>('Question 1 - Prices'!V27-'Question 1 - Prices'!V26)/'Question 1 - Prices'!V26</f>
        <v>-6.7195767195767184E-2</v>
      </c>
      <c r="V26" s="140">
        <f>('Question 1 - Prices'!W27-'Question 1 - Prices'!W26)/'Question 1 - Prices'!W26</f>
        <v>4.4151284469228544E-2</v>
      </c>
      <c r="W26" s="140">
        <f>('Question 1 - Prices'!X27-'Question 1 - Prices'!X26)/'Question 1 - Prices'!X26</f>
        <v>-1.7924528301886747E-2</v>
      </c>
      <c r="X26" s="140">
        <f>('Question 1 - Prices'!Y27-'Question 1 - Prices'!Y26)/'Question 1 - Prices'!Y26</f>
        <v>-4.0194428865209415E-3</v>
      </c>
      <c r="Y26" s="140">
        <f>('Question 1 - Prices'!Z27-'Question 1 - Prices'!Z26)/'Question 1 - Prices'!Z26</f>
        <v>-2.7533039647577484E-3</v>
      </c>
      <c r="Z26" s="140">
        <f>('Question 1 - Prices'!AA27-'Question 1 - Prices'!AA26)/'Question 1 - Prices'!AA26</f>
        <v>-4.1427826993225725E-2</v>
      </c>
      <c r="AC26" s="150">
        <f t="shared" si="0"/>
        <v>0.16976762678766161</v>
      </c>
      <c r="AD26" s="140">
        <f t="shared" si="1"/>
        <v>-5.4320986758113823E-2</v>
      </c>
      <c r="AE26" s="140">
        <f t="shared" si="2"/>
        <v>-6.0323116384366562E-2</v>
      </c>
      <c r="AF26" s="140">
        <f t="shared" si="3"/>
        <v>-4.1931753444823389E-2</v>
      </c>
      <c r="AG26" s="140">
        <f t="shared" si="4"/>
        <v>-4.3909874166882856E-2</v>
      </c>
      <c r="AH26" s="140">
        <f t="shared" si="5"/>
        <v>-1.346756101506677E-2</v>
      </c>
      <c r="AI26" s="140">
        <f t="shared" si="6"/>
        <v>-3.3278929050318824E-2</v>
      </c>
      <c r="AJ26" s="140">
        <f t="shared" si="7"/>
        <v>2.3802230173595302E-2</v>
      </c>
      <c r="AK26" s="140">
        <f t="shared" si="8"/>
        <v>4.5442939033453471E-2</v>
      </c>
      <c r="AL26" s="140">
        <f t="shared" si="9"/>
        <v>-2.3322507748289083E-2</v>
      </c>
      <c r="AM26" s="140">
        <f t="shared" si="10"/>
        <v>-8.9403285777498523E-2</v>
      </c>
      <c r="AN26" s="140">
        <f t="shared" si="11"/>
        <v>-5.0012664055868676E-2</v>
      </c>
      <c r="AO26" s="140">
        <f t="shared" si="12"/>
        <v>5.972163976926563E-2</v>
      </c>
      <c r="AP26" s="140">
        <f t="shared" si="13"/>
        <v>-2.9574573134178838E-2</v>
      </c>
      <c r="AQ26" s="140">
        <f t="shared" si="14"/>
        <v>-3.5462767278591337E-2</v>
      </c>
      <c r="AR26" s="140">
        <f t="shared" si="15"/>
        <v>3.2803013991851773E-4</v>
      </c>
      <c r="AS26" s="140">
        <f t="shared" si="16"/>
        <v>0.18361835275752775</v>
      </c>
      <c r="AT26" s="140">
        <f t="shared" si="17"/>
        <v>-8.6112077678927146E-2</v>
      </c>
      <c r="AU26" s="140">
        <f t="shared" si="18"/>
        <v>-5.9799215699401012E-2</v>
      </c>
      <c r="AV26" s="140">
        <f t="shared" si="19"/>
        <v>-8.6550422677917155E-2</v>
      </c>
      <c r="AW26" s="140">
        <f t="shared" si="20"/>
        <v>2.4290396607691996E-2</v>
      </c>
      <c r="AX26" s="140">
        <f t="shared" si="21"/>
        <v>-3.1661461993942611E-2</v>
      </c>
      <c r="AY26" s="140">
        <f t="shared" si="22"/>
        <v>-4.8975639539480548E-3</v>
      </c>
      <c r="AZ26" s="140">
        <f t="shared" si="23"/>
        <v>-1.9514302956923576E-3</v>
      </c>
      <c r="BA26" s="140">
        <f t="shared" si="24"/>
        <v>-7.9344390039884194E-2</v>
      </c>
      <c r="BC26" s="146" t="s">
        <v>33</v>
      </c>
      <c r="BD26" s="140">
        <v>0.14413002167669051</v>
      </c>
    </row>
    <row r="27" spans="1:56" x14ac:dyDescent="0.2">
      <c r="A27" s="143">
        <v>44253</v>
      </c>
      <c r="B27" s="150">
        <f>('Question 1 - Prices'!C28-'Question 1 - Prices'!C27)/'Question 1 - Prices'!C27</f>
        <v>0.33587140439932306</v>
      </c>
      <c r="C27" s="140">
        <f>('Question 1 - Prices'!D28-'Question 1 - Prices'!D27)/'Question 1 - Prices'!D27</f>
        <v>1.666666666666668E-2</v>
      </c>
      <c r="D27" s="140">
        <f>('Question 1 - Prices'!E28-'Question 1 - Prices'!E27)/'Question 1 - Prices'!E27</f>
        <v>3.8097966198796823E-2</v>
      </c>
      <c r="E27" s="140">
        <f>('Question 1 - Prices'!F28-'Question 1 - Prices'!F27)/'Question 1 - Prices'!F27</f>
        <v>-1.952117863720065E-2</v>
      </c>
      <c r="F27" s="140">
        <f>('Question 1 - Prices'!G28-'Question 1 - Prices'!G27)/'Question 1 - Prices'!G27</f>
        <v>8.5487681403982371E-2</v>
      </c>
      <c r="G27" s="140">
        <f>('Question 1 - Prices'!H28-'Question 1 - Prices'!H27)/'Question 1 - Prices'!H27</f>
        <v>6.5252303271067527E-2</v>
      </c>
      <c r="H27" s="140">
        <f>('Question 1 - Prices'!I28-'Question 1 - Prices'!I27)/'Question 1 - Prices'!I27</f>
        <v>-3.9256505576208189E-2</v>
      </c>
      <c r="I27" s="140">
        <f>('Question 1 - Prices'!J28-'Question 1 - Prices'!J27)/'Question 1 - Prices'!J27</f>
        <v>3.6835181356887819E-2</v>
      </c>
      <c r="J27" s="140">
        <f>('Question 1 - Prices'!K28-'Question 1 - Prices'!K27)/'Question 1 - Prices'!K27</f>
        <v>0.14107731769879081</v>
      </c>
      <c r="K27" s="140">
        <f>('Question 1 - Prices'!L28-'Question 1 - Prices'!L27)/'Question 1 - Prices'!L27</f>
        <v>0.1284916201117319</v>
      </c>
      <c r="L27" s="140">
        <f>('Question 1 - Prices'!M28-'Question 1 - Prices'!M27)/'Question 1 - Prices'!M27</f>
        <v>0.38738738738738732</v>
      </c>
      <c r="M27" s="140">
        <f>('Question 1 - Prices'!N28-'Question 1 - Prices'!N27)/'Question 1 - Prices'!N27</f>
        <v>8.8387057609421449E-2</v>
      </c>
      <c r="N27" s="140">
        <f>('Question 1 - Prices'!O28-'Question 1 - Prices'!O27)/'Question 1 - Prices'!O27</f>
        <v>-0.14874049628569452</v>
      </c>
      <c r="O27" s="140">
        <f>('Question 1 - Prices'!P28-'Question 1 - Prices'!P27)/'Question 1 - Prices'!P27</f>
        <v>-3.532842617428731E-2</v>
      </c>
      <c r="P27" s="140">
        <f>('Question 1 - Prices'!Q28-'Question 1 - Prices'!Q27)/'Question 1 - Prices'!Q27</f>
        <v>-8.1085177326462587E-2</v>
      </c>
      <c r="Q27" s="140">
        <f>('Question 1 - Prices'!R28-'Question 1 - Prices'!R27)/'Question 1 - Prices'!R27</f>
        <v>4.2996670366259822E-2</v>
      </c>
      <c r="R27" s="140">
        <f>('Question 1 - Prices'!S28-'Question 1 - Prices'!S27)/'Question 1 - Prices'!S27</f>
        <v>0.1111111111111111</v>
      </c>
      <c r="S27" s="140">
        <f>('Question 1 - Prices'!T28-'Question 1 - Prices'!T27)/'Question 1 - Prices'!T27</f>
        <v>5.2580675723204039E-2</v>
      </c>
      <c r="T27" s="140">
        <f>('Question 1 - Prices'!U28-'Question 1 - Prices'!U27)/'Question 1 - Prices'!U27</f>
        <v>6.3546499899132511E-2</v>
      </c>
      <c r="U27" s="140">
        <f>('Question 1 - Prices'!V28-'Question 1 - Prices'!V27)/'Question 1 - Prices'!V27</f>
        <v>0.23823028927963696</v>
      </c>
      <c r="V27" s="140">
        <f>('Question 1 - Prices'!W28-'Question 1 - Prices'!W27)/'Question 1 - Prices'!W27</f>
        <v>7.2439062500000012E-2</v>
      </c>
      <c r="W27" s="140">
        <f>('Question 1 - Prices'!X28-'Question 1 - Prices'!X27)/'Question 1 - Prices'!X27</f>
        <v>0.11431316042267047</v>
      </c>
      <c r="X27" s="140">
        <f>('Question 1 - Prices'!Y28-'Question 1 - Prices'!Y27)/'Question 1 - Prices'!Y27</f>
        <v>-6.9732519943688273E-2</v>
      </c>
      <c r="Y27" s="140">
        <f>('Question 1 - Prices'!Z28-'Question 1 - Prices'!Z27)/'Question 1 - Prices'!Z27</f>
        <v>2.540033130866929E-2</v>
      </c>
      <c r="Z27" s="140">
        <f>('Question 1 - Prices'!AA28-'Question 1 - Prices'!AA27)/'Question 1 - Prices'!AA27</f>
        <v>0.61973362326719228</v>
      </c>
      <c r="AC27" s="150">
        <f t="shared" si="0"/>
        <v>0.33995855781420364</v>
      </c>
      <c r="AD27" s="140">
        <f t="shared" si="1"/>
        <v>-4.0972731115813746E-3</v>
      </c>
      <c r="AE27" s="140">
        <f t="shared" si="2"/>
        <v>3.5915953281312731E-2</v>
      </c>
      <c r="AF27" s="140">
        <f t="shared" si="3"/>
        <v>-2.081688967919711E-2</v>
      </c>
      <c r="AG27" s="140">
        <f t="shared" si="4"/>
        <v>9.5144102314877632E-2</v>
      </c>
      <c r="AH27" s="140">
        <f t="shared" si="5"/>
        <v>5.5951233565289124E-2</v>
      </c>
      <c r="AI27" s="140">
        <f t="shared" si="6"/>
        <v>-3.3524288584800749E-2</v>
      </c>
      <c r="AJ27" s="140">
        <f t="shared" si="7"/>
        <v>1.5870083825790384E-2</v>
      </c>
      <c r="AK27" s="140">
        <f t="shared" si="8"/>
        <v>0.12423921352477064</v>
      </c>
      <c r="AL27" s="140">
        <f t="shared" si="9"/>
        <v>0.11924499975634362</v>
      </c>
      <c r="AM27" s="140">
        <f t="shared" si="10"/>
        <v>0.35330325054605893</v>
      </c>
      <c r="AN27" s="140">
        <f t="shared" si="11"/>
        <v>9.3929949109108402E-2</v>
      </c>
      <c r="AO27" s="140">
        <f t="shared" si="12"/>
        <v>-0.21352475109105995</v>
      </c>
      <c r="AP27" s="140">
        <f t="shared" si="13"/>
        <v>-4.932698140203285E-2</v>
      </c>
      <c r="AQ27" s="140">
        <f t="shared" si="14"/>
        <v>-0.111046399650649</v>
      </c>
      <c r="AR27" s="140">
        <f t="shared" si="15"/>
        <v>1.4433527730113461E-2</v>
      </c>
      <c r="AS27" s="140">
        <f t="shared" si="16"/>
        <v>9.6777245438604678E-2</v>
      </c>
      <c r="AT27" s="140">
        <f t="shared" si="17"/>
        <v>-1.2684908615435385E-2</v>
      </c>
      <c r="AU27" s="140">
        <f t="shared" si="18"/>
        <v>5.7754917787517727E-2</v>
      </c>
      <c r="AV27" s="140">
        <f t="shared" si="19"/>
        <v>0.21887563379748698</v>
      </c>
      <c r="AW27" s="140">
        <f t="shared" si="20"/>
        <v>5.2578174638463468E-2</v>
      </c>
      <c r="AX27" s="140">
        <f t="shared" si="21"/>
        <v>0.1005762267306146</v>
      </c>
      <c r="AY27" s="140">
        <f t="shared" si="22"/>
        <v>-7.0610641011115388E-2</v>
      </c>
      <c r="AZ27" s="140">
        <f t="shared" si="23"/>
        <v>2.6202204977734681E-2</v>
      </c>
      <c r="BA27" s="140">
        <f t="shared" si="24"/>
        <v>0.58181706022053381</v>
      </c>
    </row>
    <row r="28" spans="1:56" x14ac:dyDescent="0.2">
      <c r="A28" s="143">
        <v>44286</v>
      </c>
      <c r="B28" s="150">
        <f>('Question 1 - Prices'!C29-'Question 1 - Prices'!C28)/'Question 1 - Prices'!C28</f>
        <v>-0.16212792906903095</v>
      </c>
      <c r="C28" s="140">
        <f>('Question 1 - Prices'!D29-'Question 1 - Prices'!D28)/'Question 1 - Prices'!D28</f>
        <v>-0.15163934426229511</v>
      </c>
      <c r="D28" s="140">
        <f>('Question 1 - Prices'!E29-'Question 1 - Prices'!E28)/'Question 1 - Prices'!E28</f>
        <v>-3.3526490066225129E-2</v>
      </c>
      <c r="E28" s="140">
        <f>('Question 1 - Prices'!F29-'Question 1 - Prices'!F28)/'Question 1 - Prices'!F28</f>
        <v>-2.5544703230653634E-2</v>
      </c>
      <c r="F28" s="140">
        <f>('Question 1 - Prices'!G29-'Question 1 - Prices'!G28)/'Question 1 - Prices'!G28</f>
        <v>1.0788794577620289E-2</v>
      </c>
      <c r="G28" s="140">
        <f>('Question 1 - Prices'!H29-'Question 1 - Prices'!H28)/'Question 1 - Prices'!H28</f>
        <v>6.5301912243116642E-2</v>
      </c>
      <c r="H28" s="140">
        <f>('Question 1 - Prices'!I29-'Question 1 - Prices'!I28)/'Question 1 - Prices'!I28</f>
        <v>-7.8006500541711793E-2</v>
      </c>
      <c r="I28" s="140">
        <f>('Question 1 - Prices'!J29-'Question 1 - Prices'!J28)/'Question 1 - Prices'!J28</f>
        <v>0.35290918977705271</v>
      </c>
      <c r="J28" s="140">
        <f>('Question 1 - Prices'!K29-'Question 1 - Prices'!K28)/'Question 1 - Prices'!K28</f>
        <v>-2.1836865767501597E-2</v>
      </c>
      <c r="K28" s="140">
        <f>('Question 1 - Prices'!L29-'Question 1 - Prices'!L28)/'Question 1 - Prices'!L28</f>
        <v>4.4554455445544532E-2</v>
      </c>
      <c r="L28" s="140">
        <f>('Question 1 - Prices'!M29-'Question 1 - Prices'!M28)/'Question 1 - Prices'!M28</f>
        <v>-3.2467532467533216E-3</v>
      </c>
      <c r="M28" s="140">
        <f>('Question 1 - Prices'!N29-'Question 1 - Prices'!N28)/'Question 1 - Prices'!N28</f>
        <v>-3.5640582296837489E-2</v>
      </c>
      <c r="N28" s="140">
        <f>('Question 1 - Prices'!O29-'Question 1 - Prices'!O28)/'Question 1 - Prices'!O28</f>
        <v>-1.1206466256981488E-2</v>
      </c>
      <c r="O28" s="140">
        <f>('Question 1 - Prices'!P29-'Question 1 - Prices'!P28)/'Question 1 - Prices'!P28</f>
        <v>3.7188038526580119E-4</v>
      </c>
      <c r="P28" s="140">
        <f>('Question 1 - Prices'!Q29-'Question 1 - Prices'!Q28)/'Question 1 - Prices'!Q28</f>
        <v>7.3396008576612284E-3</v>
      </c>
      <c r="Q28" s="140">
        <f>('Question 1 - Prices'!R29-'Question 1 - Prices'!R28)/'Question 1 - Prices'!R28</f>
        <v>-1.3216421563411202E-2</v>
      </c>
      <c r="R28" s="140">
        <f>('Question 1 - Prices'!S29-'Question 1 - Prices'!S28)/'Question 1 - Prices'!S28</f>
        <v>4.7008547008547071E-2</v>
      </c>
      <c r="S28" s="140">
        <f>('Question 1 - Prices'!T29-'Question 1 - Prices'!T28)/'Question 1 - Prices'!T28</f>
        <v>0.19705787943255412</v>
      </c>
      <c r="T28" s="140">
        <f>('Question 1 - Prices'!U29-'Question 1 - Prices'!U28)/'Question 1 - Prices'!U28</f>
        <v>2.6365705614567539E-2</v>
      </c>
      <c r="U28" s="140">
        <f>('Question 1 - Prices'!V29-'Question 1 - Prices'!V28)/'Question 1 - Prices'!V28</f>
        <v>-1.6949152542372767E-2</v>
      </c>
      <c r="V28" s="140">
        <f>('Question 1 - Prices'!W29-'Question 1 - Prices'!W28)/'Question 1 - Prices'!W28</f>
        <v>2.8468983523246838E-3</v>
      </c>
      <c r="W28" s="140">
        <f>('Question 1 - Prices'!X29-'Question 1 - Prices'!X28)/'Question 1 - Prices'!X28</f>
        <v>-1.5948275862069008E-2</v>
      </c>
      <c r="X28" s="140">
        <f>('Question 1 - Prices'!Y29-'Question 1 - Prices'!Y28)/'Question 1 - Prices'!Y28</f>
        <v>6.9814366424535743E-2</v>
      </c>
      <c r="Y28" s="140">
        <f>('Question 1 - Prices'!Z29-'Question 1 - Prices'!Z28)/'Question 1 - Prices'!Z28</f>
        <v>-1.3731825525040334E-2</v>
      </c>
      <c r="Z28" s="140">
        <f>('Question 1 - Prices'!AA29-'Question 1 - Prices'!AA28)/'Question 1 - Prices'!AA28</f>
        <v>-0.19516697432455113</v>
      </c>
      <c r="AC28" s="150">
        <f t="shared" si="0"/>
        <v>-0.15804077565415037</v>
      </c>
      <c r="AD28" s="140">
        <f t="shared" si="1"/>
        <v>-0.17240328404054317</v>
      </c>
      <c r="AE28" s="140">
        <f t="shared" si="2"/>
        <v>-3.5708502983709221E-2</v>
      </c>
      <c r="AF28" s="140">
        <f t="shared" si="3"/>
        <v>-2.6840414272650093E-2</v>
      </c>
      <c r="AG28" s="140">
        <f t="shared" si="4"/>
        <v>2.0445215488515557E-2</v>
      </c>
      <c r="AH28" s="140">
        <f t="shared" si="5"/>
        <v>5.6000842537338238E-2</v>
      </c>
      <c r="AI28" s="140">
        <f t="shared" si="6"/>
        <v>-7.2274283550304352E-2</v>
      </c>
      <c r="AJ28" s="140">
        <f t="shared" si="7"/>
        <v>0.33194409224595528</v>
      </c>
      <c r="AK28" s="140">
        <f t="shared" si="8"/>
        <v>-3.8674969941521767E-2</v>
      </c>
      <c r="AL28" s="140">
        <f t="shared" si="9"/>
        <v>3.5307835090156253E-2</v>
      </c>
      <c r="AM28" s="140">
        <f t="shared" si="10"/>
        <v>-3.7330890088081679E-2</v>
      </c>
      <c r="AN28" s="140">
        <f t="shared" si="11"/>
        <v>-3.0097690797150543E-2</v>
      </c>
      <c r="AO28" s="140">
        <f t="shared" si="12"/>
        <v>-7.599072106234693E-2</v>
      </c>
      <c r="AP28" s="140">
        <f t="shared" si="13"/>
        <v>-1.3626674842479741E-2</v>
      </c>
      <c r="AQ28" s="140">
        <f t="shared" si="14"/>
        <v>-2.2621621466525178E-2</v>
      </c>
      <c r="AR28" s="140">
        <f t="shared" si="15"/>
        <v>-4.1779564199557563E-2</v>
      </c>
      <c r="AS28" s="140">
        <f t="shared" si="16"/>
        <v>3.2674681336040644E-2</v>
      </c>
      <c r="AT28" s="140">
        <f t="shared" si="17"/>
        <v>0.13179229509391471</v>
      </c>
      <c r="AU28" s="140">
        <f t="shared" si="18"/>
        <v>2.0574123502952759E-2</v>
      </c>
      <c r="AV28" s="140">
        <f t="shared" si="19"/>
        <v>-3.6303808024522738E-2</v>
      </c>
      <c r="AW28" s="140">
        <f t="shared" si="20"/>
        <v>-1.7013989509211864E-2</v>
      </c>
      <c r="AX28" s="140">
        <f t="shared" si="21"/>
        <v>-2.9685209554124868E-2</v>
      </c>
      <c r="AY28" s="140">
        <f t="shared" si="22"/>
        <v>6.8936245357108628E-2</v>
      </c>
      <c r="AZ28" s="140">
        <f t="shared" si="23"/>
        <v>-1.2929951855974942E-2</v>
      </c>
      <c r="BA28" s="140">
        <f t="shared" si="24"/>
        <v>-0.2330835373712096</v>
      </c>
    </row>
    <row r="29" spans="1:56" x14ac:dyDescent="0.2">
      <c r="A29" s="143">
        <v>44316</v>
      </c>
      <c r="B29" s="150">
        <f>('Question 1 - Prices'!C30-'Question 1 - Prices'!C29)/'Question 1 - Prices'!C29</f>
        <v>-0.15570672713529859</v>
      </c>
      <c r="C29" s="140">
        <f>('Question 1 - Prices'!D30-'Question 1 - Prices'!D29)/'Question 1 - Prices'!D29</f>
        <v>6.4412238325281864E-3</v>
      </c>
      <c r="D29" s="140">
        <f>('Question 1 - Prices'!E30-'Question 1 - Prices'!E29)/'Question 1 - Prices'!E29</f>
        <v>1.8891268141803402E-2</v>
      </c>
      <c r="E29" s="140">
        <f>('Question 1 - Prices'!F30-'Question 1 - Prices'!F29)/'Question 1 - Prices'!F29</f>
        <v>0.10639938319198142</v>
      </c>
      <c r="F29" s="140">
        <f>('Question 1 - Prices'!G30-'Question 1 - Prices'!G29)/'Question 1 - Prices'!G29</f>
        <v>-8.01907105505998E-2</v>
      </c>
      <c r="G29" s="140">
        <f>('Question 1 - Prices'!H30-'Question 1 - Prices'!H29)/'Question 1 - Prices'!H29</f>
        <v>3.9922538358409164E-2</v>
      </c>
      <c r="H29" s="140">
        <f>('Question 1 - Prices'!I30-'Question 1 - Prices'!I29)/'Question 1 - Prices'!I29</f>
        <v>0.18381735773040114</v>
      </c>
      <c r="I29" s="140">
        <f>('Question 1 - Prices'!J30-'Question 1 - Prices'!J29)/'Question 1 - Prices'!J29</f>
        <v>7.529474812433018E-2</v>
      </c>
      <c r="J29" s="140">
        <f>('Question 1 - Prices'!K30-'Question 1 - Prices'!K29)/'Question 1 - Prices'!K29</f>
        <v>5.8108995403808143E-2</v>
      </c>
      <c r="K29" s="140">
        <f>('Question 1 - Prices'!L30-'Question 1 - Prices'!L29)/'Question 1 - Prices'!L29</f>
        <v>2.1590310689836717E-2</v>
      </c>
      <c r="L29" s="140">
        <f>('Question 1 - Prices'!M30-'Question 1 - Prices'!M29)/'Question 1 - Prices'!M29</f>
        <v>-6.8403908794788262E-2</v>
      </c>
      <c r="M29" s="140">
        <f>('Question 1 - Prices'!N30-'Question 1 - Prices'!N29)/'Question 1 - Prices'!N29</f>
        <v>-8.6813186813186782E-2</v>
      </c>
      <c r="N29" s="140">
        <f>('Question 1 - Prices'!O30-'Question 1 - Prices'!O29)/'Question 1 - Prices'!O29</f>
        <v>6.2147308308799665E-2</v>
      </c>
      <c r="O29" s="140">
        <f>('Question 1 - Prices'!P30-'Question 1 - Prices'!P29)/'Question 1 - Prices'!P29</f>
        <v>0.12066261243002038</v>
      </c>
      <c r="P29" s="140">
        <f>('Question 1 - Prices'!Q30-'Question 1 - Prices'!Q29)/'Question 1 - Prices'!Q29</f>
        <v>7.621776504297996E-2</v>
      </c>
      <c r="Q29" s="140">
        <f>('Question 1 - Prices'!R30-'Question 1 - Prices'!R29)/'Question 1 - Prices'!R29</f>
        <v>-1.6089311133157976E-2</v>
      </c>
      <c r="R29" s="140">
        <f>('Question 1 - Prices'!S30-'Question 1 - Prices'!S29)/'Question 1 - Prices'!S29</f>
        <v>-5.7959183673469458E-2</v>
      </c>
      <c r="S29" s="140">
        <f>('Question 1 - Prices'!T30-'Question 1 - Prices'!T29)/'Question 1 - Prices'!T29</f>
        <v>-5.2227341212817732E-2</v>
      </c>
      <c r="T29" s="140">
        <f>('Question 1 - Prices'!U30-'Question 1 - Prices'!U29)/'Question 1 - Prices'!U29</f>
        <v>3.7700979486231738E-2</v>
      </c>
      <c r="U29" s="140">
        <f>('Question 1 - Prices'!V30-'Question 1 - Prices'!V29)/'Question 1 - Prices'!V29</f>
        <v>-8.8536812674743809E-2</v>
      </c>
      <c r="V29" s="140">
        <f>('Question 1 - Prices'!W30-'Question 1 - Prices'!W29)/'Question 1 - Prices'!W29</f>
        <v>7.3066256001975902E-2</v>
      </c>
      <c r="W29" s="140">
        <f>('Question 1 - Prices'!X30-'Question 1 - Prices'!X29)/'Question 1 - Prices'!X29</f>
        <v>0.14717477003942195</v>
      </c>
      <c r="X29" s="140">
        <f>('Question 1 - Prices'!Y30-'Question 1 - Prices'!Y29)/'Question 1 - Prices'!Y29</f>
        <v>-9.3879668049792517E-2</v>
      </c>
      <c r="Y29" s="140">
        <f>('Question 1 - Prices'!Z30-'Question 1 - Prices'!Z29)/'Question 1 - Prices'!Z29</f>
        <v>3.7401037401037326E-2</v>
      </c>
      <c r="Z29" s="140">
        <f>('Question 1 - Prices'!AA30-'Question 1 - Prices'!AA29)/'Question 1 - Prices'!AA29</f>
        <v>5.1084236864053285E-2</v>
      </c>
      <c r="AC29" s="150">
        <f t="shared" si="0"/>
        <v>-0.15161957372041801</v>
      </c>
      <c r="AD29" s="140">
        <f t="shared" si="1"/>
        <v>-1.4322715945719868E-2</v>
      </c>
      <c r="AE29" s="140">
        <f t="shared" si="2"/>
        <v>1.6709255224319309E-2</v>
      </c>
      <c r="AF29" s="140">
        <f t="shared" si="3"/>
        <v>0.10510367214998495</v>
      </c>
      <c r="AG29" s="140">
        <f t="shared" si="4"/>
        <v>-7.0534289639704539E-2</v>
      </c>
      <c r="AH29" s="140">
        <f t="shared" si="5"/>
        <v>3.0621468652630761E-2</v>
      </c>
      <c r="AI29" s="140">
        <f t="shared" si="6"/>
        <v>0.18954957472180858</v>
      </c>
      <c r="AJ29" s="140">
        <f t="shared" si="7"/>
        <v>5.4329650593232748E-2</v>
      </c>
      <c r="AK29" s="140">
        <f t="shared" si="8"/>
        <v>4.1270891229787977E-2</v>
      </c>
      <c r="AL29" s="140">
        <f t="shared" si="9"/>
        <v>1.2343690334448437E-2</v>
      </c>
      <c r="AM29" s="140">
        <f t="shared" si="10"/>
        <v>-0.10248804563611662</v>
      </c>
      <c r="AN29" s="140">
        <f t="shared" si="11"/>
        <v>-8.127029531349983E-2</v>
      </c>
      <c r="AO29" s="140">
        <f t="shared" si="12"/>
        <v>-2.6369464965657757E-3</v>
      </c>
      <c r="AP29" s="140">
        <f t="shared" si="13"/>
        <v>0.10666405720227484</v>
      </c>
      <c r="AQ29" s="140">
        <f t="shared" si="14"/>
        <v>4.625654271879355E-2</v>
      </c>
      <c r="AR29" s="140">
        <f t="shared" si="15"/>
        <v>-4.4652453769304337E-2</v>
      </c>
      <c r="AS29" s="140">
        <f t="shared" si="16"/>
        <v>-7.2293049345975885E-2</v>
      </c>
      <c r="AT29" s="140">
        <f t="shared" si="17"/>
        <v>-0.11749292555145716</v>
      </c>
      <c r="AU29" s="140">
        <f t="shared" si="18"/>
        <v>3.1909397374616955E-2</v>
      </c>
      <c r="AV29" s="140">
        <f t="shared" si="19"/>
        <v>-0.10789146815689378</v>
      </c>
      <c r="AW29" s="140">
        <f t="shared" si="20"/>
        <v>5.3205368140439357E-2</v>
      </c>
      <c r="AX29" s="140">
        <f t="shared" si="21"/>
        <v>0.13343783634736608</v>
      </c>
      <c r="AY29" s="140">
        <f t="shared" si="22"/>
        <v>-9.4757789117219632E-2</v>
      </c>
      <c r="AZ29" s="140">
        <f t="shared" si="23"/>
        <v>3.8202911070102714E-2</v>
      </c>
      <c r="BA29" s="140">
        <f t="shared" si="24"/>
        <v>1.3167673817394823E-2</v>
      </c>
    </row>
    <row r="30" spans="1:56" x14ac:dyDescent="0.2">
      <c r="A30" s="143">
        <v>44344</v>
      </c>
      <c r="B30" s="150">
        <f>('Question 1 - Prices'!C31-'Question 1 - Prices'!C30)/'Question 1 - Prices'!C30</f>
        <v>-0.12712623097582809</v>
      </c>
      <c r="C30" s="140">
        <f>('Question 1 - Prices'!D31-'Question 1 - Prices'!D30)/'Question 1 - Prices'!D30</f>
        <v>0.17920000000000003</v>
      </c>
      <c r="D30" s="140">
        <f>('Question 1 - Prices'!E31-'Question 1 - Prices'!E30)/'Question 1 - Prices'!E30</f>
        <v>-5.3241173173921522E-3</v>
      </c>
      <c r="E30" s="140">
        <f>('Question 1 - Prices'!F31-'Question 1 - Prices'!F30)/'Question 1 - Prices'!F30</f>
        <v>-2.4390243902439001E-2</v>
      </c>
      <c r="F30" s="140">
        <f>('Question 1 - Prices'!G31-'Question 1 - Prices'!G30)/'Question 1 - Prices'!G30</f>
        <v>3.4076848476741528E-2</v>
      </c>
      <c r="G30" s="140">
        <f>('Question 1 - Prices'!H31-'Question 1 - Prices'!H30)/'Question 1 - Prices'!H30</f>
        <v>5.9447070620253836E-3</v>
      </c>
      <c r="H30" s="140">
        <f>('Question 1 - Prices'!I31-'Question 1 - Prices'!I30)/'Question 1 - Prices'!I30</f>
        <v>5.6437889960295008E-2</v>
      </c>
      <c r="I30" s="140">
        <f>('Question 1 - Prices'!J31-'Question 1 - Prices'!J30)/'Question 1 - Prices'!J30</f>
        <v>1.9935210565661526E-2</v>
      </c>
      <c r="J30" s="140">
        <f>('Question 1 - Prices'!K31-'Question 1 - Prices'!K30)/'Question 1 - Prices'!K30</f>
        <v>-4.5609680421966968E-2</v>
      </c>
      <c r="K30" s="140">
        <f>('Question 1 - Prices'!L31-'Question 1 - Prices'!L30)/'Question 1 - Prices'!L30</f>
        <v>-1.3402061855670116E-2</v>
      </c>
      <c r="L30" s="140">
        <f>('Question 1 - Prices'!M31-'Question 1 - Prices'!M30)/'Question 1 - Prices'!M30</f>
        <v>0.111888111888112</v>
      </c>
      <c r="M30" s="140">
        <f>('Question 1 - Prices'!N31-'Question 1 - Prices'!N30)/'Question 1 - Prices'!N30</f>
        <v>6.7895370194439225E-2</v>
      </c>
      <c r="N30" s="140">
        <f>('Question 1 - Prices'!O31-'Question 1 - Prices'!O30)/'Question 1 - Prices'!O30</f>
        <v>-0.118713532294389</v>
      </c>
      <c r="O30" s="140">
        <f>('Question 1 - Prices'!P31-'Question 1 - Prices'!P30)/'Question 1 - Prices'!P30</f>
        <v>-7.0470263192806179E-2</v>
      </c>
      <c r="P30" s="140">
        <f>('Question 1 - Prices'!Q31-'Question 1 - Prices'!Q30)/'Question 1 - Prices'!Q30</f>
        <v>-5.2107104822759834E-2</v>
      </c>
      <c r="Q30" s="140">
        <f>('Question 1 - Prices'!R31-'Question 1 - Prices'!R30)/'Question 1 - Prices'!R30</f>
        <v>3.5357187503911501E-2</v>
      </c>
      <c r="R30" s="140">
        <f>('Question 1 - Prices'!S31-'Question 1 - Prices'!S30)/'Question 1 - Prices'!S30</f>
        <v>0.25909878682842291</v>
      </c>
      <c r="S30" s="140">
        <f>('Question 1 - Prices'!T31-'Question 1 - Prices'!T30)/'Question 1 - Prices'!T30</f>
        <v>-6.1588301956015598E-2</v>
      </c>
      <c r="T30" s="140">
        <f>('Question 1 - Prices'!U31-'Question 1 - Prices'!U30)/'Question 1 - Prices'!U30</f>
        <v>2.119323241317907E-2</v>
      </c>
      <c r="U30" s="140">
        <f>('Question 1 - Prices'!V31-'Question 1 - Prices'!V30)/'Question 1 - Prices'!V30</f>
        <v>0.14775051124744379</v>
      </c>
      <c r="V30" s="140">
        <f>('Question 1 - Prices'!W31-'Question 1 - Prices'!W30)/'Question 1 - Prices'!W30</f>
        <v>8.5971766334383762E-2</v>
      </c>
      <c r="W30" s="140">
        <f>('Question 1 - Prices'!X31-'Question 1 - Prices'!X30)/'Question 1 - Prices'!X30</f>
        <v>-2.252768232149675E-2</v>
      </c>
      <c r="X30" s="140">
        <f>('Question 1 - Prices'!Y31-'Question 1 - Prices'!Y30)/'Question 1 - Prices'!Y30</f>
        <v>8.9712233959515025E-2</v>
      </c>
      <c r="Y30" s="140">
        <f>('Question 1 - Prices'!Z31-'Question 1 - Prices'!Z30)/'Question 1 - Prices'!Z30</f>
        <v>-3.631578947368428E-2</v>
      </c>
      <c r="Z30" s="140">
        <f>('Question 1 - Prices'!AA31-'Question 1 - Prices'!AA30)/'Question 1 - Prices'!AA30</f>
        <v>7.5381868676850346E-3</v>
      </c>
      <c r="AC30" s="150">
        <f t="shared" si="0"/>
        <v>-0.12303907756094749</v>
      </c>
      <c r="AD30" s="140">
        <f t="shared" si="1"/>
        <v>0.15843606022175197</v>
      </c>
      <c r="AE30" s="140">
        <f t="shared" si="2"/>
        <v>-7.5061302348762449E-3</v>
      </c>
      <c r="AF30" s="140">
        <f t="shared" si="3"/>
        <v>-2.5685954944435461E-2</v>
      </c>
      <c r="AG30" s="140">
        <f t="shared" si="4"/>
        <v>4.3733269387636796E-2</v>
      </c>
      <c r="AH30" s="140">
        <f t="shared" si="5"/>
        <v>-3.3563626437530195E-3</v>
      </c>
      <c r="AI30" s="140">
        <f t="shared" si="6"/>
        <v>6.2170106951702449E-2</v>
      </c>
      <c r="AJ30" s="140">
        <f t="shared" si="7"/>
        <v>-1.029886965435909E-3</v>
      </c>
      <c r="AK30" s="140">
        <f t="shared" si="8"/>
        <v>-6.2447784595987134E-2</v>
      </c>
      <c r="AL30" s="140">
        <f t="shared" si="9"/>
        <v>-2.2648682211058396E-2</v>
      </c>
      <c r="AM30" s="140">
        <f t="shared" si="10"/>
        <v>7.7803975046783644E-2</v>
      </c>
      <c r="AN30" s="140">
        <f t="shared" si="11"/>
        <v>7.3438261694126178E-2</v>
      </c>
      <c r="AO30" s="140">
        <f t="shared" si="12"/>
        <v>-0.18349778709975445</v>
      </c>
      <c r="AP30" s="140">
        <f t="shared" si="13"/>
        <v>-8.446881842055172E-2</v>
      </c>
      <c r="AQ30" s="140">
        <f t="shared" si="14"/>
        <v>-8.2068327146946243E-2</v>
      </c>
      <c r="AR30" s="140">
        <f t="shared" si="15"/>
        <v>6.7940448677651401E-3</v>
      </c>
      <c r="AS30" s="140">
        <f t="shared" si="16"/>
        <v>0.2447649211559165</v>
      </c>
      <c r="AT30" s="140">
        <f t="shared" si="17"/>
        <v>-0.12685388629465502</v>
      </c>
      <c r="AU30" s="140">
        <f t="shared" si="18"/>
        <v>1.540165030156429E-2</v>
      </c>
      <c r="AV30" s="140">
        <f t="shared" si="19"/>
        <v>0.1283958557652938</v>
      </c>
      <c r="AW30" s="140">
        <f t="shared" si="20"/>
        <v>6.6110878472847218E-2</v>
      </c>
      <c r="AX30" s="140">
        <f t="shared" si="21"/>
        <v>-3.626461601355261E-2</v>
      </c>
      <c r="AY30" s="140">
        <f t="shared" si="22"/>
        <v>8.883411289208791E-2</v>
      </c>
      <c r="AZ30" s="140">
        <f t="shared" si="23"/>
        <v>-3.5513915804618892E-2</v>
      </c>
      <c r="BA30" s="140">
        <f t="shared" si="24"/>
        <v>-3.0378376178973428E-2</v>
      </c>
    </row>
    <row r="31" spans="1:56" x14ac:dyDescent="0.2">
      <c r="A31" s="143">
        <v>44377</v>
      </c>
      <c r="B31" s="150">
        <f>('Question 1 - Prices'!C32-'Question 1 - Prices'!C31)/'Question 1 - Prices'!C31</f>
        <v>9.7435897435897367E-2</v>
      </c>
      <c r="C31" s="140">
        <f>('Question 1 - Prices'!D32-'Question 1 - Prices'!D31)/'Question 1 - Prices'!D31</f>
        <v>-1.0854816824966088E-2</v>
      </c>
      <c r="D31" s="140">
        <f>('Question 1 - Prices'!E32-'Question 1 - Prices'!E31)/'Question 1 - Prices'!E31</f>
        <v>8.883463235984615E-2</v>
      </c>
      <c r="E31" s="140">
        <f>('Question 1 - Prices'!F32-'Question 1 - Prices'!F31)/'Question 1 - Prices'!F31</f>
        <v>-2.8571428571428598E-2</v>
      </c>
      <c r="F31" s="140">
        <f>('Question 1 - Prices'!G32-'Question 1 - Prices'!G31)/'Question 1 - Prices'!G31</f>
        <v>-0.14216415497057114</v>
      </c>
      <c r="G31" s="140">
        <f>('Question 1 - Prices'!H32-'Question 1 - Prices'!H31)/'Question 1 - Prices'!H31</f>
        <v>-5.514417942328214E-2</v>
      </c>
      <c r="H31" s="140">
        <f>('Question 1 - Prices'!I32-'Question 1 - Prices'!I31)/'Question 1 - Prices'!I31</f>
        <v>-8.0536912751677098E-3</v>
      </c>
      <c r="I31" s="140">
        <f>('Question 1 - Prices'!J32-'Question 1 - Prices'!J31)/'Question 1 - Prices'!J31</f>
        <v>4.5687759589543062E-2</v>
      </c>
      <c r="J31" s="140">
        <f>('Question 1 - Prices'!K32-'Question 1 - Prices'!K31)/'Question 1 - Prices'!K31</f>
        <v>3.4785435630689102E-2</v>
      </c>
      <c r="K31" s="140">
        <f>('Question 1 - Prices'!L32-'Question 1 - Prices'!L31)/'Question 1 - Prices'!L31</f>
        <v>-2.0376175548589302E-2</v>
      </c>
      <c r="L31" s="140">
        <f>('Question 1 - Prices'!M32-'Question 1 - Prices'!M31)/'Question 1 - Prices'!M31</f>
        <v>8.8050314465408744E-2</v>
      </c>
      <c r="M31" s="140">
        <f>('Question 1 - Prices'!N32-'Question 1 - Prices'!N31)/'Question 1 - Prices'!N31</f>
        <v>-6.5951011209299568E-2</v>
      </c>
      <c r="N31" s="140">
        <f>('Question 1 - Prices'!O32-'Question 1 - Prices'!O31)/'Question 1 - Prices'!O31</f>
        <v>8.7137522580277404E-2</v>
      </c>
      <c r="O31" s="140">
        <f>('Question 1 - Prices'!P32-'Question 1 - Prices'!P31)/'Question 1 - Prices'!P31</f>
        <v>6.7355037278123045E-2</v>
      </c>
      <c r="P31" s="140">
        <f>('Question 1 - Prices'!Q32-'Question 1 - Prices'!Q31)/'Question 1 - Prices'!Q31</f>
        <v>9.9109220768798717E-2</v>
      </c>
      <c r="Q31" s="140">
        <f>('Question 1 - Prices'!R32-'Question 1 - Prices'!R31)/'Question 1 - Prices'!R31</f>
        <v>9.5484940422371142E-3</v>
      </c>
      <c r="R31" s="140">
        <f>('Question 1 - Prices'!S32-'Question 1 - Prices'!S31)/'Question 1 - Prices'!S31</f>
        <v>2.2711631108052313E-2</v>
      </c>
      <c r="S31" s="140">
        <f>('Question 1 - Prices'!T32-'Question 1 - Prices'!T31)/'Question 1 - Prices'!T31</f>
        <v>1.2665485741768295E-2</v>
      </c>
      <c r="T31" s="140">
        <f>('Question 1 - Prices'!U32-'Question 1 - Prices'!U31)/'Question 1 - Prices'!U31</f>
        <v>-5.5807464248343258E-3</v>
      </c>
      <c r="U31" s="140">
        <f>('Question 1 - Prices'!V32-'Question 1 - Prices'!V31)/'Question 1 - Prices'!V31</f>
        <v>2.9844097995545733E-2</v>
      </c>
      <c r="V31" s="140">
        <f>('Question 1 - Prices'!W32-'Question 1 - Prices'!W31)/'Question 1 - Prices'!W31</f>
        <v>-0.12729847763453006</v>
      </c>
      <c r="W31" s="140">
        <f>('Question 1 - Prices'!X32-'Question 1 - Prices'!X31)/'Question 1 - Prices'!X31</f>
        <v>5.6249999999999911E-2</v>
      </c>
      <c r="X31" s="140">
        <f>('Question 1 - Prices'!Y32-'Question 1 - Prices'!Y31)/'Question 1 - Prices'!Y31</f>
        <v>-8.9298505324481928E-3</v>
      </c>
      <c r="Y31" s="140">
        <f>('Question 1 - Prices'!Z32-'Question 1 - Prices'!Z31)/'Question 1 - Prices'!Z31</f>
        <v>-9.0114691425450116E-3</v>
      </c>
      <c r="Z31" s="140">
        <f>('Question 1 - Prices'!AA32-'Question 1 - Prices'!AA31)/'Question 1 - Prices'!AA31</f>
        <v>0.11970860405591649</v>
      </c>
      <c r="AC31" s="150">
        <f t="shared" si="0"/>
        <v>0.10152305085077797</v>
      </c>
      <c r="AD31" s="140">
        <f t="shared" si="1"/>
        <v>-3.1618756603214143E-2</v>
      </c>
      <c r="AE31" s="140">
        <f t="shared" si="2"/>
        <v>8.6652619442362064E-2</v>
      </c>
      <c r="AF31" s="140">
        <f t="shared" si="3"/>
        <v>-2.9867139613425058E-2</v>
      </c>
      <c r="AG31" s="140">
        <f t="shared" si="4"/>
        <v>-0.13250773405967586</v>
      </c>
      <c r="AH31" s="140">
        <f t="shared" si="5"/>
        <v>-6.444524912906055E-2</v>
      </c>
      <c r="AI31" s="140">
        <f t="shared" si="6"/>
        <v>-2.3214742837602675E-3</v>
      </c>
      <c r="AJ31" s="140">
        <f t="shared" si="7"/>
        <v>2.4722662058445626E-2</v>
      </c>
      <c r="AK31" s="140">
        <f t="shared" si="8"/>
        <v>1.7947331456668936E-2</v>
      </c>
      <c r="AL31" s="140">
        <f t="shared" si="9"/>
        <v>-2.9622795903977581E-2</v>
      </c>
      <c r="AM31" s="140">
        <f t="shared" si="10"/>
        <v>5.3966177624080389E-2</v>
      </c>
      <c r="AN31" s="140">
        <f t="shared" si="11"/>
        <v>-6.0408119709612622E-2</v>
      </c>
      <c r="AO31" s="140">
        <f t="shared" si="12"/>
        <v>2.2353267774911964E-2</v>
      </c>
      <c r="AP31" s="140">
        <f t="shared" si="13"/>
        <v>5.3356482050377504E-2</v>
      </c>
      <c r="AQ31" s="140">
        <f t="shared" si="14"/>
        <v>6.9147998444612307E-2</v>
      </c>
      <c r="AR31" s="140">
        <f t="shared" si="15"/>
        <v>-1.9014648593909247E-2</v>
      </c>
      <c r="AS31" s="140">
        <f t="shared" si="16"/>
        <v>8.3777654355458881E-3</v>
      </c>
      <c r="AT31" s="140">
        <f t="shared" si="17"/>
        <v>-5.2600098596871127E-2</v>
      </c>
      <c r="AU31" s="140">
        <f t="shared" si="18"/>
        <v>-1.1372328536449107E-2</v>
      </c>
      <c r="AV31" s="140">
        <f t="shared" si="19"/>
        <v>1.0489442513395758E-2</v>
      </c>
      <c r="AW31" s="140">
        <f t="shared" si="20"/>
        <v>-0.14715936549606662</v>
      </c>
      <c r="AX31" s="140">
        <f t="shared" si="21"/>
        <v>4.2513066307944047E-2</v>
      </c>
      <c r="AY31" s="140">
        <f t="shared" si="22"/>
        <v>-9.8079715998753061E-3</v>
      </c>
      <c r="AZ31" s="140">
        <f t="shared" si="23"/>
        <v>-8.2095954734796202E-3</v>
      </c>
      <c r="BA31" s="140">
        <f t="shared" si="24"/>
        <v>8.1792041009258021E-2</v>
      </c>
    </row>
    <row r="32" spans="1:56" x14ac:dyDescent="0.2">
      <c r="A32" s="143">
        <v>44407</v>
      </c>
      <c r="B32" s="150">
        <f>('Question 1 - Prices'!C33-'Question 1 - Prices'!C32)/'Question 1 - Prices'!C32</f>
        <v>-9.8130841121495241E-2</v>
      </c>
      <c r="C32" s="140">
        <f>('Question 1 - Prices'!D33-'Question 1 - Prices'!D32)/'Question 1 - Prices'!D32</f>
        <v>-0.10699588477366259</v>
      </c>
      <c r="D32" s="140">
        <f>('Question 1 - Prices'!E33-'Question 1 - Prices'!E32)/'Question 1 - Prices'!E32</f>
        <v>-0.12005174644243219</v>
      </c>
      <c r="E32" s="140">
        <f>('Question 1 - Prices'!F33-'Question 1 - Prices'!F32)/'Question 1 - Prices'!F32</f>
        <v>4.264705882352942E-2</v>
      </c>
      <c r="F32" s="140">
        <f>('Question 1 - Prices'!G33-'Question 1 - Prices'!G32)/'Question 1 - Prices'!G32</f>
        <v>-9.8921812561260605E-2</v>
      </c>
      <c r="G32" s="140">
        <f>('Question 1 - Prices'!H33-'Question 1 - Prices'!H32)/'Question 1 - Prices'!H32</f>
        <v>-2.8559587053992089E-2</v>
      </c>
      <c r="H32" s="140">
        <f>('Question 1 - Prices'!I33-'Question 1 - Prices'!I32)/'Question 1 - Prices'!I32</f>
        <v>-9.2286874154262608E-2</v>
      </c>
      <c r="I32" s="140">
        <f>('Question 1 - Prices'!J33-'Question 1 - Prices'!J32)/'Question 1 - Prices'!J32</f>
        <v>1.5186915887851597E-3</v>
      </c>
      <c r="J32" s="140">
        <f>('Question 1 - Prices'!K33-'Question 1 - Prices'!K32)/'Question 1 - Prices'!K32</f>
        <v>-9.1423185673892446E-2</v>
      </c>
      <c r="K32" s="140">
        <f>('Question 1 - Prices'!L33-'Question 1 - Prices'!L32)/'Question 1 - Prices'!L32</f>
        <v>4.8533333333333317E-2</v>
      </c>
      <c r="L32" s="140">
        <f>('Question 1 - Prices'!M33-'Question 1 - Prices'!M32)/'Question 1 - Prices'!M32</f>
        <v>-0.33236994219653176</v>
      </c>
      <c r="M32" s="140">
        <f>('Question 1 - Prices'!N33-'Question 1 - Prices'!N32)/'Question 1 - Prices'!N32</f>
        <v>5.1241348657057616E-2</v>
      </c>
      <c r="N32" s="140">
        <f>('Question 1 - Prices'!O33-'Question 1 - Prices'!O32)/'Question 1 - Prices'!O32</f>
        <v>1.1034290381475281E-2</v>
      </c>
      <c r="O32" s="140">
        <f>('Question 1 - Prices'!P33-'Question 1 - Prices'!P32)/'Question 1 - Prices'!P32</f>
        <v>-3.2722315241151587E-2</v>
      </c>
      <c r="P32" s="140">
        <f>('Question 1 - Prices'!Q33-'Question 1 - Prices'!Q32)/'Question 1 - Prices'!Q32</f>
        <v>6.4982476635514055E-2</v>
      </c>
      <c r="Q32" s="140">
        <f>('Question 1 - Prices'!R33-'Question 1 - Prices'!R32)/'Question 1 - Prices'!R32</f>
        <v>1.7951576295966123E-2</v>
      </c>
      <c r="R32" s="140">
        <f>('Question 1 - Prices'!S33-'Question 1 - Prices'!S32)/'Question 1 - Prices'!S32</f>
        <v>-6.1238223418573365E-2</v>
      </c>
      <c r="S32" s="140">
        <f>('Question 1 - Prices'!T33-'Question 1 - Prices'!T32)/'Question 1 - Prices'!T32</f>
        <v>8.129618870675985E-2</v>
      </c>
      <c r="T32" s="140">
        <f>('Question 1 - Prices'!U33-'Question 1 - Prices'!U32)/'Question 1 - Prices'!U32</f>
        <v>3.1743247983163712E-2</v>
      </c>
      <c r="U32" s="140">
        <f>('Question 1 - Prices'!V33-'Question 1 - Prices'!V32)/'Question 1 - Prices'!V32</f>
        <v>-0.10553633217993084</v>
      </c>
      <c r="V32" s="140">
        <f>('Question 1 - Prices'!W33-'Question 1 - Prices'!W32)/'Question 1 - Prices'!W32</f>
        <v>-8.5499999999999934E-3</v>
      </c>
      <c r="W32" s="140">
        <f>('Question 1 - Prices'!X33-'Question 1 - Prices'!X32)/'Question 1 - Prices'!X32</f>
        <v>0.10207100591715983</v>
      </c>
      <c r="X32" s="140">
        <f>('Question 1 - Prices'!Y33-'Question 1 - Prices'!Y32)/'Question 1 - Prices'!Y32</f>
        <v>-4.7749831357810524E-2</v>
      </c>
      <c r="Y32" s="140">
        <f>('Question 1 - Prices'!Z33-'Question 1 - Prices'!Z32)/'Question 1 - Prices'!Z32</f>
        <v>-2.7555800495998925E-4</v>
      </c>
      <c r="Z32" s="140">
        <f>('Question 1 - Prices'!AA33-'Question 1 - Prices'!AA32)/'Question 1 - Prices'!AA32</f>
        <v>-2.3034992087216374E-2</v>
      </c>
      <c r="AC32" s="150">
        <f t="shared" si="0"/>
        <v>-9.4043687706614643E-2</v>
      </c>
      <c r="AD32" s="140">
        <f t="shared" si="1"/>
        <v>-0.12775982455191065</v>
      </c>
      <c r="AE32" s="140">
        <f t="shared" si="2"/>
        <v>-0.12223375935991627</v>
      </c>
      <c r="AF32" s="140">
        <f t="shared" si="3"/>
        <v>4.135134778153296E-2</v>
      </c>
      <c r="AG32" s="140">
        <f t="shared" si="4"/>
        <v>-8.9265391650365344E-2</v>
      </c>
      <c r="AH32" s="140">
        <f t="shared" si="5"/>
        <v>-3.7860656759770489E-2</v>
      </c>
      <c r="AI32" s="140">
        <f t="shared" si="6"/>
        <v>-8.6554657162855167E-2</v>
      </c>
      <c r="AJ32" s="140">
        <f t="shared" si="7"/>
        <v>-1.9446405942312277E-2</v>
      </c>
      <c r="AK32" s="140">
        <f t="shared" si="8"/>
        <v>-0.10826128984791261</v>
      </c>
      <c r="AL32" s="140">
        <f t="shared" si="9"/>
        <v>3.9286712977945039E-2</v>
      </c>
      <c r="AM32" s="140">
        <f t="shared" si="10"/>
        <v>-0.36645407903786009</v>
      </c>
      <c r="AN32" s="140">
        <f t="shared" si="11"/>
        <v>5.6784240156744561E-2</v>
      </c>
      <c r="AO32" s="140">
        <f t="shared" si="12"/>
        <v>-5.3749964423890156E-2</v>
      </c>
      <c r="AP32" s="140">
        <f t="shared" si="13"/>
        <v>-4.6720870468897127E-2</v>
      </c>
      <c r="AQ32" s="140">
        <f t="shared" si="14"/>
        <v>3.5021254311327646E-2</v>
      </c>
      <c r="AR32" s="140">
        <f t="shared" si="15"/>
        <v>-1.0611566340180238E-2</v>
      </c>
      <c r="AS32" s="140">
        <f t="shared" si="16"/>
        <v>-7.5572089091079792E-2</v>
      </c>
      <c r="AT32" s="140">
        <f t="shared" si="17"/>
        <v>1.6030604368120427E-2</v>
      </c>
      <c r="AU32" s="140">
        <f t="shared" si="18"/>
        <v>2.5951665871548932E-2</v>
      </c>
      <c r="AV32" s="140">
        <f t="shared" si="19"/>
        <v>-0.12489098766208082</v>
      </c>
      <c r="AW32" s="140">
        <f t="shared" si="20"/>
        <v>-2.8410887861536539E-2</v>
      </c>
      <c r="AX32" s="140">
        <f t="shared" si="21"/>
        <v>8.8334072225103963E-2</v>
      </c>
      <c r="AY32" s="140">
        <f t="shared" si="22"/>
        <v>-4.8627952425237639E-2</v>
      </c>
      <c r="AZ32" s="140">
        <f t="shared" si="23"/>
        <v>5.263156641054016E-4</v>
      </c>
      <c r="BA32" s="140">
        <f t="shared" si="24"/>
        <v>-6.0951555133874832E-2</v>
      </c>
    </row>
    <row r="33" spans="1:53" x14ac:dyDescent="0.2">
      <c r="A33" s="143">
        <v>44439</v>
      </c>
      <c r="B33" s="150">
        <f>('Question 1 - Prices'!C34-'Question 1 - Prices'!C33)/'Question 1 - Prices'!C33</f>
        <v>1.0362694300517913E-3</v>
      </c>
      <c r="C33" s="140">
        <f>('Question 1 - Prices'!D34-'Question 1 - Prices'!D33)/'Question 1 - Prices'!D33</f>
        <v>0.21658986175115211</v>
      </c>
      <c r="D33" s="140">
        <f>('Question 1 - Prices'!E34-'Question 1 - Prices'!E33)/'Question 1 - Prices'!E33</f>
        <v>8.2573752817798801E-2</v>
      </c>
      <c r="E33" s="140">
        <f>('Question 1 - Prices'!F34-'Question 1 - Prices'!F33)/'Question 1 - Prices'!F33</f>
        <v>0.16361071932299015</v>
      </c>
      <c r="F33" s="140">
        <f>('Question 1 - Prices'!G34-'Question 1 - Prices'!G33)/'Question 1 - Prices'!G33</f>
        <v>0.13237385992803941</v>
      </c>
      <c r="G33" s="140">
        <f>('Question 1 - Prices'!H34-'Question 1 - Prices'!H33)/'Question 1 - Prices'!H33</f>
        <v>-1.6638870573633759E-2</v>
      </c>
      <c r="H33" s="140">
        <f>('Question 1 - Prices'!I34-'Question 1 - Prices'!I33)/'Question 1 - Prices'!I33</f>
        <v>-9.1383422778771553E-2</v>
      </c>
      <c r="I33" s="140">
        <f>('Question 1 - Prices'!J34-'Question 1 - Prices'!J33)/'Question 1 - Prices'!J33</f>
        <v>8.4684474513005842E-2</v>
      </c>
      <c r="J33" s="140">
        <f>('Question 1 - Prices'!K34-'Question 1 - Prices'!K33)/'Question 1 - Prices'!K33</f>
        <v>4.5297372060857488E-2</v>
      </c>
      <c r="K33" s="140">
        <f>('Question 1 - Prices'!L34-'Question 1 - Prices'!L33)/'Question 1 - Prices'!L33</f>
        <v>-6.6632756866734491E-2</v>
      </c>
      <c r="L33" s="140">
        <f>('Question 1 - Prices'!M34-'Question 1 - Prices'!M33)/'Question 1 - Prices'!M33</f>
        <v>2.1645021645021568E-2</v>
      </c>
      <c r="M33" s="140">
        <f>('Question 1 - Prices'!N34-'Question 1 - Prices'!N33)/'Question 1 - Prices'!N33</f>
        <v>2.748248369171287E-2</v>
      </c>
      <c r="N33" s="140">
        <f>('Question 1 - Prices'!O34-'Question 1 - Prices'!O33)/'Question 1 - Prices'!O33</f>
        <v>7.0605189018295808E-2</v>
      </c>
      <c r="O33" s="140">
        <f>('Question 1 - Prices'!P34-'Question 1 - Prices'!P33)/'Question 1 - Prices'!P33</f>
        <v>4.3034147836722651E-2</v>
      </c>
      <c r="P33" s="140">
        <f>('Question 1 - Prices'!Q34-'Question 1 - Prices'!Q33)/'Question 1 - Prices'!Q33</f>
        <v>4.092965857671739E-2</v>
      </c>
      <c r="Q33" s="140">
        <f>('Question 1 - Prices'!R34-'Question 1 - Prices'!R33)/'Question 1 - Prices'!R33</f>
        <v>2.4330426006342602E-2</v>
      </c>
      <c r="R33" s="140">
        <f>('Question 1 - Prices'!S34-'Question 1 - Prices'!S33)/'Question 1 - Prices'!S33</f>
        <v>-6.5949820788530469E-2</v>
      </c>
      <c r="S33" s="140">
        <f>('Question 1 - Prices'!T34-'Question 1 - Prices'!T33)/'Question 1 - Prices'!T33</f>
        <v>-3.9432201907670869E-2</v>
      </c>
      <c r="T33" s="140">
        <f>('Question 1 - Prices'!U34-'Question 1 - Prices'!U33)/'Question 1 - Prices'!U33</f>
        <v>3.1446540880503172E-2</v>
      </c>
      <c r="U33" s="140">
        <f>('Question 1 - Prices'!V34-'Question 1 - Prices'!V33)/'Question 1 - Prices'!V33</f>
        <v>-3.3849129593810409E-2</v>
      </c>
      <c r="V33" s="140">
        <f>('Question 1 - Prices'!W34-'Question 1 - Prices'!W33)/'Question 1 - Prices'!W33</f>
        <v>0.15245924079450732</v>
      </c>
      <c r="W33" s="140">
        <f>('Question 1 - Prices'!X34-'Question 1 - Prices'!X33)/'Question 1 - Prices'!X33</f>
        <v>8.7583892617449519E-2</v>
      </c>
      <c r="X33" s="140">
        <f>('Question 1 - Prices'!Y34-'Question 1 - Prices'!Y33)/'Question 1 - Prices'!Y33</f>
        <v>7.7973991802863768E-2</v>
      </c>
      <c r="Y33" s="140">
        <f>('Question 1 - Prices'!Z34-'Question 1 - Prices'!Z33)/'Question 1 - Prices'!Z33</f>
        <v>-7.5799338478500553E-2</v>
      </c>
      <c r="Z33" s="140">
        <f>('Question 1 - Prices'!AA34-'Question 1 - Prices'!AA33)/'Question 1 - Prices'!AA33</f>
        <v>2.2858171346292224E-2</v>
      </c>
      <c r="AC33" s="150">
        <f t="shared" si="0"/>
        <v>5.1234228449323878E-3</v>
      </c>
      <c r="AD33" s="140">
        <f t="shared" si="1"/>
        <v>0.19582592197290405</v>
      </c>
      <c r="AE33" s="140">
        <f t="shared" si="2"/>
        <v>8.0391739900314715E-2</v>
      </c>
      <c r="AF33" s="140">
        <f t="shared" si="3"/>
        <v>0.16231500828099368</v>
      </c>
      <c r="AG33" s="140">
        <f t="shared" si="4"/>
        <v>0.14203028083893468</v>
      </c>
      <c r="AH33" s="140">
        <f t="shared" si="5"/>
        <v>-2.5939940279412162E-2</v>
      </c>
      <c r="AI33" s="140">
        <f t="shared" si="6"/>
        <v>-8.5651205787364112E-2</v>
      </c>
      <c r="AJ33" s="140">
        <f t="shared" si="7"/>
        <v>6.371937698190841E-2</v>
      </c>
      <c r="AK33" s="140">
        <f t="shared" si="8"/>
        <v>2.8459267886837322E-2</v>
      </c>
      <c r="AL33" s="140">
        <f t="shared" si="9"/>
        <v>-7.5879377222122776E-2</v>
      </c>
      <c r="AM33" s="140">
        <f t="shared" si="10"/>
        <v>-1.2439115196306787E-2</v>
      </c>
      <c r="AN33" s="140">
        <f t="shared" si="11"/>
        <v>3.3025375191399815E-2</v>
      </c>
      <c r="AO33" s="140">
        <f t="shared" si="12"/>
        <v>5.8209342129303676E-3</v>
      </c>
      <c r="AP33" s="140">
        <f t="shared" si="13"/>
        <v>2.9035592608977111E-2</v>
      </c>
      <c r="AQ33" s="140">
        <f t="shared" si="14"/>
        <v>1.0968436252530984E-2</v>
      </c>
      <c r="AR33" s="140">
        <f t="shared" si="15"/>
        <v>-4.2327166298037587E-3</v>
      </c>
      <c r="AS33" s="140">
        <f t="shared" si="16"/>
        <v>-8.0283686461036896E-2</v>
      </c>
      <c r="AT33" s="140">
        <f t="shared" si="17"/>
        <v>-0.10469778624631029</v>
      </c>
      <c r="AU33" s="140">
        <f t="shared" si="18"/>
        <v>2.5654958768888392E-2</v>
      </c>
      <c r="AV33" s="140">
        <f t="shared" si="19"/>
        <v>-5.320378507596038E-2</v>
      </c>
      <c r="AW33" s="140">
        <f t="shared" si="20"/>
        <v>0.13259835293297076</v>
      </c>
      <c r="AX33" s="140">
        <f t="shared" si="21"/>
        <v>7.3846958925393655E-2</v>
      </c>
      <c r="AY33" s="140">
        <f t="shared" si="22"/>
        <v>7.7095870735436653E-2</v>
      </c>
      <c r="AZ33" s="140">
        <f t="shared" si="23"/>
        <v>-7.4997464809435158E-2</v>
      </c>
      <c r="BA33" s="140">
        <f t="shared" si="24"/>
        <v>-1.5058391700366238E-2</v>
      </c>
    </row>
    <row r="34" spans="1:53" x14ac:dyDescent="0.2">
      <c r="A34" s="143">
        <v>44469</v>
      </c>
      <c r="B34" s="150">
        <f>('Question 1 - Prices'!C35-'Question 1 - Prices'!C34)/'Question 1 - Prices'!C34</f>
        <v>-0.13664596273291929</v>
      </c>
      <c r="C34" s="140">
        <f>('Question 1 - Prices'!D35-'Question 1 - Prices'!D34)/'Question 1 - Prices'!D34</f>
        <v>0.18939393939393939</v>
      </c>
      <c r="D34" s="140">
        <f>('Question 1 - Prices'!E35-'Question 1 - Prices'!E34)/'Question 1 - Prices'!E34</f>
        <v>-1.8514327101534674E-2</v>
      </c>
      <c r="E34" s="140">
        <f>('Question 1 - Prices'!F35-'Question 1 - Prices'!F34)/'Question 1 - Prices'!F34</f>
        <v>-5.0303030303030308E-2</v>
      </c>
      <c r="F34" s="140">
        <f>('Question 1 - Prices'!G35-'Question 1 - Prices'!G34)/'Question 1 - Prices'!G34</f>
        <v>-3.3252050543116775E-3</v>
      </c>
      <c r="G34" s="140">
        <f>('Question 1 - Prices'!H35-'Question 1 - Prices'!H34)/'Question 1 - Prices'!H34</f>
        <v>-5.6361915279640261E-2</v>
      </c>
      <c r="H34" s="140">
        <f>('Question 1 - Prices'!I35-'Question 1 - Prices'!I34)/'Question 1 - Prices'!I34</f>
        <v>3.2813781788351107E-2</v>
      </c>
      <c r="I34" s="140">
        <f>('Question 1 - Prices'!J35-'Question 1 - Prices'!J34)/'Question 1 - Prices'!J34</f>
        <v>6.8286912571244321E-2</v>
      </c>
      <c r="J34" s="140">
        <f>('Question 1 - Prices'!K35-'Question 1 - Prices'!K34)/'Question 1 - Prices'!K34</f>
        <v>7.7406549784981807E-2</v>
      </c>
      <c r="K34" s="140">
        <f>('Question 1 - Prices'!L35-'Question 1 - Prices'!L34)/'Question 1 - Prices'!L34</f>
        <v>-1.5258855585831076E-2</v>
      </c>
      <c r="L34" s="140">
        <f>('Question 1 - Prices'!M35-'Question 1 - Prices'!M34)/'Question 1 - Prices'!M34</f>
        <v>0.25423728813559326</v>
      </c>
      <c r="M34" s="140">
        <f>('Question 1 - Prices'!N35-'Question 1 - Prices'!N34)/'Question 1 - Prices'!N34</f>
        <v>-8.1829404502968633E-2</v>
      </c>
      <c r="N34" s="140">
        <f>('Question 1 - Prices'!O35-'Question 1 - Prices'!O34)/'Question 1 - Prices'!O34</f>
        <v>5.4042385383477547E-2</v>
      </c>
      <c r="O34" s="140">
        <f>('Question 1 - Prices'!P35-'Question 1 - Prices'!P34)/'Question 1 - Prices'!P34</f>
        <v>-5.3518075135631914E-2</v>
      </c>
      <c r="P34" s="140">
        <f>('Question 1 - Prices'!Q35-'Question 1 - Prices'!Q34)/'Question 1 - Prices'!Q34</f>
        <v>-6.8036619903839898E-2</v>
      </c>
      <c r="Q34" s="140">
        <f>('Question 1 - Prices'!R35-'Question 1 - Prices'!R34)/'Question 1 - Prices'!R34</f>
        <v>-2.4697892262996107E-2</v>
      </c>
      <c r="R34" s="140">
        <f>('Question 1 - Prices'!S35-'Question 1 - Prices'!S34)/'Question 1 - Prices'!S34</f>
        <v>8.6722947045280191E-2</v>
      </c>
      <c r="S34" s="140">
        <f>('Question 1 - Prices'!T35-'Question 1 - Prices'!T34)/'Question 1 - Prices'!T34</f>
        <v>8.2101806239740383E-4</v>
      </c>
      <c r="T34" s="140">
        <f>('Question 1 - Prices'!U35-'Question 1 - Prices'!U34)/'Question 1 - Prices'!U34</f>
        <v>-7.827949901120633E-2</v>
      </c>
      <c r="U34" s="140">
        <f>('Question 1 - Prices'!V35-'Question 1 - Prices'!V34)/'Question 1 - Prices'!V34</f>
        <v>8.2082082082082106E-2</v>
      </c>
      <c r="V34" s="140">
        <f>('Question 1 - Prices'!W35-'Question 1 - Prices'!W34)/'Question 1 - Prices'!W34</f>
        <v>-2.6035727860129226E-2</v>
      </c>
      <c r="W34" s="140">
        <f>('Question 1 - Prices'!X35-'Question 1 - Prices'!X34)/'Question 1 - Prices'!X34</f>
        <v>-0.13853748842949692</v>
      </c>
      <c r="X34" s="140">
        <f>('Question 1 - Prices'!Y35-'Question 1 - Prices'!Y34)/'Question 1 - Prices'!Y34</f>
        <v>6.9470521967707121E-3</v>
      </c>
      <c r="Y34" s="140">
        <f>('Question 1 - Prices'!Z35-'Question 1 - Prices'!Z34)/'Question 1 - Prices'!Z34</f>
        <v>-0.10647181628392485</v>
      </c>
      <c r="Z34" s="140">
        <f>('Question 1 - Prices'!AA35-'Question 1 - Prices'!AA34)/'Question 1 - Prices'!AA34</f>
        <v>-7.8655639626957569E-2</v>
      </c>
      <c r="AC34" s="150">
        <f t="shared" si="0"/>
        <v>-0.13255880931803871</v>
      </c>
      <c r="AD34" s="140">
        <f t="shared" si="1"/>
        <v>0.16862999961569133</v>
      </c>
      <c r="AE34" s="140">
        <f t="shared" si="2"/>
        <v>-2.0696340019018766E-2</v>
      </c>
      <c r="AF34" s="140">
        <f t="shared" si="3"/>
        <v>-5.1598741345026768E-2</v>
      </c>
      <c r="AG34" s="140">
        <f t="shared" si="4"/>
        <v>6.3312158565835882E-3</v>
      </c>
      <c r="AH34" s="140">
        <f t="shared" si="5"/>
        <v>-6.5662984985418671E-2</v>
      </c>
      <c r="AI34" s="140">
        <f t="shared" si="6"/>
        <v>3.8545998779758547E-2</v>
      </c>
      <c r="AJ34" s="140">
        <f t="shared" si="7"/>
        <v>4.7321815040146889E-2</v>
      </c>
      <c r="AK34" s="140">
        <f t="shared" si="8"/>
        <v>6.0568445610961641E-2</v>
      </c>
      <c r="AL34" s="140">
        <f t="shared" si="9"/>
        <v>-2.4505475941219358E-2</v>
      </c>
      <c r="AM34" s="140">
        <f t="shared" si="10"/>
        <v>0.22015315129426491</v>
      </c>
      <c r="AN34" s="140">
        <f t="shared" si="11"/>
        <v>-7.6286513003281681E-2</v>
      </c>
      <c r="AO34" s="140">
        <f t="shared" si="12"/>
        <v>-1.0741869421887894E-2</v>
      </c>
      <c r="AP34" s="140">
        <f t="shared" si="13"/>
        <v>-6.7516630363377461E-2</v>
      </c>
      <c r="AQ34" s="140">
        <f t="shared" si="14"/>
        <v>-9.7997842228026308E-2</v>
      </c>
      <c r="AR34" s="140">
        <f t="shared" si="15"/>
        <v>-5.3261034899142468E-2</v>
      </c>
      <c r="AS34" s="140">
        <f t="shared" si="16"/>
        <v>7.2389081372773764E-2</v>
      </c>
      <c r="AT34" s="140">
        <f t="shared" si="17"/>
        <v>-6.4444566276242024E-2</v>
      </c>
      <c r="AU34" s="140">
        <f t="shared" si="18"/>
        <v>-8.4071081122821106E-2</v>
      </c>
      <c r="AV34" s="140">
        <f t="shared" si="19"/>
        <v>6.2727426599932135E-2</v>
      </c>
      <c r="AW34" s="140">
        <f t="shared" si="20"/>
        <v>-4.5896615721665771E-2</v>
      </c>
      <c r="AX34" s="140">
        <f t="shared" si="21"/>
        <v>-0.15227442212155279</v>
      </c>
      <c r="AY34" s="140">
        <f t="shared" si="22"/>
        <v>6.0689311293435988E-3</v>
      </c>
      <c r="AZ34" s="140">
        <f t="shared" si="23"/>
        <v>-0.10566994261485946</v>
      </c>
      <c r="BA34" s="140">
        <f t="shared" si="24"/>
        <v>-0.11657220267361604</v>
      </c>
    </row>
    <row r="35" spans="1:53" x14ac:dyDescent="0.2">
      <c r="A35" s="143">
        <v>44498</v>
      </c>
      <c r="B35" s="150">
        <f>('Question 1 - Prices'!C36-'Question 1 - Prices'!C35)/'Question 1 - Prices'!C35</f>
        <v>-9.232613908872897E-2</v>
      </c>
      <c r="C35" s="140">
        <f>('Question 1 - Prices'!D36-'Question 1 - Prices'!D35)/'Question 1 - Prices'!D35</f>
        <v>-1.6985138004246298E-2</v>
      </c>
      <c r="D35" s="140">
        <f>('Question 1 - Prices'!E36-'Question 1 - Prices'!E35)/'Question 1 - Prices'!E35</f>
        <v>0.13541186237431971</v>
      </c>
      <c r="E35" s="140">
        <f>('Question 1 - Prices'!F36-'Question 1 - Prices'!F35)/'Question 1 - Prices'!F35</f>
        <v>-1.7230376515634943E-2</v>
      </c>
      <c r="F35" s="140">
        <f>('Question 1 - Prices'!G36-'Question 1 - Prices'!G35)/'Question 1 - Prices'!G35</f>
        <v>-7.7884045077105543E-2</v>
      </c>
      <c r="G35" s="140">
        <f>('Question 1 - Prices'!H36-'Question 1 - Prices'!H35)/'Question 1 - Prices'!H35</f>
        <v>0.22486938349007318</v>
      </c>
      <c r="H35" s="140">
        <f>('Question 1 - Prices'!I36-'Question 1 - Prices'!I35)/'Question 1 - Prices'!I35</f>
        <v>-1.2073073868149405E-2</v>
      </c>
      <c r="I35" s="140">
        <f>('Question 1 - Prices'!J36-'Question 1 - Prices'!J35)/'Question 1 - Prices'!J35</f>
        <v>0.10549627541775709</v>
      </c>
      <c r="J35" s="140">
        <f>('Question 1 - Prices'!K36-'Question 1 - Prices'!K35)/'Question 1 - Prices'!K35</f>
        <v>7.0617132330365276E-2</v>
      </c>
      <c r="K35" s="140">
        <f>('Question 1 - Prices'!L36-'Question 1 - Prices'!L35)/'Question 1 - Prices'!L35</f>
        <v>-4.2058660763696652E-2</v>
      </c>
      <c r="L35" s="140">
        <f>('Question 1 - Prices'!M36-'Question 1 - Prices'!M35)/'Question 1 - Prices'!M35</f>
        <v>0.21621621621621626</v>
      </c>
      <c r="M35" s="140">
        <f>('Question 1 - Prices'!N36-'Question 1 - Prices'!N35)/'Question 1 - Prices'!N35</f>
        <v>2.6442153787054244E-2</v>
      </c>
      <c r="N35" s="140">
        <f>('Question 1 - Prices'!O36-'Question 1 - Prices'!O35)/'Question 1 - Prices'!O35</f>
        <v>0.43652961373393878</v>
      </c>
      <c r="O35" s="140">
        <f>('Question 1 - Prices'!P36-'Question 1 - Prices'!P35)/'Question 1 - Prices'!P35</f>
        <v>2.660241580011195E-2</v>
      </c>
      <c r="P35" s="140">
        <f>('Question 1 - Prices'!Q36-'Question 1 - Prices'!Q35)/'Question 1 - Prices'!Q35</f>
        <v>5.8657243816254499E-2</v>
      </c>
      <c r="Q35" s="140">
        <f>('Question 1 - Prices'!R36-'Question 1 - Prices'!R35)/'Question 1 - Prices'!R35</f>
        <v>9.6385045264264932E-2</v>
      </c>
      <c r="R35" s="140">
        <f>('Question 1 - Prices'!S36-'Question 1 - Prices'!S35)/'Question 1 - Prices'!S35</f>
        <v>0.2062146892655366</v>
      </c>
      <c r="S35" s="140">
        <f>('Question 1 - Prices'!T36-'Question 1 - Prices'!T35)/'Question 1 - Prices'!T35</f>
        <v>-3.2266885425211889E-2</v>
      </c>
      <c r="T35" s="140">
        <f>('Question 1 - Prices'!U36-'Question 1 - Prices'!U35)/'Question 1 - Prices'!U35</f>
        <v>-8.0457715000893978E-2</v>
      </c>
      <c r="U35" s="140">
        <f>('Question 1 - Prices'!V36-'Question 1 - Prices'!V35)/'Question 1 - Prices'!V35</f>
        <v>0.15587419056429219</v>
      </c>
      <c r="V35" s="140">
        <f>('Question 1 - Prices'!W36-'Question 1 - Prices'!W35)/'Question 1 - Prices'!W35</f>
        <v>4.6213093709884509E-2</v>
      </c>
      <c r="W35" s="140">
        <f>('Question 1 - Prices'!X36-'Question 1 - Prices'!X35)/'Question 1 - Prices'!X35</f>
        <v>6.6977077363896756E-2</v>
      </c>
      <c r="X35" s="140">
        <f>('Question 1 - Prices'!Y36-'Question 1 - Prices'!Y35)/'Question 1 - Prices'!Y35</f>
        <v>-8.1391012493007744E-2</v>
      </c>
      <c r="Y35" s="140">
        <f>('Question 1 - Prices'!Z36-'Question 1 - Prices'!Z35)/'Question 1 - Prices'!Z35</f>
        <v>-2.002670226969297E-2</v>
      </c>
      <c r="Z35" s="140">
        <f>('Question 1 - Prices'!AA36-'Question 1 - Prices'!AA35)/'Question 1 - Prices'!AA35</f>
        <v>-8.8617265087853336E-2</v>
      </c>
      <c r="AC35" s="150">
        <f t="shared" ref="AC35:AC61" si="25">B35-B$62</f>
        <v>-8.8238985673848372E-2</v>
      </c>
      <c r="AD35" s="140">
        <f t="shared" ref="AD35:AD61" si="26">C35-C$62</f>
        <v>-3.7749077782494353E-2</v>
      </c>
      <c r="AE35" s="140">
        <f t="shared" ref="AE35:AE61" si="27">D35-D$62</f>
        <v>0.13322984945683561</v>
      </c>
      <c r="AF35" s="140">
        <f t="shared" ref="AF35:AF61" si="28">E35-E$62</f>
        <v>-1.8526087557631403E-2</v>
      </c>
      <c r="AG35" s="140">
        <f t="shared" ref="AG35:AG61" si="29">F35-F$62</f>
        <v>-6.8227624166210282E-2</v>
      </c>
      <c r="AH35" s="140">
        <f t="shared" ref="AH35:AH61" si="30">G35-G$62</f>
        <v>0.21556831378429478</v>
      </c>
      <c r="AI35" s="140">
        <f t="shared" ref="AI35:AI61" si="31">H35-H$62</f>
        <v>-6.3408568767419626E-3</v>
      </c>
      <c r="AJ35" s="140">
        <f t="shared" ref="AJ35:AJ61" si="32">I35-I$62</f>
        <v>8.4531177886659661E-2</v>
      </c>
      <c r="AK35" s="140">
        <f t="shared" ref="AK35:AK61" si="33">J35-J$62</f>
        <v>5.377902815634511E-2</v>
      </c>
      <c r="AL35" s="140">
        <f t="shared" ref="AL35:AL61" si="34">K35-K$62</f>
        <v>-5.1305281119084931E-2</v>
      </c>
      <c r="AM35" s="140">
        <f t="shared" ref="AM35:AM61" si="35">L35-L$62</f>
        <v>0.1821320793748879</v>
      </c>
      <c r="AN35" s="140">
        <f t="shared" ref="AN35:AN61" si="36">M35-M$62</f>
        <v>3.198504528674119E-2</v>
      </c>
      <c r="AO35" s="140">
        <f t="shared" ref="AO35:AO61" si="37">N35-N$62</f>
        <v>0.37174535892857336</v>
      </c>
      <c r="AP35" s="140">
        <f t="shared" ref="AP35:AP61" si="38">O35-O$62</f>
        <v>1.2603860572366407E-2</v>
      </c>
      <c r="AQ35" s="140">
        <f t="shared" ref="AQ35:AQ61" si="39">P35-P$62</f>
        <v>2.8696021492068093E-2</v>
      </c>
      <c r="AR35" s="140">
        <f t="shared" ref="AR35:AR61" si="40">Q35-Q$62</f>
        <v>6.7821902628118574E-2</v>
      </c>
      <c r="AS35" s="140">
        <f t="shared" ref="AS35:AS61" si="41">R35-R$62</f>
        <v>0.19188082359303019</v>
      </c>
      <c r="AT35" s="140">
        <f t="shared" ref="AT35:AT61" si="42">S35-S$62</f>
        <v>-9.7532469763851312E-2</v>
      </c>
      <c r="AU35" s="140">
        <f t="shared" ref="AU35:AU61" si="43">T35-T$62</f>
        <v>-8.6249297112508755E-2</v>
      </c>
      <c r="AV35" s="140">
        <f t="shared" ref="AV35:AV61" si="44">U35-U$62</f>
        <v>0.13651953508214221</v>
      </c>
      <c r="AW35" s="140">
        <f t="shared" ref="AW35:AW61" si="45">V35-V$62</f>
        <v>2.6352205848347961E-2</v>
      </c>
      <c r="AX35" s="140">
        <f t="shared" ref="AX35:AX61" si="46">W35-W$62</f>
        <v>5.3240143671840892E-2</v>
      </c>
      <c r="AY35" s="140">
        <f t="shared" ref="AY35:AY61" si="47">X35-X$62</f>
        <v>-8.2269133560434859E-2</v>
      </c>
      <c r="AZ35" s="140">
        <f t="shared" ref="AZ35:AZ61" si="48">Y35-Y$62</f>
        <v>-1.9224828600627578E-2</v>
      </c>
      <c r="BA35" s="140">
        <f t="shared" ref="BA35:BA61" si="49">Z35-Z$62</f>
        <v>-0.12653382813451181</v>
      </c>
    </row>
    <row r="36" spans="1:53" x14ac:dyDescent="0.2">
      <c r="A36" s="143">
        <v>44530</v>
      </c>
      <c r="B36" s="150">
        <f>('Question 1 - Prices'!C37-'Question 1 - Prices'!C36)/'Question 1 - Prices'!C36</f>
        <v>-0.12417437252311761</v>
      </c>
      <c r="C36" s="140">
        <f>('Question 1 - Prices'!D37-'Question 1 - Prices'!D36)/'Question 1 - Prices'!D36</f>
        <v>-0.52591792656587477</v>
      </c>
      <c r="D36" s="140">
        <f>('Question 1 - Prices'!E37-'Question 1 - Prices'!E36)/'Question 1 - Prices'!E36</f>
        <v>-2.843447883661507E-4</v>
      </c>
      <c r="E36" s="140">
        <f>('Question 1 - Prices'!F37-'Question 1 - Prices'!F36)/'Question 1 - Prices'!F36</f>
        <v>-6.8181818181818232E-2</v>
      </c>
      <c r="F36" s="140">
        <f>('Question 1 - Prices'!G37-'Question 1 - Prices'!G36)/'Question 1 - Prices'!G36</f>
        <v>-8.5949748743718662E-2</v>
      </c>
      <c r="G36" s="140">
        <f>('Question 1 - Prices'!H37-'Question 1 - Prices'!H36)/'Question 1 - Prices'!H36</f>
        <v>-9.4796109878860363E-2</v>
      </c>
      <c r="H36" s="140">
        <f>('Question 1 - Prices'!I37-'Question 1 - Prices'!I36)/'Question 1 - Prices'!I36</f>
        <v>0.13394436404566648</v>
      </c>
      <c r="I36" s="140">
        <f>('Question 1 - Prices'!J37-'Question 1 - Prices'!J36)/'Question 1 - Prices'!J36</f>
        <v>-0.16162811873975597</v>
      </c>
      <c r="J36" s="140">
        <f>('Question 1 - Prices'!K37-'Question 1 - Prices'!K36)/'Question 1 - Prices'!K36</f>
        <v>-0.10897619730427294</v>
      </c>
      <c r="K36" s="140">
        <f>('Question 1 - Prices'!L37-'Question 1 - Prices'!L36)/'Question 1 - Prices'!L36</f>
        <v>5.7770075101097676E-3</v>
      </c>
      <c r="L36" s="140">
        <f>('Question 1 - Prices'!M37-'Question 1 - Prices'!M36)/'Question 1 - Prices'!M36</f>
        <v>1.666666666666668E-2</v>
      </c>
      <c r="M36" s="140">
        <f>('Question 1 - Prices'!N37-'Question 1 - Prices'!N36)/'Question 1 - Prices'!N36</f>
        <v>-0.10678642714570857</v>
      </c>
      <c r="N36" s="140">
        <f>('Question 1 - Prices'!O37-'Question 1 - Prices'!O36)/'Question 1 - Prices'!O36</f>
        <v>2.7612200856401328E-2</v>
      </c>
      <c r="O36" s="140">
        <f>('Question 1 - Prices'!P37-'Question 1 - Prices'!P36)/'Question 1 - Prices'!P36</f>
        <v>3.9923734517840245E-2</v>
      </c>
      <c r="P36" s="140">
        <f>('Question 1 - Prices'!Q37-'Question 1 - Prices'!Q36)/'Question 1 - Prices'!Q36</f>
        <v>0.1034712950600801</v>
      </c>
      <c r="Q36" s="140">
        <f>('Question 1 - Prices'!R37-'Question 1 - Prices'!R36)/'Question 1 - Prices'!R36</f>
        <v>4.1397859574548133E-2</v>
      </c>
      <c r="R36" s="140">
        <f>('Question 1 - Prices'!S37-'Question 1 - Prices'!S36)/'Question 1 - Prices'!S36</f>
        <v>0.12353629976580816</v>
      </c>
      <c r="S36" s="140">
        <f>('Question 1 - Prices'!T37-'Question 1 - Prices'!T36)/'Question 1 - Prices'!T36</f>
        <v>0.16982206838089842</v>
      </c>
      <c r="T36" s="140">
        <f>('Question 1 - Prices'!U37-'Question 1 - Prices'!U36)/'Question 1 - Prices'!U36</f>
        <v>-2.8193661287186523E-2</v>
      </c>
      <c r="U36" s="140">
        <f>('Question 1 - Prices'!V37-'Question 1 - Prices'!V36)/'Question 1 - Prices'!V36</f>
        <v>-0.13605442176870744</v>
      </c>
      <c r="V36" s="140">
        <f>('Question 1 - Prices'!W37-'Question 1 - Prices'!W36)/'Question 1 - Prices'!W36</f>
        <v>-0.11693999999999999</v>
      </c>
      <c r="W36" s="140">
        <f>('Question 1 - Prices'!X37-'Question 1 - Prices'!X36)/'Question 1 - Prices'!X36</f>
        <v>-9.2648539778449085E-2</v>
      </c>
      <c r="X36" s="140">
        <f>('Question 1 - Prices'!Y37-'Question 1 - Prices'!Y36)/'Question 1 - Prices'!Y36</f>
        <v>-7.3530904293108601E-2</v>
      </c>
      <c r="Y36" s="140">
        <f>('Question 1 - Prices'!Z37-'Question 1 - Prices'!Z36)/'Question 1 - Prices'!Z36</f>
        <v>-4.8365122615803752E-2</v>
      </c>
      <c r="Z36" s="140">
        <f>('Question 1 - Prices'!AA37-'Question 1 - Prices'!AA36)/'Question 1 - Prices'!AA36</f>
        <v>-8.7384744341995002E-2</v>
      </c>
      <c r="AC36" s="150">
        <f t="shared" si="25"/>
        <v>-0.12008721910823701</v>
      </c>
      <c r="AD36" s="140">
        <f t="shared" si="26"/>
        <v>-0.54668186634412286</v>
      </c>
      <c r="AE36" s="140">
        <f t="shared" si="27"/>
        <v>-2.466357705850243E-3</v>
      </c>
      <c r="AF36" s="140">
        <f t="shared" si="28"/>
        <v>-6.9477529223814699E-2</v>
      </c>
      <c r="AG36" s="140">
        <f t="shared" si="29"/>
        <v>-7.6293327832823402E-2</v>
      </c>
      <c r="AH36" s="140">
        <f t="shared" si="30"/>
        <v>-0.10409717958463877</v>
      </c>
      <c r="AI36" s="140">
        <f t="shared" si="31"/>
        <v>0.13967658103707392</v>
      </c>
      <c r="AJ36" s="140">
        <f t="shared" si="32"/>
        <v>-0.1825932162708534</v>
      </c>
      <c r="AK36" s="140">
        <f t="shared" si="33"/>
        <v>-0.12581430147829309</v>
      </c>
      <c r="AL36" s="140">
        <f t="shared" si="34"/>
        <v>-3.4696128452785125E-3</v>
      </c>
      <c r="AM36" s="140">
        <f t="shared" si="35"/>
        <v>-1.7417470174661675E-2</v>
      </c>
      <c r="AN36" s="140">
        <f t="shared" si="36"/>
        <v>-0.10124353564602162</v>
      </c>
      <c r="AO36" s="140">
        <f t="shared" si="37"/>
        <v>-3.7172053948964112E-2</v>
      </c>
      <c r="AP36" s="140">
        <f t="shared" si="38"/>
        <v>2.5925179290094705E-2</v>
      </c>
      <c r="AQ36" s="140">
        <f t="shared" si="39"/>
        <v>7.3510072735893689E-2</v>
      </c>
      <c r="AR36" s="140">
        <f t="shared" si="40"/>
        <v>1.2834716938401772E-2</v>
      </c>
      <c r="AS36" s="140">
        <f t="shared" si="41"/>
        <v>0.10920243409330173</v>
      </c>
      <c r="AT36" s="140">
        <f t="shared" si="42"/>
        <v>0.10455648404225899</v>
      </c>
      <c r="AU36" s="140">
        <f t="shared" si="43"/>
        <v>-3.3985243398801303E-2</v>
      </c>
      <c r="AV36" s="140">
        <f t="shared" si="44"/>
        <v>-0.15540907725085742</v>
      </c>
      <c r="AW36" s="140">
        <f t="shared" si="45"/>
        <v>-0.13680088786153655</v>
      </c>
      <c r="AX36" s="140">
        <f t="shared" si="46"/>
        <v>-0.10638547347050495</v>
      </c>
      <c r="AY36" s="140">
        <f t="shared" si="47"/>
        <v>-7.4409025360535716E-2</v>
      </c>
      <c r="AZ36" s="140">
        <f t="shared" si="48"/>
        <v>-4.7563248946738364E-2</v>
      </c>
      <c r="BA36" s="140">
        <f t="shared" si="49"/>
        <v>-0.12530130738865347</v>
      </c>
    </row>
    <row r="37" spans="1:53" x14ac:dyDescent="0.2">
      <c r="A37" s="143">
        <v>44561</v>
      </c>
      <c r="B37" s="150">
        <f>('Question 1 - Prices'!C38-'Question 1 - Prices'!C37)/'Question 1 - Prices'!C37</f>
        <v>-3.1674208144796379E-2</v>
      </c>
      <c r="C37" s="140">
        <f>('Question 1 - Prices'!D38-'Question 1 - Prices'!D37)/'Question 1 - Prices'!D37</f>
        <v>2.2779043280183771E-3</v>
      </c>
      <c r="D37" s="140">
        <f>('Question 1 - Prices'!E38-'Question 1 - Prices'!E37)/'Question 1 - Prices'!E37</f>
        <v>-3.8234935597903336E-2</v>
      </c>
      <c r="E37" s="140">
        <f>('Question 1 - Prices'!F38-'Question 1 - Prices'!F37)/'Question 1 - Prices'!F37</f>
        <v>1.7421602787456445E-2</v>
      </c>
      <c r="F37" s="140">
        <f>('Question 1 - Prices'!G38-'Question 1 - Prices'!G37)/'Question 1 - Prices'!G37</f>
        <v>9.8649777895061019E-2</v>
      </c>
      <c r="G37" s="140">
        <f>('Question 1 - Prices'!H38-'Question 1 - Prices'!H37)/'Question 1 - Prices'!H37</f>
        <v>0.12229049647528933</v>
      </c>
      <c r="H37" s="140">
        <f>('Question 1 - Prices'!I38-'Question 1 - Prices'!I37)/'Question 1 - Prices'!I37</f>
        <v>3.3182076006806629E-2</v>
      </c>
      <c r="I37" s="140">
        <f>('Question 1 - Prices'!J38-'Question 1 - Prices'!J37)/'Question 1 - Prices'!J37</f>
        <v>1.4011078527207628E-2</v>
      </c>
      <c r="J37" s="140">
        <f>('Question 1 - Prices'!K38-'Question 1 - Prices'!K37)/'Question 1 - Prices'!K37</f>
        <v>7.1773414869649083E-2</v>
      </c>
      <c r="K37" s="140">
        <f>('Question 1 - Prices'!L38-'Question 1 - Prices'!L37)/'Question 1 - Prices'!L37</f>
        <v>4.7099368179207263E-2</v>
      </c>
      <c r="L37" s="140">
        <f>('Question 1 - Prices'!M38-'Question 1 - Prices'!M37)/'Question 1 - Prices'!M37</f>
        <v>-5.4644808743169446E-2</v>
      </c>
      <c r="M37" s="140">
        <f>('Question 1 - Prices'!N38-'Question 1 - Prices'!N37)/'Question 1 - Prices'!N37</f>
        <v>5.5586592178770905E-2</v>
      </c>
      <c r="N37" s="140">
        <f>('Question 1 - Prices'!O38-'Question 1 - Prices'!O37)/'Question 1 - Prices'!O37</f>
        <v>-7.6854520997309522E-2</v>
      </c>
      <c r="O37" s="140">
        <f>('Question 1 - Prices'!P38-'Question 1 - Prices'!P37)/'Question 1 - Prices'!P37</f>
        <v>-4.9251768570345064E-2</v>
      </c>
      <c r="P37" s="140">
        <f>('Question 1 - Prices'!Q38-'Question 1 - Prices'!Q37)/'Question 1 - Prices'!Q37</f>
        <v>7.4228675136116043E-2</v>
      </c>
      <c r="Q37" s="140">
        <f>('Question 1 - Prices'!R38-'Question 1 - Prices'!R37)/'Question 1 - Prices'!R37</f>
        <v>0.20179544141020078</v>
      </c>
      <c r="R37" s="140">
        <f>('Question 1 - Prices'!S38-'Question 1 - Prices'!S37)/'Question 1 - Prices'!S37</f>
        <v>8.2334549244398036E-2</v>
      </c>
      <c r="S37" s="140">
        <f>('Question 1 - Prices'!T38-'Question 1 - Prices'!T37)/'Question 1 - Prices'!T37</f>
        <v>6.1594125971440136E-2</v>
      </c>
      <c r="T37" s="140">
        <f>('Question 1 - Prices'!U38-'Question 1 - Prices'!U37)/'Question 1 - Prices'!U37</f>
        <v>7.0028011204482082E-3</v>
      </c>
      <c r="U37" s="140">
        <f>('Question 1 - Prices'!V38-'Question 1 - Prices'!V37)/'Question 1 - Prices'!V37</f>
        <v>5.928670680870779E-2</v>
      </c>
      <c r="V37" s="140">
        <f>('Question 1 - Prices'!W38-'Question 1 - Prices'!W37)/'Question 1 - Prices'!W37</f>
        <v>7.8930917713766813E-2</v>
      </c>
      <c r="W37" s="140">
        <f>('Question 1 - Prices'!X38-'Question 1 - Prices'!X37)/'Question 1 - Prices'!X37</f>
        <v>6.659267480577126E-2</v>
      </c>
      <c r="X37" s="140">
        <f>('Question 1 - Prices'!Y38-'Question 1 - Prices'!Y37)/'Question 1 - Prices'!Y37</f>
        <v>-8.4898942871228095E-3</v>
      </c>
      <c r="Y37" s="140">
        <f>('Question 1 - Prices'!Z38-'Question 1 - Prices'!Z37)/'Question 1 - Prices'!Z37</f>
        <v>5.9055118110236164E-2</v>
      </c>
      <c r="Z37" s="140">
        <f>('Question 1 - Prices'!AA38-'Question 1 - Prices'!AA37)/'Question 1 - Prices'!AA37</f>
        <v>2.0895522388059789E-2</v>
      </c>
      <c r="AC37" s="150">
        <f t="shared" si="25"/>
        <v>-2.758705472991578E-2</v>
      </c>
      <c r="AD37" s="140">
        <f t="shared" si="26"/>
        <v>-1.8486035450229678E-2</v>
      </c>
      <c r="AE37" s="140">
        <f t="shared" si="27"/>
        <v>-4.0416948515387428E-2</v>
      </c>
      <c r="AF37" s="140">
        <f t="shared" si="28"/>
        <v>1.6125891745459985E-2</v>
      </c>
      <c r="AG37" s="140">
        <f t="shared" si="29"/>
        <v>0.10830619880595628</v>
      </c>
      <c r="AH37" s="140">
        <f t="shared" si="30"/>
        <v>0.11298942676951093</v>
      </c>
      <c r="AI37" s="140">
        <f t="shared" si="31"/>
        <v>3.891429299821407E-2</v>
      </c>
      <c r="AJ37" s="140">
        <f t="shared" si="32"/>
        <v>-6.9540190038898074E-3</v>
      </c>
      <c r="AK37" s="140">
        <f t="shared" si="33"/>
        <v>5.4935310695628917E-2</v>
      </c>
      <c r="AL37" s="140">
        <f t="shared" si="34"/>
        <v>3.7852747823818984E-2</v>
      </c>
      <c r="AM37" s="140">
        <f t="shared" si="35"/>
        <v>-8.8728945584497801E-2</v>
      </c>
      <c r="AN37" s="140">
        <f t="shared" si="36"/>
        <v>6.1129483678457851E-2</v>
      </c>
      <c r="AO37" s="140">
        <f t="shared" si="37"/>
        <v>-0.14163877580267498</v>
      </c>
      <c r="AP37" s="140">
        <f t="shared" si="38"/>
        <v>-6.3250323798090605E-2</v>
      </c>
      <c r="AQ37" s="140">
        <f t="shared" si="39"/>
        <v>4.4267452811929633E-2</v>
      </c>
      <c r="AR37" s="140">
        <f t="shared" si="40"/>
        <v>0.17323229877405441</v>
      </c>
      <c r="AS37" s="140">
        <f t="shared" si="41"/>
        <v>6.800068357189161E-2</v>
      </c>
      <c r="AT37" s="140">
        <f t="shared" si="42"/>
        <v>-3.6714583671992873E-3</v>
      </c>
      <c r="AU37" s="140">
        <f t="shared" si="43"/>
        <v>1.2112190088334274E-3</v>
      </c>
      <c r="AV37" s="140">
        <f t="shared" si="44"/>
        <v>3.9932051326557819E-2</v>
      </c>
      <c r="AW37" s="140">
        <f t="shared" si="45"/>
        <v>5.9070029852230269E-2</v>
      </c>
      <c r="AX37" s="140">
        <f t="shared" si="46"/>
        <v>5.2855741113715396E-2</v>
      </c>
      <c r="AY37" s="140">
        <f t="shared" si="47"/>
        <v>-9.3680153545499228E-3</v>
      </c>
      <c r="AZ37" s="140">
        <f t="shared" si="48"/>
        <v>5.9856991779301552E-2</v>
      </c>
      <c r="BA37" s="140">
        <f t="shared" si="49"/>
        <v>-1.7021040658598673E-2</v>
      </c>
    </row>
    <row r="38" spans="1:53" x14ac:dyDescent="0.2">
      <c r="A38" s="143">
        <v>44592</v>
      </c>
      <c r="B38" s="150">
        <f>('Question 1 - Prices'!C39-'Question 1 - Prices'!C38)/'Question 1 - Prices'!C38</f>
        <v>-0.19158878504672891</v>
      </c>
      <c r="C38" s="140">
        <f>('Question 1 - Prices'!D39-'Question 1 - Prices'!D38)/'Question 1 - Prices'!D38</f>
        <v>5.6818181818181816E-2</v>
      </c>
      <c r="D38" s="140">
        <f>('Question 1 - Prices'!E39-'Question 1 - Prices'!E38)/'Question 1 - Prices'!E38</f>
        <v>0.11888466413181241</v>
      </c>
      <c r="E38" s="140">
        <f>('Question 1 - Prices'!F39-'Question 1 - Prices'!F38)/'Question 1 - Prices'!F38</f>
        <v>-0.13698630136986301</v>
      </c>
      <c r="F38" s="140">
        <f>('Question 1 - Prices'!G39-'Question 1 - Prices'!G38)/'Question 1 - Prices'!G38</f>
        <v>5.5004003202561998E-2</v>
      </c>
      <c r="G38" s="140">
        <f>('Question 1 - Prices'!H39-'Question 1 - Prices'!H38)/'Question 1 - Prices'!H38</f>
        <v>-8.6392798360820838E-2</v>
      </c>
      <c r="H38" s="140">
        <f>('Question 1 - Prices'!I39-'Question 1 - Prices'!I38)/'Question 1 - Prices'!I38</f>
        <v>-0.23579467471863849</v>
      </c>
      <c r="I38" s="140">
        <f>('Question 1 - Prices'!J39-'Question 1 - Prices'!J38)/'Question 1 - Prices'!J38</f>
        <v>-8.890317052270777E-2</v>
      </c>
      <c r="J38" s="140">
        <f>('Question 1 - Prices'!K39-'Question 1 - Prices'!K38)/'Question 1 - Prices'!K38</f>
        <v>-0.10390390390390383</v>
      </c>
      <c r="K38" s="140">
        <f>('Question 1 - Prices'!L39-'Question 1 - Prices'!L38)/'Question 1 - Prices'!L38</f>
        <v>-1.535929786066924E-2</v>
      </c>
      <c r="L38" s="140">
        <f>('Question 1 - Prices'!M39-'Question 1 - Prices'!M38)/'Question 1 - Prices'!M38</f>
        <v>0.25144508670520233</v>
      </c>
      <c r="M38" s="140">
        <f>('Question 1 - Prices'!N39-'Question 1 - Prices'!N38)/'Question 1 - Prices'!N38</f>
        <v>8.2495369145276526E-2</v>
      </c>
      <c r="N38" s="140">
        <f>('Question 1 - Prices'!O39-'Question 1 - Prices'!O38)/'Question 1 - Prices'!O38</f>
        <v>-0.11360935360065663</v>
      </c>
      <c r="O38" s="140">
        <f>('Question 1 - Prices'!P39-'Question 1 - Prices'!P38)/'Question 1 - Prices'!P38</f>
        <v>-0.10283010679832767</v>
      </c>
      <c r="P38" s="140">
        <f>('Question 1 - Prices'!Q39-'Question 1 - Prices'!Q38)/'Question 1 - Prices'!Q38</f>
        <v>-1.571211353269129E-2</v>
      </c>
      <c r="Q38" s="140">
        <f>('Question 1 - Prices'!R39-'Question 1 - Prices'!R38)/'Question 1 - Prices'!R38</f>
        <v>-0.11952042807886443</v>
      </c>
      <c r="R38" s="140">
        <f>('Question 1 - Prices'!S39-'Question 1 - Prices'!S38)/'Question 1 - Prices'!S38</f>
        <v>-2.2628791526239714E-2</v>
      </c>
      <c r="S38" s="140">
        <f>('Question 1 - Prices'!T39-'Question 1 - Prices'!T38)/'Question 1 - Prices'!T38</f>
        <v>-7.8043230944254832E-2</v>
      </c>
      <c r="T38" s="140">
        <f>('Question 1 - Prices'!U39-'Question 1 - Prices'!U38)/'Question 1 - Prices'!U38</f>
        <v>-6.755414265845347E-3</v>
      </c>
      <c r="U38" s="140">
        <f>('Question 1 - Prices'!V39-'Question 1 - Prices'!V38)/'Question 1 - Prices'!V38</f>
        <v>0.34411893310013103</v>
      </c>
      <c r="V38" s="140">
        <f>('Question 1 - Prices'!W39-'Question 1 - Prices'!W38)/'Question 1 - Prices'!W38</f>
        <v>-3.2324533161622593E-2</v>
      </c>
      <c r="W38" s="140">
        <f>('Question 1 - Prices'!X39-'Question 1 - Prices'!X38)/'Question 1 - Prices'!X38</f>
        <v>-7.9084287200832382E-2</v>
      </c>
      <c r="X38" s="140">
        <f>('Question 1 - Prices'!Y39-'Question 1 - Prices'!Y38)/'Question 1 - Prices'!Y38</f>
        <v>-6.0766766103193093E-2</v>
      </c>
      <c r="Y38" s="140">
        <f>('Question 1 - Prices'!Z39-'Question 1 - Prices'!Z38)/'Question 1 - Prices'!Z38</f>
        <v>6.3872930043933782E-2</v>
      </c>
      <c r="Z38" s="140">
        <f>('Question 1 - Prices'!AA39-'Question 1 - Prices'!AA38)/'Question 1 - Prices'!AA38</f>
        <v>-0.14394961763382813</v>
      </c>
      <c r="AC38" s="150">
        <f t="shared" si="25"/>
        <v>-0.18750163163184833</v>
      </c>
      <c r="AD38" s="140">
        <f t="shared" si="26"/>
        <v>3.6054242039933765E-2</v>
      </c>
      <c r="AE38" s="140">
        <f t="shared" si="27"/>
        <v>0.11670265121432832</v>
      </c>
      <c r="AF38" s="140">
        <f t="shared" si="28"/>
        <v>-0.13828201241185947</v>
      </c>
      <c r="AG38" s="140">
        <f t="shared" si="29"/>
        <v>6.4660424113457265E-2</v>
      </c>
      <c r="AH38" s="140">
        <f t="shared" si="30"/>
        <v>-9.5693868066599241E-2</v>
      </c>
      <c r="AI38" s="140">
        <f t="shared" si="31"/>
        <v>-0.23006245772723105</v>
      </c>
      <c r="AJ38" s="140">
        <f t="shared" si="32"/>
        <v>-0.1098682680538052</v>
      </c>
      <c r="AK38" s="140">
        <f t="shared" si="33"/>
        <v>-0.120742008077924</v>
      </c>
      <c r="AL38" s="140">
        <f t="shared" si="34"/>
        <v>-2.460591821605752E-2</v>
      </c>
      <c r="AM38" s="140">
        <f t="shared" si="35"/>
        <v>0.21736094986387397</v>
      </c>
      <c r="AN38" s="140">
        <f t="shared" si="36"/>
        <v>8.8038260644963479E-2</v>
      </c>
      <c r="AO38" s="140">
        <f t="shared" si="37"/>
        <v>-0.17839360840602209</v>
      </c>
      <c r="AP38" s="140">
        <f t="shared" si="38"/>
        <v>-0.11682866202607321</v>
      </c>
      <c r="AQ38" s="140">
        <f t="shared" si="39"/>
        <v>-4.5673335856877696E-2</v>
      </c>
      <c r="AR38" s="140">
        <f t="shared" si="40"/>
        <v>-0.1480835707150108</v>
      </c>
      <c r="AS38" s="140">
        <f t="shared" si="41"/>
        <v>-3.6962657198746141E-2</v>
      </c>
      <c r="AT38" s="140">
        <f t="shared" si="42"/>
        <v>-0.14330881528289424</v>
      </c>
      <c r="AU38" s="140">
        <f t="shared" si="43"/>
        <v>-1.2546996377460127E-2</v>
      </c>
      <c r="AV38" s="140">
        <f t="shared" si="44"/>
        <v>0.32476427761798105</v>
      </c>
      <c r="AW38" s="140">
        <f t="shared" si="45"/>
        <v>-5.2185421023159137E-2</v>
      </c>
      <c r="AX38" s="140">
        <f t="shared" si="46"/>
        <v>-9.2821220892888245E-2</v>
      </c>
      <c r="AY38" s="140">
        <f t="shared" si="47"/>
        <v>-6.1644887170620208E-2</v>
      </c>
      <c r="AZ38" s="140">
        <f t="shared" si="48"/>
        <v>6.4674803712999177E-2</v>
      </c>
      <c r="BA38" s="140">
        <f t="shared" si="49"/>
        <v>-0.1818661806804866</v>
      </c>
    </row>
    <row r="39" spans="1:53" x14ac:dyDescent="0.2">
      <c r="A39" s="143">
        <v>44620</v>
      </c>
      <c r="B39" s="150">
        <f>('Question 1 - Prices'!C40-'Question 1 - Prices'!C39)/'Question 1 - Prices'!C39</f>
        <v>2.6974951830443097E-2</v>
      </c>
      <c r="C39" s="140">
        <f>('Question 1 - Prices'!D40-'Question 1 - Prices'!D39)/'Question 1 - Prices'!D39</f>
        <v>0.20215053763440849</v>
      </c>
      <c r="D39" s="140">
        <f>('Question 1 - Prices'!E40-'Question 1 - Prices'!E39)/'Question 1 - Prices'!E39</f>
        <v>-4.8482102401450025E-2</v>
      </c>
      <c r="E39" s="140">
        <f>('Question 1 - Prices'!F40-'Question 1 - Prices'!F39)/'Question 1 - Prices'!F39</f>
        <v>1.3888888888888945E-2</v>
      </c>
      <c r="F39" s="140">
        <f>('Question 1 - Prices'!G40-'Question 1 - Prices'!G39)/'Question 1 - Prices'!G39</f>
        <v>1.7378766031722014E-2</v>
      </c>
      <c r="G39" s="140">
        <f>('Question 1 - Prices'!H40-'Question 1 - Prices'!H39)/'Question 1 - Prices'!H39</f>
        <v>-5.687709106952471E-2</v>
      </c>
      <c r="H39" s="140">
        <f>('Question 1 - Prices'!I40-'Question 1 - Prices'!I39)/'Question 1 - Prices'!I39</f>
        <v>-8.7643678160919586E-2</v>
      </c>
      <c r="I39" s="140">
        <f>('Question 1 - Prices'!J40-'Question 1 - Prices'!J39)/'Question 1 - Prices'!J39</f>
        <v>4.432165530213962E-2</v>
      </c>
      <c r="J39" s="140">
        <f>('Question 1 - Prices'!K40-'Question 1 - Prices'!K39)/'Question 1 - Prices'!K39</f>
        <v>0.10087131367292231</v>
      </c>
      <c r="K39" s="140">
        <f>('Question 1 - Prices'!L40-'Question 1 - Prices'!L39)/'Question 1 - Prices'!L39</f>
        <v>-5.5710306406685289E-3</v>
      </c>
      <c r="L39" s="140">
        <f>('Question 1 - Prices'!M40-'Question 1 - Prices'!M39)/'Question 1 - Prices'!M39</f>
        <v>0.12240184757505779</v>
      </c>
      <c r="M39" s="140">
        <f>('Question 1 - Prices'!N40-'Question 1 - Prices'!N39)/'Question 1 - Prices'!N39</f>
        <v>-2.8784452728717234E-2</v>
      </c>
      <c r="N39" s="140">
        <f>('Question 1 - Prices'!O40-'Question 1 - Prices'!O39)/'Question 1 - Prices'!O39</f>
        <v>-7.0768110328076519E-2</v>
      </c>
      <c r="O39" s="140">
        <f>('Question 1 - Prices'!P40-'Question 1 - Prices'!P39)/'Question 1 - Prices'!P39</f>
        <v>2.6672505490611589E-2</v>
      </c>
      <c r="P39" s="140">
        <f>('Question 1 - Prices'!Q40-'Question 1 - Prices'!Q39)/'Question 1 - Prices'!Q39</f>
        <v>-5.5269481634054221E-2</v>
      </c>
      <c r="Q39" s="140">
        <f>('Question 1 - Prices'!R40-'Question 1 - Prices'!R39)/'Question 1 - Prices'!R39</f>
        <v>2.6626612958284769E-3</v>
      </c>
      <c r="R39" s="140">
        <f>('Question 1 - Prices'!S40-'Question 1 - Prices'!S39)/'Question 1 - Prices'!S39</f>
        <v>-0.13497536945812816</v>
      </c>
      <c r="S39" s="140">
        <f>('Question 1 - Prices'!T40-'Question 1 - Prices'!T39)/'Question 1 - Prices'!T39</f>
        <v>-3.035535538005911E-2</v>
      </c>
      <c r="T39" s="140">
        <f>('Question 1 - Prices'!U40-'Question 1 - Prices'!U39)/'Question 1 - Prices'!U39</f>
        <v>-6.461292258451698E-2</v>
      </c>
      <c r="U39" s="140">
        <f>('Question 1 - Prices'!V40-'Question 1 - Prices'!V39)/'Question 1 - Prices'!V39</f>
        <v>9.0761223162003996E-2</v>
      </c>
      <c r="V39" s="140">
        <f>('Question 1 - Prices'!W40-'Question 1 - Prices'!W39)/'Question 1 - Prices'!W39</f>
        <v>-1.1977641735427657E-3</v>
      </c>
      <c r="W39" s="140">
        <f>('Question 1 - Prices'!X40-'Question 1 - Prices'!X39)/'Question 1 - Prices'!X39</f>
        <v>-4.7834274952919004E-2</v>
      </c>
      <c r="X39" s="140">
        <f>('Question 1 - Prices'!Y40-'Question 1 - Prices'!Y39)/'Question 1 - Prices'!Y39</f>
        <v>1.1880955181743426E-2</v>
      </c>
      <c r="Y39" s="140">
        <f>('Question 1 - Prices'!Z40-'Question 1 - Prices'!Z39)/'Question 1 - Prices'!Z39</f>
        <v>-0.10514612452350694</v>
      </c>
      <c r="Z39" s="140">
        <f>('Question 1 - Prices'!AA40-'Question 1 - Prices'!AA39)/'Question 1 - Prices'!AA39</f>
        <v>0.10430898581187595</v>
      </c>
      <c r="AC39" s="150">
        <f t="shared" si="25"/>
        <v>3.1062105245323691E-2</v>
      </c>
      <c r="AD39" s="140">
        <f t="shared" si="26"/>
        <v>0.18138659785616043</v>
      </c>
      <c r="AE39" s="140">
        <f t="shared" si="27"/>
        <v>-5.0664115318934118E-2</v>
      </c>
      <c r="AF39" s="140">
        <f t="shared" si="28"/>
        <v>1.2593177846892485E-2</v>
      </c>
      <c r="AG39" s="140">
        <f t="shared" si="29"/>
        <v>2.7035186942617279E-2</v>
      </c>
      <c r="AH39" s="140">
        <f t="shared" si="30"/>
        <v>-6.6178160775303113E-2</v>
      </c>
      <c r="AI39" s="140">
        <f t="shared" si="31"/>
        <v>-8.1911461169512145E-2</v>
      </c>
      <c r="AJ39" s="140">
        <f t="shared" si="32"/>
        <v>2.3356557771042185E-2</v>
      </c>
      <c r="AK39" s="140">
        <f t="shared" si="33"/>
        <v>8.4033209498902139E-2</v>
      </c>
      <c r="AL39" s="140">
        <f t="shared" si="34"/>
        <v>-1.4817650996056808E-2</v>
      </c>
      <c r="AM39" s="140">
        <f t="shared" si="35"/>
        <v>8.8317710733729432E-2</v>
      </c>
      <c r="AN39" s="140">
        <f t="shared" si="36"/>
        <v>-2.3241561229030289E-2</v>
      </c>
      <c r="AO39" s="140">
        <f t="shared" si="37"/>
        <v>-0.13555236513344196</v>
      </c>
      <c r="AP39" s="140">
        <f t="shared" si="38"/>
        <v>1.2673950262866046E-2</v>
      </c>
      <c r="AQ39" s="140">
        <f t="shared" si="39"/>
        <v>-8.5230703958240631E-2</v>
      </c>
      <c r="AR39" s="140">
        <f t="shared" si="40"/>
        <v>-2.5900481340317884E-2</v>
      </c>
      <c r="AS39" s="140">
        <f t="shared" si="41"/>
        <v>-0.14930923513063457</v>
      </c>
      <c r="AT39" s="140">
        <f t="shared" si="42"/>
        <v>-9.5620939718698533E-2</v>
      </c>
      <c r="AU39" s="140">
        <f t="shared" si="43"/>
        <v>-7.0404504696131756E-2</v>
      </c>
      <c r="AV39" s="140">
        <f t="shared" si="44"/>
        <v>7.1406567679854024E-2</v>
      </c>
      <c r="AW39" s="140">
        <f t="shared" si="45"/>
        <v>-2.1058652035079312E-2</v>
      </c>
      <c r="AX39" s="140">
        <f t="shared" si="46"/>
        <v>-6.1571208644974867E-2</v>
      </c>
      <c r="AY39" s="140">
        <f t="shared" si="47"/>
        <v>1.1002834114316313E-2</v>
      </c>
      <c r="AZ39" s="140">
        <f t="shared" si="48"/>
        <v>-0.10434425085444154</v>
      </c>
      <c r="BA39" s="140">
        <f t="shared" si="49"/>
        <v>6.6392422765217479E-2</v>
      </c>
    </row>
    <row r="40" spans="1:53" x14ac:dyDescent="0.2">
      <c r="A40" s="143">
        <v>44651</v>
      </c>
      <c r="B40" s="150">
        <f>('Question 1 - Prices'!C41-'Question 1 - Prices'!C40)/'Question 1 - Prices'!C40</f>
        <v>-9.3808630393995909E-3</v>
      </c>
      <c r="C40" s="140">
        <f>('Question 1 - Prices'!D41-'Question 1 - Prices'!D40)/'Question 1 - Prices'!D40</f>
        <v>1.7889087656529135E-3</v>
      </c>
      <c r="D40" s="140">
        <f>('Question 1 - Prices'!E41-'Question 1 - Prices'!E40)/'Question 1 - Prices'!E40</f>
        <v>1.7658730158730169E-2</v>
      </c>
      <c r="E40" s="140">
        <f>('Question 1 - Prices'!F41-'Question 1 - Prices'!F40)/'Question 1 - Prices'!F40</f>
        <v>-5.0880626223091582E-3</v>
      </c>
      <c r="F40" s="140">
        <f>('Question 1 - Prices'!G41-'Question 1 - Prices'!G40)/'Question 1 - Prices'!G40</f>
        <v>-4.0355064896315108E-2</v>
      </c>
      <c r="G40" s="140">
        <f>('Question 1 - Prices'!H41-'Question 1 - Prices'!H40)/'Question 1 - Prices'!H40</f>
        <v>0.11188211445501343</v>
      </c>
      <c r="H40" s="140">
        <f>('Question 1 - Prices'!I41-'Question 1 - Prices'!I40)/'Question 1 - Prices'!I40</f>
        <v>-7.1062992125984242E-2</v>
      </c>
      <c r="I40" s="140">
        <f>('Question 1 - Prices'!J41-'Question 1 - Prices'!J40)/'Question 1 - Prices'!J40</f>
        <v>-5.1446583361476901E-2</v>
      </c>
      <c r="J40" s="140">
        <f>('Question 1 - Prices'!K41-'Question 1 - Prices'!K40)/'Question 1 - Prices'!K40</f>
        <v>-7.6103500761035003E-3</v>
      </c>
      <c r="K40" s="140">
        <f>('Question 1 - Prices'!L41-'Question 1 - Prices'!L40)/'Question 1 - Prices'!L40</f>
        <v>6.2745098039215741E-2</v>
      </c>
      <c r="L40" s="140">
        <f>('Question 1 - Prices'!M41-'Question 1 - Prices'!M40)/'Question 1 - Prices'!M40</f>
        <v>0.47942386831275718</v>
      </c>
      <c r="M40" s="140">
        <f>('Question 1 - Prices'!N41-'Question 1 - Prices'!N40)/'Question 1 - Prices'!N40</f>
        <v>-8.8283413038006464E-2</v>
      </c>
      <c r="N40" s="140">
        <f>('Question 1 - Prices'!O41-'Question 1 - Prices'!O40)/'Question 1 - Prices'!O40</f>
        <v>0.23800884556803445</v>
      </c>
      <c r="O40" s="140">
        <f>('Question 1 - Prices'!P41-'Question 1 - Prices'!P40)/'Question 1 - Prices'!P40</f>
        <v>6.1437325397394001E-2</v>
      </c>
      <c r="P40" s="140">
        <f>('Question 1 - Prices'!Q41-'Question 1 - Prices'!Q40)/'Question 1 - Prices'!Q40</f>
        <v>5.7473352713178348E-2</v>
      </c>
      <c r="Q40" s="140">
        <f>('Question 1 - Prices'!R41-'Question 1 - Prices'!R40)/'Question 1 - Prices'!R40</f>
        <v>7.1905215851831739E-2</v>
      </c>
      <c r="R40" s="140">
        <f>('Question 1 - Prices'!S41-'Question 1 - Prices'!S40)/'Question 1 - Prices'!S40</f>
        <v>-3.7015945330296049E-2</v>
      </c>
      <c r="S40" s="140">
        <f>('Question 1 - Prices'!T41-'Question 1 - Prices'!T40)/'Question 1 - Prices'!T40</f>
        <v>-3.105118271694627E-2</v>
      </c>
      <c r="T40" s="140">
        <f>('Question 1 - Prices'!U41-'Question 1 - Prices'!U40)/'Question 1 - Prices'!U40</f>
        <v>1.2831479897348647E-3</v>
      </c>
      <c r="U40" s="140">
        <f>('Question 1 - Prices'!V41-'Question 1 - Prices'!V40)/'Question 1 - Prices'!V40</f>
        <v>0.12943632567849675</v>
      </c>
      <c r="V40" s="140">
        <f>('Question 1 - Prices'!W41-'Question 1 - Prices'!W40)/'Question 1 - Prices'!W40</f>
        <v>-2.8647568287808109E-2</v>
      </c>
      <c r="W40" s="140">
        <f>('Question 1 - Prices'!X41-'Question 1 - Prices'!X40)/'Question 1 - Prices'!X40</f>
        <v>7.9113924050631219E-4</v>
      </c>
      <c r="X40" s="140">
        <f>('Question 1 - Prices'!Y41-'Question 1 - Prices'!Y40)/'Question 1 - Prices'!Y40</f>
        <v>1.3368983957219275E-2</v>
      </c>
      <c r="Y40" s="140">
        <f>('Question 1 - Prices'!Z41-'Question 1 - Prices'!Z40)/'Question 1 - Prices'!Z40</f>
        <v>0.10614128505502302</v>
      </c>
      <c r="Z40" s="140">
        <f>('Question 1 - Prices'!AA41-'Question 1 - Prices'!AA40)/'Question 1 - Prices'!AA40</f>
        <v>-5.1153937663573602E-2</v>
      </c>
      <c r="AC40" s="150">
        <f t="shared" si="25"/>
        <v>-5.2937096245189944E-3</v>
      </c>
      <c r="AD40" s="140">
        <f t="shared" si="26"/>
        <v>-1.897503101259514E-2</v>
      </c>
      <c r="AE40" s="140">
        <f t="shared" si="27"/>
        <v>1.5476717241246076E-2</v>
      </c>
      <c r="AF40" s="140">
        <f t="shared" si="28"/>
        <v>-6.383773664305618E-3</v>
      </c>
      <c r="AG40" s="140">
        <f t="shared" si="29"/>
        <v>-3.0698643985419841E-2</v>
      </c>
      <c r="AH40" s="140">
        <f t="shared" si="30"/>
        <v>0.10258104474923503</v>
      </c>
      <c r="AI40" s="140">
        <f t="shared" si="31"/>
        <v>-6.5330775134576802E-2</v>
      </c>
      <c r="AJ40" s="140">
        <f t="shared" si="32"/>
        <v>-7.241168089257434E-2</v>
      </c>
      <c r="AK40" s="140">
        <f t="shared" si="33"/>
        <v>-2.4448454250123666E-2</v>
      </c>
      <c r="AL40" s="140">
        <f t="shared" si="34"/>
        <v>5.3498477683827463E-2</v>
      </c>
      <c r="AM40" s="140">
        <f t="shared" si="35"/>
        <v>0.4453397314714288</v>
      </c>
      <c r="AN40" s="140">
        <f t="shared" si="36"/>
        <v>-8.2740521538319511E-2</v>
      </c>
      <c r="AO40" s="140">
        <f t="shared" si="37"/>
        <v>0.173224590762669</v>
      </c>
      <c r="AP40" s="140">
        <f t="shared" si="38"/>
        <v>4.743877016964846E-2</v>
      </c>
      <c r="AQ40" s="140">
        <f t="shared" si="39"/>
        <v>2.7512130388991942E-2</v>
      </c>
      <c r="AR40" s="140">
        <f t="shared" si="40"/>
        <v>4.3342073215685381E-2</v>
      </c>
      <c r="AS40" s="140">
        <f t="shared" si="41"/>
        <v>-5.1349811002802476E-2</v>
      </c>
      <c r="AT40" s="140">
        <f t="shared" si="42"/>
        <v>-9.63167670555857E-2</v>
      </c>
      <c r="AU40" s="140">
        <f t="shared" si="43"/>
        <v>-4.5084341218799163E-3</v>
      </c>
      <c r="AV40" s="140">
        <f t="shared" si="44"/>
        <v>0.11008167019634678</v>
      </c>
      <c r="AW40" s="140">
        <f t="shared" si="45"/>
        <v>-4.8508456149344653E-2</v>
      </c>
      <c r="AX40" s="140">
        <f t="shared" si="46"/>
        <v>-1.2945794451549548E-2</v>
      </c>
      <c r="AY40" s="140">
        <f t="shared" si="47"/>
        <v>1.2490862889792162E-2</v>
      </c>
      <c r="AZ40" s="140">
        <f t="shared" si="48"/>
        <v>0.10694315872408841</v>
      </c>
      <c r="BA40" s="140">
        <f t="shared" si="49"/>
        <v>-8.9070500710232065E-2</v>
      </c>
    </row>
    <row r="41" spans="1:53" x14ac:dyDescent="0.2">
      <c r="A41" s="143">
        <v>44680</v>
      </c>
      <c r="B41" s="150">
        <f>('Question 1 - Prices'!C42-'Question 1 - Prices'!C41)/'Question 1 - Prices'!C41</f>
        <v>-0.18371212121212133</v>
      </c>
      <c r="C41" s="140">
        <f>('Question 1 - Prices'!D42-'Question 1 - Prices'!D41)/'Question 1 - Prices'!D41</f>
        <v>3.1250000000000132E-2</v>
      </c>
      <c r="D41" s="140">
        <f>('Question 1 - Prices'!E42-'Question 1 - Prices'!E41)/'Question 1 - Prices'!E41</f>
        <v>-2.897250926106448E-2</v>
      </c>
      <c r="E41" s="140">
        <f>('Question 1 - Prices'!F42-'Question 1 - Prices'!F41)/'Question 1 - Prices'!F41</f>
        <v>-6.4516129032258077E-2</v>
      </c>
      <c r="F41" s="140">
        <f>('Question 1 - Prices'!G42-'Question 1 - Prices'!G41)/'Question 1 - Prices'!G41</f>
        <v>6.2495141857753615E-2</v>
      </c>
      <c r="G41" s="140">
        <f>('Question 1 - Prices'!H42-'Question 1 - Prices'!H41)/'Question 1 - Prices'!H41</f>
        <v>-9.5855830586915464E-2</v>
      </c>
      <c r="H41" s="140">
        <f>('Question 1 - Prices'!I42-'Question 1 - Prices'!I41)/'Question 1 - Prices'!I41</f>
        <v>-6.5056155965246887E-2</v>
      </c>
      <c r="I41" s="140">
        <f>('Question 1 - Prices'!J42-'Question 1 - Prices'!J41)/'Question 1 - Prices'!J41</f>
        <v>-2.2430572038927135E-2</v>
      </c>
      <c r="J41" s="140">
        <f>('Question 1 - Prices'!K42-'Question 1 - Prices'!K41)/'Question 1 - Prices'!K41</f>
        <v>0.12269938650306748</v>
      </c>
      <c r="K41" s="140">
        <f>('Question 1 - Prices'!L42-'Question 1 - Prices'!L41)/'Question 1 - Prices'!L41</f>
        <v>6.8529256721138118E-3</v>
      </c>
      <c r="L41" s="140">
        <f>('Question 1 - Prices'!M42-'Question 1 - Prices'!M41)/'Question 1 - Prices'!M41</f>
        <v>-5.9805285118219829E-2</v>
      </c>
      <c r="M41" s="140">
        <f>('Question 1 - Prices'!N42-'Question 1 - Prices'!N41)/'Question 1 - Prices'!N41</f>
        <v>-0.1206432466008697</v>
      </c>
      <c r="N41" s="140">
        <f>('Question 1 - Prices'!O42-'Question 1 - Prices'!O41)/'Question 1 - Prices'!O41</f>
        <v>-0.19194506453444496</v>
      </c>
      <c r="O41" s="140">
        <f>('Question 1 - Prices'!P42-'Question 1 - Prices'!P41)/'Question 1 - Prices'!P41</f>
        <v>-0.23752515222626119</v>
      </c>
      <c r="P41" s="140">
        <f>('Question 1 - Prices'!Q42-'Question 1 - Prices'!Q41)/'Question 1 - Prices'!Q41</f>
        <v>-9.7130748525284957E-2</v>
      </c>
      <c r="Q41" s="140">
        <f>('Question 1 - Prices'!R42-'Question 1 - Prices'!R41)/'Question 1 - Prices'!R41</f>
        <v>-0.11956862215728629</v>
      </c>
      <c r="R41" s="140">
        <f>('Question 1 - Prices'!S42-'Question 1 - Prices'!S41)/'Question 1 - Prices'!S41</f>
        <v>-0.16262566528681255</v>
      </c>
      <c r="S41" s="140">
        <f>('Question 1 - Prices'!T42-'Question 1 - Prices'!T41)/'Question 1 - Prices'!T41</f>
        <v>0.10585763068032572</v>
      </c>
      <c r="T41" s="140">
        <f>('Question 1 - Prices'!U42-'Question 1 - Prices'!U41)/'Question 1 - Prices'!U41</f>
        <v>-0.15079026057240499</v>
      </c>
      <c r="U41" s="140">
        <f>('Question 1 - Prices'!V42-'Question 1 - Prices'!V41)/'Question 1 - Prices'!V41</f>
        <v>-5.9413783997887513E-2</v>
      </c>
      <c r="V41" s="140">
        <f>('Question 1 - Prices'!W42-'Question 1 - Prices'!W41)/'Question 1 - Prices'!W41</f>
        <v>-5.8984910836762647E-2</v>
      </c>
      <c r="W41" s="140">
        <f>('Question 1 - Prices'!X42-'Question 1 - Prices'!X41)/'Question 1 - Prices'!X41</f>
        <v>-5.1383399209486195E-2</v>
      </c>
      <c r="X41" s="140">
        <f>('Question 1 - Prices'!Y42-'Question 1 - Prices'!Y41)/'Question 1 - Prices'!Y41</f>
        <v>-3.4186073190317773E-2</v>
      </c>
      <c r="Y41" s="140">
        <f>('Question 1 - Prices'!Z42-'Question 1 - Prices'!Z41)/'Question 1 - Prices'!Z41</f>
        <v>-0.18228498074454427</v>
      </c>
      <c r="Z41" s="140">
        <f>('Question 1 - Prices'!AA42-'Question 1 - Prices'!AA41)/'Question 1 - Prices'!AA41</f>
        <v>-7.6980942828485457E-2</v>
      </c>
      <c r="AC41" s="150">
        <f t="shared" si="25"/>
        <v>-0.17962496779724074</v>
      </c>
      <c r="AD41" s="140">
        <f t="shared" si="26"/>
        <v>1.0486060221752077E-2</v>
      </c>
      <c r="AE41" s="140">
        <f t="shared" si="27"/>
        <v>-3.1154522178548572E-2</v>
      </c>
      <c r="AF41" s="140">
        <f t="shared" si="28"/>
        <v>-6.5811840074254543E-2</v>
      </c>
      <c r="AG41" s="140">
        <f t="shared" si="29"/>
        <v>7.2151562768648883E-2</v>
      </c>
      <c r="AH41" s="140">
        <f t="shared" si="30"/>
        <v>-0.10515690029269387</v>
      </c>
      <c r="AI41" s="140">
        <f t="shared" si="31"/>
        <v>-5.9323938973839446E-2</v>
      </c>
      <c r="AJ41" s="140">
        <f t="shared" si="32"/>
        <v>-4.3395669570024567E-2</v>
      </c>
      <c r="AK41" s="140">
        <f t="shared" si="33"/>
        <v>0.10586128232904732</v>
      </c>
      <c r="AL41" s="140">
        <f t="shared" si="34"/>
        <v>-2.3936946832744683E-3</v>
      </c>
      <c r="AM41" s="140">
        <f t="shared" si="35"/>
        <v>-9.3889421959548192E-2</v>
      </c>
      <c r="AN41" s="140">
        <f t="shared" si="36"/>
        <v>-0.11510035510118274</v>
      </c>
      <c r="AO41" s="140">
        <f t="shared" si="37"/>
        <v>-0.25672931933981041</v>
      </c>
      <c r="AP41" s="140">
        <f t="shared" si="38"/>
        <v>-0.25152370745400676</v>
      </c>
      <c r="AQ41" s="140">
        <f t="shared" si="39"/>
        <v>-0.12709197084947135</v>
      </c>
      <c r="AR41" s="140">
        <f t="shared" si="40"/>
        <v>-0.14813176479343265</v>
      </c>
      <c r="AS41" s="140">
        <f t="shared" si="41"/>
        <v>-0.17695953095931896</v>
      </c>
      <c r="AT41" s="140">
        <f t="shared" si="42"/>
        <v>4.0592046341686297E-2</v>
      </c>
      <c r="AU41" s="140">
        <f t="shared" si="43"/>
        <v>-0.15658184268401978</v>
      </c>
      <c r="AV41" s="140">
        <f t="shared" si="44"/>
        <v>-7.8768439480037492E-2</v>
      </c>
      <c r="AW41" s="140">
        <f t="shared" si="45"/>
        <v>-7.8845798698299191E-2</v>
      </c>
      <c r="AX41" s="140">
        <f t="shared" si="46"/>
        <v>-6.5120332901542052E-2</v>
      </c>
      <c r="AY41" s="140">
        <f t="shared" si="47"/>
        <v>-3.5064194257744888E-2</v>
      </c>
      <c r="AZ41" s="140">
        <f t="shared" si="48"/>
        <v>-0.18148310707547888</v>
      </c>
      <c r="BA41" s="140">
        <f t="shared" si="49"/>
        <v>-0.11489750587514391</v>
      </c>
    </row>
    <row r="42" spans="1:53" x14ac:dyDescent="0.2">
      <c r="A42" s="143">
        <v>44712</v>
      </c>
      <c r="B42" s="150">
        <f>('Question 1 - Prices'!C43-'Question 1 - Prices'!C42)/'Question 1 - Prices'!C42</f>
        <v>-0.27610208816705328</v>
      </c>
      <c r="C42" s="140">
        <f>('Question 1 - Prices'!D43-'Question 1 - Prices'!D42)/'Question 1 - Prices'!D42</f>
        <v>-1.1255411255411322E-2</v>
      </c>
      <c r="D42" s="140">
        <f>('Question 1 - Prices'!E43-'Question 1 - Prices'!E42)/'Question 1 - Prices'!E42</f>
        <v>2.2568468396112665E-2</v>
      </c>
      <c r="E42" s="140">
        <f>('Question 1 - Prices'!F43-'Question 1 - Prices'!F42)/'Question 1 - Prices'!F42</f>
        <v>-3.4482758620689669E-2</v>
      </c>
      <c r="F42" s="140">
        <f>('Question 1 - Prices'!G43-'Question 1 - Prices'!G42)/'Question 1 - Prices'!G42</f>
        <v>-7.2170605018655437E-2</v>
      </c>
      <c r="G42" s="140">
        <f>('Question 1 - Prices'!H43-'Question 1 - Prices'!H42)/'Question 1 - Prices'!H42</f>
        <v>-7.065301690708857E-2</v>
      </c>
      <c r="H42" s="140">
        <f>('Question 1 - Prices'!I43-'Question 1 - Prices'!I42)/'Question 1 - Prices'!I42</f>
        <v>-0.11695376246600174</v>
      </c>
      <c r="I42" s="140">
        <f>('Question 1 - Prices'!J43-'Question 1 - Prices'!J42)/'Question 1 - Prices'!J42</f>
        <v>4.0791550321719064E-2</v>
      </c>
      <c r="J42" s="140">
        <f>('Question 1 - Prices'!K43-'Question 1 - Prices'!K42)/'Question 1 - Prices'!K42</f>
        <v>-2.3770491803278813E-2</v>
      </c>
      <c r="K42" s="140">
        <f>('Question 1 - Prices'!L43-'Question 1 - Prices'!L42)/'Question 1 - Prices'!L42</f>
        <v>0.16282722513089015</v>
      </c>
      <c r="L42" s="140">
        <f>('Question 1 - Prices'!M43-'Question 1 - Prices'!M42)/'Question 1 - Prices'!M42</f>
        <v>0.14497041420118351</v>
      </c>
      <c r="M42" s="140">
        <f>('Question 1 - Prices'!N43-'Question 1 - Prices'!N42)/'Question 1 - Prices'!N42</f>
        <v>1.8051958245035745E-2</v>
      </c>
      <c r="N42" s="140">
        <f>('Question 1 - Prices'!O43-'Question 1 - Prices'!O42)/'Question 1 - Prices'!O42</f>
        <v>-0.12919753987081262</v>
      </c>
      <c r="O42" s="140">
        <f>('Question 1 - Prices'!P43-'Question 1 - Prices'!P42)/'Question 1 - Prices'!P42</f>
        <v>-3.276431485447056E-2</v>
      </c>
      <c r="P42" s="140">
        <f>('Question 1 - Prices'!Q43-'Question 1 - Prices'!Q42)/'Question 1 - Prices'!Q42</f>
        <v>-5.5883285759594052E-2</v>
      </c>
      <c r="Q42" s="140">
        <f>('Question 1 - Prices'!R43-'Question 1 - Prices'!R42)/'Question 1 - Prices'!R42</f>
        <v>4.642935227388556E-2</v>
      </c>
      <c r="R42" s="140">
        <f>('Question 1 - Prices'!S43-'Question 1 - Prices'!S42)/'Question 1 - Prices'!S42</f>
        <v>-3.389830508474579E-2</v>
      </c>
      <c r="S42" s="140">
        <f>('Question 1 - Prices'!T43-'Question 1 - Prices'!T42)/'Question 1 - Prices'!T42</f>
        <v>0.18907363420427559</v>
      </c>
      <c r="T42" s="140">
        <f>('Question 1 - Prices'!U43-'Question 1 - Prices'!U42)/'Question 1 - Prices'!U42</f>
        <v>0.11368209255533207</v>
      </c>
      <c r="U42" s="140">
        <f>('Question 1 - Prices'!V43-'Question 1 - Prices'!V42)/'Question 1 - Prices'!V42</f>
        <v>0.13700168444694</v>
      </c>
      <c r="V42" s="140">
        <f>('Question 1 - Prices'!W43-'Question 1 - Prices'!W42)/'Question 1 - Prices'!W42</f>
        <v>-3.4256559766763894E-2</v>
      </c>
      <c r="W42" s="140">
        <f>('Question 1 - Prices'!X43-'Question 1 - Prices'!X42)/'Question 1 - Prices'!X42</f>
        <v>-4.666666666666671E-2</v>
      </c>
      <c r="X42" s="140">
        <f>('Question 1 - Prices'!Y43-'Question 1 - Prices'!Y42)/'Question 1 - Prices'!Y42</f>
        <v>-9.9774319990497233E-3</v>
      </c>
      <c r="Y42" s="140">
        <f>('Question 1 - Prices'!Z43-'Question 1 - Prices'!Z42)/'Question 1 - Prices'!Z42</f>
        <v>0.16836734693877548</v>
      </c>
      <c r="Z42" s="140">
        <f>('Question 1 - Prices'!AA43-'Question 1 - Prices'!AA42)/'Question 1 - Prices'!AA42</f>
        <v>0.1102961151860906</v>
      </c>
      <c r="AC42" s="150">
        <f t="shared" si="25"/>
        <v>-0.2720149347521727</v>
      </c>
      <c r="AD42" s="140">
        <f t="shared" si="26"/>
        <v>-3.2019351033659375E-2</v>
      </c>
      <c r="AE42" s="140">
        <f t="shared" si="27"/>
        <v>2.0386455478628572E-2</v>
      </c>
      <c r="AF42" s="140">
        <f t="shared" si="28"/>
        <v>-3.5778469662686128E-2</v>
      </c>
      <c r="AG42" s="140">
        <f t="shared" si="29"/>
        <v>-6.2514184107760176E-2</v>
      </c>
      <c r="AH42" s="140">
        <f t="shared" si="30"/>
        <v>-7.9954086612866973E-2</v>
      </c>
      <c r="AI42" s="140">
        <f t="shared" si="31"/>
        <v>-0.1112215454745943</v>
      </c>
      <c r="AJ42" s="140">
        <f t="shared" si="32"/>
        <v>1.9826452790621629E-2</v>
      </c>
      <c r="AK42" s="140">
        <f t="shared" si="33"/>
        <v>-4.0608595977298975E-2</v>
      </c>
      <c r="AL42" s="140">
        <f t="shared" si="34"/>
        <v>0.15358060477550187</v>
      </c>
      <c r="AM42" s="140">
        <f t="shared" si="35"/>
        <v>0.11088627735985515</v>
      </c>
      <c r="AN42" s="140">
        <f t="shared" si="36"/>
        <v>2.3594849744722691E-2</v>
      </c>
      <c r="AO42" s="140">
        <f t="shared" si="37"/>
        <v>-0.19398179467617804</v>
      </c>
      <c r="AP42" s="140">
        <f t="shared" si="38"/>
        <v>-4.67628700822161E-2</v>
      </c>
      <c r="AQ42" s="140">
        <f t="shared" si="39"/>
        <v>-8.5844508083780455E-2</v>
      </c>
      <c r="AR42" s="140">
        <f t="shared" si="40"/>
        <v>1.7866209637739199E-2</v>
      </c>
      <c r="AS42" s="140">
        <f t="shared" si="41"/>
        <v>-4.8232170757252217E-2</v>
      </c>
      <c r="AT42" s="140">
        <f t="shared" si="42"/>
        <v>0.12380804986563616</v>
      </c>
      <c r="AU42" s="140">
        <f t="shared" si="43"/>
        <v>0.10789051044371729</v>
      </c>
      <c r="AV42" s="140">
        <f t="shared" si="44"/>
        <v>0.11764702896479003</v>
      </c>
      <c r="AW42" s="140">
        <f t="shared" si="45"/>
        <v>-5.4117447628300439E-2</v>
      </c>
      <c r="AX42" s="140">
        <f t="shared" si="46"/>
        <v>-6.0403600358722567E-2</v>
      </c>
      <c r="AY42" s="140">
        <f t="shared" si="47"/>
        <v>-1.0855553066476837E-2</v>
      </c>
      <c r="AZ42" s="140">
        <f t="shared" si="48"/>
        <v>0.16916922060784087</v>
      </c>
      <c r="BA42" s="140">
        <f t="shared" si="49"/>
        <v>7.2379552139432146E-2</v>
      </c>
    </row>
    <row r="43" spans="1:53" x14ac:dyDescent="0.2">
      <c r="A43" s="143">
        <v>44742</v>
      </c>
      <c r="B43" s="150">
        <f>('Question 1 - Prices'!C44-'Question 1 - Prices'!C43)/'Question 1 - Prices'!C43</f>
        <v>-0.16346153846153852</v>
      </c>
      <c r="C43" s="140">
        <f>('Question 1 - Prices'!D44-'Question 1 - Prices'!D43)/'Question 1 - Prices'!D43</f>
        <v>-2.2767075306479843E-2</v>
      </c>
      <c r="D43" s="140">
        <f>('Question 1 - Prices'!E44-'Question 1 - Prices'!E43)/'Question 1 - Prices'!E43</f>
        <v>-0.21080741438894121</v>
      </c>
      <c r="E43" s="140">
        <f>('Question 1 - Prices'!F44-'Question 1 - Prices'!F43)/'Question 1 - Prices'!F43</f>
        <v>1.4808362369337972E-2</v>
      </c>
      <c r="F43" s="140">
        <f>('Question 1 - Prices'!G44-'Question 1 - Prices'!G43)/'Question 1 - Prices'!G43</f>
        <v>-0.1458702937118076</v>
      </c>
      <c r="G43" s="140">
        <f>('Question 1 - Prices'!H44-'Question 1 - Prices'!H43)/'Question 1 - Prices'!H43</f>
        <v>-5.1614787615789054E-2</v>
      </c>
      <c r="H43" s="140">
        <f>('Question 1 - Prices'!I44-'Question 1 - Prices'!I43)/'Question 1 - Prices'!I43</f>
        <v>-0.21899383983572895</v>
      </c>
      <c r="I43" s="140">
        <f>('Question 1 - Prices'!J44-'Question 1 - Prices'!J43)/'Question 1 - Prices'!J43</f>
        <v>4.1875656129709428E-2</v>
      </c>
      <c r="J43" s="140">
        <f>('Question 1 - Prices'!K44-'Question 1 - Prices'!K43)/'Question 1 - Prices'!K43</f>
        <v>8.8441085922194351E-2</v>
      </c>
      <c r="K43" s="140">
        <f>('Question 1 - Prices'!L44-'Question 1 - Prices'!L43)/'Question 1 - Prices'!L43</f>
        <v>-4.7276001800990536E-2</v>
      </c>
      <c r="L43" s="140">
        <f>('Question 1 - Prices'!M44-'Question 1 - Prices'!M43)/'Question 1 - Prices'!M43</f>
        <v>-0.2002583979328165</v>
      </c>
      <c r="M43" s="140">
        <f>('Question 1 - Prices'!N44-'Question 1 - Prices'!N43)/'Question 1 - Prices'!N43</f>
        <v>-5.7358723305836079E-2</v>
      </c>
      <c r="N43" s="140">
        <f>('Question 1 - Prices'!O44-'Question 1 - Prices'!O43)/'Question 1 - Prices'!O43</f>
        <v>-0.11188774086898338</v>
      </c>
      <c r="O43" s="140">
        <f>('Question 1 - Prices'!P44-'Question 1 - Prices'!P43)/'Question 1 - Prices'!P43</f>
        <v>-0.11645915227861872</v>
      </c>
      <c r="P43" s="140">
        <f>('Question 1 - Prices'!Q44-'Question 1 - Prices'!Q43)/'Question 1 - Prices'!Q43</f>
        <v>-8.1429723192690165E-2</v>
      </c>
      <c r="Q43" s="140">
        <f>('Question 1 - Prices'!R44-'Question 1 - Prices'!R43)/'Question 1 - Prices'!R43</f>
        <v>-0.16258424835812654</v>
      </c>
      <c r="R43" s="140">
        <f>('Question 1 - Prices'!S44-'Question 1 - Prices'!S43)/'Question 1 - Prices'!S43</f>
        <v>-0.18640350877192974</v>
      </c>
      <c r="S43" s="140">
        <f>('Question 1 - Prices'!T44-'Question 1 - Prices'!T43)/'Question 1 - Prices'!T43</f>
        <v>-0.19396723931282461</v>
      </c>
      <c r="T43" s="140">
        <f>('Question 1 - Prices'!U44-'Question 1 - Prices'!U43)/'Question 1 - Prices'!U43</f>
        <v>-0.11382113821138209</v>
      </c>
      <c r="U43" s="140">
        <f>('Question 1 - Prices'!V44-'Question 1 - Prices'!V43)/'Question 1 - Prices'!V43</f>
        <v>-0.22567901234567903</v>
      </c>
      <c r="V43" s="140">
        <f>('Question 1 - Prices'!W44-'Question 1 - Prices'!W43)/'Question 1 - Prices'!W43</f>
        <v>-0.12226415094339617</v>
      </c>
      <c r="W43" s="140">
        <f>('Question 1 - Prices'!X44-'Question 1 - Prices'!X43)/'Question 1 - Prices'!X43</f>
        <v>-6.0751748251748276E-2</v>
      </c>
      <c r="X43" s="140">
        <f>('Question 1 - Prices'!Y44-'Question 1 - Prices'!Y43)/'Question 1 - Prices'!Y43</f>
        <v>6.3707258548290194E-2</v>
      </c>
      <c r="Y43" s="140">
        <f>('Question 1 - Prices'!Z44-'Question 1 - Prices'!Z43)/'Question 1 - Prices'!Z43</f>
        <v>-5.3073563990594499E-2</v>
      </c>
      <c r="Z43" s="140">
        <f>('Question 1 - Prices'!AA44-'Question 1 - Prices'!AA43)/'Question 1 - Prices'!AA43</f>
        <v>0.15659407878639603</v>
      </c>
      <c r="AC43" s="150">
        <f t="shared" si="25"/>
        <v>-0.15937438504665793</v>
      </c>
      <c r="AD43" s="140">
        <f t="shared" si="26"/>
        <v>-4.3531015084727898E-2</v>
      </c>
      <c r="AE43" s="140">
        <f t="shared" si="27"/>
        <v>-0.21298942730642531</v>
      </c>
      <c r="AF43" s="140">
        <f t="shared" si="28"/>
        <v>1.3512651327341512E-2</v>
      </c>
      <c r="AG43" s="140">
        <f t="shared" si="29"/>
        <v>-0.13621387280091232</v>
      </c>
      <c r="AH43" s="140">
        <f t="shared" si="30"/>
        <v>-6.0915857321567457E-2</v>
      </c>
      <c r="AI43" s="140">
        <f t="shared" si="31"/>
        <v>-0.21326162284432151</v>
      </c>
      <c r="AJ43" s="140">
        <f t="shared" si="32"/>
        <v>2.0910558598611993E-2</v>
      </c>
      <c r="AK43" s="140">
        <f t="shared" si="33"/>
        <v>7.1602981748174185E-2</v>
      </c>
      <c r="AL43" s="140">
        <f t="shared" si="34"/>
        <v>-5.6522622156378814E-2</v>
      </c>
      <c r="AM43" s="140">
        <f t="shared" si="35"/>
        <v>-0.23434253477414485</v>
      </c>
      <c r="AN43" s="140">
        <f t="shared" si="36"/>
        <v>-5.1815831806149133E-2</v>
      </c>
      <c r="AO43" s="140">
        <f t="shared" si="37"/>
        <v>-0.17667199567434883</v>
      </c>
      <c r="AP43" s="140">
        <f t="shared" si="38"/>
        <v>-0.13045770750636426</v>
      </c>
      <c r="AQ43" s="140">
        <f t="shared" si="39"/>
        <v>-0.11139094551687657</v>
      </c>
      <c r="AR43" s="140">
        <f t="shared" si="40"/>
        <v>-0.19114739099427291</v>
      </c>
      <c r="AS43" s="140">
        <f t="shared" si="41"/>
        <v>-0.20073737444443615</v>
      </c>
      <c r="AT43" s="140">
        <f t="shared" si="42"/>
        <v>-0.25923282365146405</v>
      </c>
      <c r="AU43" s="140">
        <f t="shared" si="43"/>
        <v>-0.11961272032299687</v>
      </c>
      <c r="AV43" s="140">
        <f t="shared" si="44"/>
        <v>-0.24503366782782901</v>
      </c>
      <c r="AW43" s="140">
        <f t="shared" si="45"/>
        <v>-0.14212503880493271</v>
      </c>
      <c r="AX43" s="140">
        <f t="shared" si="46"/>
        <v>-7.4488681943804133E-2</v>
      </c>
      <c r="AY43" s="140">
        <f t="shared" si="47"/>
        <v>6.2829137480863079E-2</v>
      </c>
      <c r="AZ43" s="140">
        <f t="shared" si="48"/>
        <v>-5.2271690321529111E-2</v>
      </c>
      <c r="BA43" s="140">
        <f t="shared" si="49"/>
        <v>0.11867751573973756</v>
      </c>
    </row>
    <row r="44" spans="1:53" x14ac:dyDescent="0.2">
      <c r="A44" s="143">
        <v>44771</v>
      </c>
      <c r="B44" s="150">
        <f>('Question 1 - Prices'!C45-'Question 1 - Prices'!C44)/'Question 1 - Prices'!C44</f>
        <v>0.14942528735632191</v>
      </c>
      <c r="C44" s="140">
        <f>('Question 1 - Prices'!D45-'Question 1 - Prices'!D44)/'Question 1 - Prices'!D44</f>
        <v>0.19713261648745514</v>
      </c>
      <c r="D44" s="140">
        <f>('Question 1 - Prices'!E45-'Question 1 - Prices'!E44)/'Question 1 - Prices'!E44</f>
        <v>7.8622611464968073E-2</v>
      </c>
      <c r="E44" s="140">
        <f>('Question 1 - Prices'!F45-'Question 1 - Prices'!F44)/'Question 1 - Prices'!F44</f>
        <v>0.15879828326180254</v>
      </c>
      <c r="F44" s="140">
        <f>('Question 1 - Prices'!G45-'Question 1 - Prices'!G44)/'Question 1 - Prices'!G44</f>
        <v>-8.7145165012693204E-2</v>
      </c>
      <c r="G44" s="140">
        <f>('Question 1 - Prices'!H45-'Question 1 - Prices'!H44)/'Question 1 - Prices'!H44</f>
        <v>0.10506401513484974</v>
      </c>
      <c r="H44" s="140">
        <f>('Question 1 - Prices'!I45-'Question 1 - Prices'!I44)/'Question 1 - Prices'!I44</f>
        <v>-0.12859865912974891</v>
      </c>
      <c r="I44" s="140">
        <f>('Question 1 - Prices'!J45-'Question 1 - Prices'!J44)/'Question 1 - Prices'!J44</f>
        <v>0.10848634124496208</v>
      </c>
      <c r="J44" s="140">
        <f>('Question 1 - Prices'!K45-'Question 1 - Prices'!K44)/'Question 1 - Prices'!K44</f>
        <v>-0.11005399845718697</v>
      </c>
      <c r="K44" s="140">
        <f>('Question 1 - Prices'!L45-'Question 1 - Prices'!L44)/'Question 1 - Prices'!L44</f>
        <v>8.2703213610585927E-2</v>
      </c>
      <c r="L44" s="140">
        <f>('Question 1 - Prices'!M45-'Question 1 - Prices'!M44)/'Question 1 - Prices'!M44</f>
        <v>2.4232633279482951E-2</v>
      </c>
      <c r="M44" s="140">
        <f>('Question 1 - Prices'!N45-'Question 1 - Prices'!N44)/'Question 1 - Prices'!N44</f>
        <v>-0.17992966385867351</v>
      </c>
      <c r="N44" s="140">
        <f>('Question 1 - Prices'!O45-'Question 1 - Prices'!O44)/'Question 1 - Prices'!O44</f>
        <v>0.32376538658752435</v>
      </c>
      <c r="O44" s="140">
        <f>('Question 1 - Prices'!P45-'Question 1 - Prices'!P44)/'Question 1 - Prices'!P44</f>
        <v>0.27059598907824117</v>
      </c>
      <c r="P44" s="140">
        <f>('Question 1 - Prices'!Q45-'Question 1 - Prices'!Q44)/'Question 1 - Prices'!Q44</f>
        <v>0.18863370392042125</v>
      </c>
      <c r="Q44" s="140">
        <f>('Question 1 - Prices'!R45-'Question 1 - Prices'!R44)/'Question 1 - Prices'!R44</f>
        <v>0.10224161709310221</v>
      </c>
      <c r="R44" s="140">
        <f>('Question 1 - Prices'!S45-'Question 1 - Prices'!S44)/'Question 1 - Prices'!S44</f>
        <v>0.31985624438454613</v>
      </c>
      <c r="S44" s="140">
        <f>('Question 1 - Prices'!T45-'Question 1 - Prices'!T44)/'Question 1 - Prices'!T44</f>
        <v>0.33853791821561341</v>
      </c>
      <c r="T44" s="140">
        <f>('Question 1 - Prices'!U45-'Question 1 - Prices'!U44)/'Question 1 - Prices'!U44</f>
        <v>-4.3832823649337382E-2</v>
      </c>
      <c r="U44" s="140">
        <f>('Question 1 - Prices'!V45-'Question 1 - Prices'!V44)/'Question 1 - Prices'!V44</f>
        <v>-6.5688775510204037E-2</v>
      </c>
      <c r="V44" s="140">
        <f>('Question 1 - Prices'!W45-'Question 1 - Prices'!W44)/'Question 1 - Prices'!W44</f>
        <v>-2.3215821152192721E-2</v>
      </c>
      <c r="W44" s="140">
        <f>('Question 1 - Prices'!X45-'Question 1 - Prices'!X44)/'Question 1 - Prices'!X44</f>
        <v>0.12238250348999548</v>
      </c>
      <c r="X44" s="140">
        <f>('Question 1 - Prices'!Y45-'Question 1 - Prices'!Y44)/'Question 1 - Prices'!Y44</f>
        <v>2.9889465373336807E-3</v>
      </c>
      <c r="Y44" s="140">
        <f>('Question 1 - Prices'!Z45-'Question 1 - Prices'!Z44)/'Question 1 - Prices'!Z44</f>
        <v>9.9680737850301473E-2</v>
      </c>
      <c r="Z44" s="140">
        <f>('Question 1 - Prices'!AA45-'Question 1 - Prices'!AA44)/'Question 1 - Prices'!AA44</f>
        <v>2.178971863761358E-2</v>
      </c>
      <c r="AC44" s="150">
        <f t="shared" si="25"/>
        <v>0.15351244077120249</v>
      </c>
      <c r="AD44" s="140">
        <f t="shared" si="26"/>
        <v>0.17636867670920708</v>
      </c>
      <c r="AE44" s="140">
        <f t="shared" si="27"/>
        <v>7.6440598547483987E-2</v>
      </c>
      <c r="AF44" s="140">
        <f t="shared" si="28"/>
        <v>0.15750257221980607</v>
      </c>
      <c r="AG44" s="140">
        <f t="shared" si="29"/>
        <v>-7.7488744101797943E-2</v>
      </c>
      <c r="AH44" s="140">
        <f t="shared" si="30"/>
        <v>9.5762945429071336E-2</v>
      </c>
      <c r="AI44" s="140">
        <f t="shared" si="31"/>
        <v>-0.12286644213834147</v>
      </c>
      <c r="AJ44" s="140">
        <f t="shared" si="32"/>
        <v>8.7521243713864647E-2</v>
      </c>
      <c r="AK44" s="140">
        <f t="shared" si="33"/>
        <v>-0.12689210263120715</v>
      </c>
      <c r="AL44" s="140">
        <f t="shared" si="34"/>
        <v>7.3456593255197641E-2</v>
      </c>
      <c r="AM44" s="140">
        <f t="shared" si="35"/>
        <v>-9.8515035618454046E-3</v>
      </c>
      <c r="AN44" s="140">
        <f t="shared" si="36"/>
        <v>-0.17438677235898656</v>
      </c>
      <c r="AO44" s="140">
        <f t="shared" si="37"/>
        <v>0.25898113178215892</v>
      </c>
      <c r="AP44" s="140">
        <f t="shared" si="38"/>
        <v>0.2565974338504956</v>
      </c>
      <c r="AQ44" s="140">
        <f t="shared" si="39"/>
        <v>0.15867248159623484</v>
      </c>
      <c r="AR44" s="140">
        <f t="shared" si="40"/>
        <v>7.3678474456955856E-2</v>
      </c>
      <c r="AS44" s="140">
        <f t="shared" si="41"/>
        <v>0.30552237871203969</v>
      </c>
      <c r="AT44" s="140">
        <f t="shared" si="42"/>
        <v>0.27327233387697397</v>
      </c>
      <c r="AU44" s="140">
        <f t="shared" si="43"/>
        <v>-4.9624405760952166E-2</v>
      </c>
      <c r="AV44" s="140">
        <f t="shared" si="44"/>
        <v>-8.5043430992354008E-2</v>
      </c>
      <c r="AW44" s="140">
        <f t="shared" si="45"/>
        <v>-4.3076709013729272E-2</v>
      </c>
      <c r="AX44" s="140">
        <f t="shared" si="46"/>
        <v>0.10864556979793961</v>
      </c>
      <c r="AY44" s="140">
        <f t="shared" si="47"/>
        <v>2.1108254699065674E-3</v>
      </c>
      <c r="AZ44" s="140">
        <f t="shared" si="48"/>
        <v>0.10048261151936687</v>
      </c>
      <c r="BA44" s="140">
        <f t="shared" si="49"/>
        <v>-1.6126844409044883E-2</v>
      </c>
    </row>
    <row r="45" spans="1:53" x14ac:dyDescent="0.2">
      <c r="A45" s="143">
        <v>44804</v>
      </c>
      <c r="B45" s="150">
        <f>('Question 1 - Prices'!C46-'Question 1 - Prices'!C45)/'Question 1 - Prices'!C45</f>
        <v>-0.1166666666666667</v>
      </c>
      <c r="C45" s="140">
        <f>('Question 1 - Prices'!D46-'Question 1 - Prices'!D45)/'Question 1 - Prices'!D45</f>
        <v>4.7904191616766512E-2</v>
      </c>
      <c r="D45" s="140">
        <f>('Question 1 - Prices'!E46-'Question 1 - Prices'!E45)/'Question 1 - Prices'!E45</f>
        <v>5.8174940025835155E-2</v>
      </c>
      <c r="E45" s="140">
        <f>('Question 1 - Prices'!F46-'Question 1 - Prices'!F45)/'Question 1 - Prices'!F45</f>
        <v>-0.13851851851851846</v>
      </c>
      <c r="F45" s="140">
        <f>('Question 1 - Prices'!G46-'Question 1 - Prices'!G45)/'Question 1 - Prices'!G45</f>
        <v>-3.367548162006373E-2</v>
      </c>
      <c r="G45" s="140">
        <f>('Question 1 - Prices'!H46-'Question 1 - Prices'!H45)/'Question 1 - Prices'!H45</f>
        <v>-3.2010192300035802E-2</v>
      </c>
      <c r="H45" s="140">
        <f>('Question 1 - Prices'!I46-'Question 1 - Prices'!I45)/'Question 1 - Prices'!I45</f>
        <v>-0.19404110880633602</v>
      </c>
      <c r="I45" s="140">
        <f>('Question 1 - Prices'!J46-'Question 1 - Prices'!J45)/'Question 1 - Prices'!J45</f>
        <v>-7.6759923240076841E-2</v>
      </c>
      <c r="J45" s="140">
        <f>('Question 1 - Prices'!K46-'Question 1 - Prices'!K45)/'Question 1 - Prices'!K45</f>
        <v>-3.6694596937301246E-2</v>
      </c>
      <c r="K45" s="140">
        <f>('Question 1 - Prices'!L46-'Question 1 - Prices'!L45)/'Question 1 - Prices'!L45</f>
        <v>-0.11043212570929731</v>
      </c>
      <c r="L45" s="140">
        <f>('Question 1 - Prices'!M46-'Question 1 - Prices'!M45)/'Question 1 - Prices'!M45</f>
        <v>0.11514195583596222</v>
      </c>
      <c r="M45" s="140">
        <f>('Question 1 - Prices'!N46-'Question 1 - Prices'!N45)/'Question 1 - Prices'!N45</f>
        <v>-4.4280442804427951E-2</v>
      </c>
      <c r="N45" s="140">
        <f>('Question 1 - Prices'!O46-'Question 1 - Prices'!O45)/'Question 1 - Prices'!O45</f>
        <v>-7.2487768119047821E-2</v>
      </c>
      <c r="O45" s="140">
        <f>('Question 1 - Prices'!P46-'Question 1 - Prices'!P45)/'Question 1 - Prices'!P45</f>
        <v>-6.0615042608373422E-2</v>
      </c>
      <c r="P45" s="140">
        <f>('Question 1 - Prices'!Q46-'Question 1 - Prices'!Q45)/'Question 1 - Prices'!Q45</f>
        <v>-3.2551842963509887E-2</v>
      </c>
      <c r="Q45" s="140">
        <f>('Question 1 - Prices'!R46-'Question 1 - Prices'!R45)/'Question 1 - Prices'!R45</f>
        <v>-6.7920370508702477E-2</v>
      </c>
      <c r="R45" s="140">
        <f>('Question 1 - Prices'!S46-'Question 1 - Prices'!S45)/'Question 1 - Prices'!S45</f>
        <v>3.7440435670524214E-2</v>
      </c>
      <c r="S45" s="140">
        <f>('Question 1 - Prices'!T46-'Question 1 - Prices'!T45)/'Question 1 - Prices'!T45</f>
        <v>0.20496200657637412</v>
      </c>
      <c r="T45" s="140">
        <f>('Question 1 - Prices'!U46-'Question 1 - Prices'!U45)/'Question 1 - Prices'!U45</f>
        <v>-3.5447761194029995E-2</v>
      </c>
      <c r="U45" s="140">
        <f>('Question 1 - Prices'!V46-'Question 1 - Prices'!V45)/'Question 1 - Prices'!V45</f>
        <v>2.8327645051194481E-2</v>
      </c>
      <c r="V45" s="140">
        <f>('Question 1 - Prices'!W46-'Question 1 - Prices'!W45)/'Question 1 - Prices'!W45</f>
        <v>-0.11408450704225347</v>
      </c>
      <c r="W45" s="140">
        <f>('Question 1 - Prices'!X46-'Question 1 - Prices'!X45)/'Question 1 - Prices'!X45</f>
        <v>-6.1359867330016596E-2</v>
      </c>
      <c r="X45" s="140">
        <f>('Question 1 - Prices'!Y46-'Question 1 - Prices'!Y45)/'Question 1 - Prices'!Y45</f>
        <v>-7.5007028394714625E-2</v>
      </c>
      <c r="Y45" s="140">
        <f>('Question 1 - Prices'!Z46-'Question 1 - Prices'!Z45)/'Question 1 - Prices'!Z45</f>
        <v>5.3548387096774085E-2</v>
      </c>
      <c r="Z45" s="140">
        <f>('Question 1 - Prices'!AA46-'Question 1 - Prices'!AA45)/'Question 1 - Prices'!AA45</f>
        <v>7.1842650103519798E-2</v>
      </c>
      <c r="AC45" s="150">
        <f t="shared" si="25"/>
        <v>-0.1125795132517861</v>
      </c>
      <c r="AD45" s="140">
        <f t="shared" si="26"/>
        <v>2.7140251838518457E-2</v>
      </c>
      <c r="AE45" s="140">
        <f t="shared" si="27"/>
        <v>5.5992927108351062E-2</v>
      </c>
      <c r="AF45" s="140">
        <f t="shared" si="28"/>
        <v>-0.13981422956051492</v>
      </c>
      <c r="AG45" s="140">
        <f t="shared" si="29"/>
        <v>-2.4019060709168462E-2</v>
      </c>
      <c r="AH45" s="140">
        <f t="shared" si="30"/>
        <v>-4.1311262005814205E-2</v>
      </c>
      <c r="AI45" s="140">
        <f t="shared" si="31"/>
        <v>-0.18830889181492858</v>
      </c>
      <c r="AJ45" s="140">
        <f t="shared" si="32"/>
        <v>-9.7725020771174273E-2</v>
      </c>
      <c r="AK45" s="140">
        <f t="shared" si="33"/>
        <v>-5.3532701111321412E-2</v>
      </c>
      <c r="AL45" s="140">
        <f t="shared" si="34"/>
        <v>-0.11967874606468559</v>
      </c>
      <c r="AM45" s="140">
        <f t="shared" si="35"/>
        <v>8.1057818994633865E-2</v>
      </c>
      <c r="AN45" s="140">
        <f t="shared" si="36"/>
        <v>-3.8737551304741005E-2</v>
      </c>
      <c r="AO45" s="140">
        <f t="shared" si="37"/>
        <v>-0.13727202292441326</v>
      </c>
      <c r="AP45" s="140">
        <f t="shared" si="38"/>
        <v>-7.4613597836118969E-2</v>
      </c>
      <c r="AQ45" s="140">
        <f t="shared" si="39"/>
        <v>-6.251306528769629E-2</v>
      </c>
      <c r="AR45" s="140">
        <f t="shared" si="40"/>
        <v>-9.6483513144848834E-2</v>
      </c>
      <c r="AS45" s="140">
        <f t="shared" si="41"/>
        <v>2.3106569998017787E-2</v>
      </c>
      <c r="AT45" s="140">
        <f t="shared" si="42"/>
        <v>0.13969642223773471</v>
      </c>
      <c r="AU45" s="140">
        <f t="shared" si="43"/>
        <v>-4.1239343305644778E-2</v>
      </c>
      <c r="AV45" s="140">
        <f t="shared" si="44"/>
        <v>8.9729895690445066E-3</v>
      </c>
      <c r="AW45" s="140">
        <f t="shared" si="45"/>
        <v>-0.13394539490379001</v>
      </c>
      <c r="AX45" s="140">
        <f t="shared" si="46"/>
        <v>-7.509680102207246E-2</v>
      </c>
      <c r="AY45" s="140">
        <f t="shared" si="47"/>
        <v>-7.5885149462141741E-2</v>
      </c>
      <c r="AZ45" s="140">
        <f t="shared" si="48"/>
        <v>5.4350260765839473E-2</v>
      </c>
      <c r="BA45" s="140">
        <f t="shared" si="49"/>
        <v>3.3926087056861336E-2</v>
      </c>
    </row>
    <row r="46" spans="1:53" x14ac:dyDescent="0.2">
      <c r="A46" s="143">
        <v>44834</v>
      </c>
      <c r="B46" s="150">
        <f>('Question 1 - Prices'!C47-'Question 1 - Prices'!C46)/'Question 1 - Prices'!C46</f>
        <v>-0.27924528301886792</v>
      </c>
      <c r="C46" s="140">
        <f>('Question 1 - Prices'!D47-'Question 1 - Prices'!D46)/'Question 1 - Prices'!D46</f>
        <v>0.15714285714285708</v>
      </c>
      <c r="D46" s="140">
        <f>('Question 1 - Prices'!E47-'Question 1 - Prices'!E46)/'Question 1 - Prices'!E46</f>
        <v>-0.17081571260408956</v>
      </c>
      <c r="E46" s="140">
        <f>('Question 1 - Prices'!F47-'Question 1 - Prices'!F46)/'Question 1 - Prices'!F46</f>
        <v>8.7704213241616466E-2</v>
      </c>
      <c r="F46" s="140">
        <f>('Question 1 - Prices'!G47-'Question 1 - Prices'!G46)/'Question 1 - Prices'!G46</f>
        <v>-0.17011145413636131</v>
      </c>
      <c r="G46" s="140">
        <f>('Question 1 - Prices'!H47-'Question 1 - Prices'!H46)/'Question 1 - Prices'!H46</f>
        <v>-0.1377041089129272</v>
      </c>
      <c r="H46" s="140">
        <f>('Question 1 - Prices'!I47-'Question 1 - Prices'!I46)/'Question 1 - Prices'!I46</f>
        <v>-0.12564342536265805</v>
      </c>
      <c r="I46" s="140">
        <f>('Question 1 - Prices'!J47-'Question 1 - Prices'!J46)/'Question 1 - Prices'!J46</f>
        <v>-2.9209058089924536E-2</v>
      </c>
      <c r="J46" s="140">
        <f>('Question 1 - Prices'!K47-'Question 1 - Prices'!K46)/'Question 1 - Prices'!K46</f>
        <v>-0.13107378524295155</v>
      </c>
      <c r="K46" s="140">
        <f>('Question 1 - Prices'!L47-'Question 1 - Prices'!L46)/'Question 1 - Prices'!L46</f>
        <v>-0.14376840039254157</v>
      </c>
      <c r="L46" s="140">
        <f>('Question 1 - Prices'!M47-'Question 1 - Prices'!M46)/'Question 1 - Prices'!M46</f>
        <v>-0.26874115983026881</v>
      </c>
      <c r="M46" s="140">
        <f>('Question 1 - Prices'!N47-'Question 1 - Prices'!N46)/'Question 1 - Prices'!N46</f>
        <v>-0.13565689241364925</v>
      </c>
      <c r="N46" s="140">
        <f>('Question 1 - Prices'!O47-'Question 1 - Prices'!O46)/'Question 1 - Prices'!O46</f>
        <v>-3.7589347266064416E-2</v>
      </c>
      <c r="O46" s="140">
        <f>('Question 1 - Prices'!P47-'Question 1 - Prices'!P46)/'Question 1 - Prices'!P46</f>
        <v>-0.10862191370197993</v>
      </c>
      <c r="P46" s="140">
        <f>('Question 1 - Prices'!Q47-'Question 1 - Prices'!Q46)/'Question 1 - Prices'!Q46</f>
        <v>-0.12097697493957518</v>
      </c>
      <c r="Q46" s="140">
        <f>('Question 1 - Prices'!R47-'Question 1 - Prices'!R46)/'Question 1 - Prices'!R46</f>
        <v>-0.11039650578028887</v>
      </c>
      <c r="R46" s="140">
        <f>('Question 1 - Prices'!S47-'Question 1 - Prices'!S46)/'Question 1 - Prices'!S46</f>
        <v>-0.26509186351706043</v>
      </c>
      <c r="S46" s="140">
        <f>('Question 1 - Prices'!T47-'Question 1 - Prices'!T46)/'Question 1 - Prices'!T46</f>
        <v>-0.15381074653898308</v>
      </c>
      <c r="T46" s="140">
        <f>('Question 1 - Prices'!U47-'Question 1 - Prices'!U46)/'Question 1 - Prices'!U46</f>
        <v>-0.18955512572533847</v>
      </c>
      <c r="U46" s="140">
        <f>('Question 1 - Prices'!V47-'Question 1 - Prices'!V46)/'Question 1 - Prices'!V46</f>
        <v>-0.18287421174908722</v>
      </c>
      <c r="V46" s="140">
        <f>('Question 1 - Prices'!W47-'Question 1 - Prices'!W46)/'Question 1 - Prices'!W46</f>
        <v>-0.13950715421303655</v>
      </c>
      <c r="W46" s="140">
        <f>('Question 1 - Prices'!X47-'Question 1 - Prices'!X46)/'Question 1 - Prices'!X46</f>
        <v>-0.14090106007067144</v>
      </c>
      <c r="X46" s="140">
        <f>('Question 1 - Prices'!Y47-'Question 1 - Prices'!Y46)/'Question 1 - Prices'!Y46</f>
        <v>-3.7444532247279776E-2</v>
      </c>
      <c r="Y46" s="140">
        <f>('Question 1 - Prices'!Z47-'Question 1 - Prices'!Z46)/'Question 1 - Prices'!Z46</f>
        <v>-9.706062461726879E-2</v>
      </c>
      <c r="Z46" s="140">
        <f>('Question 1 - Prices'!AA47-'Question 1 - Prices'!AA46)/'Question 1 - Prices'!AA46</f>
        <v>6.9152018543558014E-2</v>
      </c>
      <c r="AC46" s="150">
        <f t="shared" si="25"/>
        <v>-0.27515812960398733</v>
      </c>
      <c r="AD46" s="140">
        <f t="shared" si="26"/>
        <v>0.13637891736460903</v>
      </c>
      <c r="AE46" s="140">
        <f t="shared" si="27"/>
        <v>-0.17299772552157366</v>
      </c>
      <c r="AF46" s="140">
        <f t="shared" si="28"/>
        <v>8.6408502199619999E-2</v>
      </c>
      <c r="AG46" s="140">
        <f t="shared" si="29"/>
        <v>-0.16045503322546603</v>
      </c>
      <c r="AH46" s="140">
        <f t="shared" si="30"/>
        <v>-0.1470051786187056</v>
      </c>
      <c r="AI46" s="140">
        <f t="shared" si="31"/>
        <v>-0.1199112083712506</v>
      </c>
      <c r="AJ46" s="140">
        <f t="shared" si="32"/>
        <v>-5.0174155621021968E-2</v>
      </c>
      <c r="AK46" s="140">
        <f t="shared" si="33"/>
        <v>-0.1479118894169717</v>
      </c>
      <c r="AL46" s="140">
        <f t="shared" si="34"/>
        <v>-0.15301502074792986</v>
      </c>
      <c r="AM46" s="140">
        <f t="shared" si="35"/>
        <v>-0.30282529667159719</v>
      </c>
      <c r="AN46" s="140">
        <f t="shared" si="36"/>
        <v>-0.1301140009139623</v>
      </c>
      <c r="AO46" s="140">
        <f t="shared" si="37"/>
        <v>-0.10237360207142986</v>
      </c>
      <c r="AP46" s="140">
        <f t="shared" si="38"/>
        <v>-0.12262046892972547</v>
      </c>
      <c r="AQ46" s="140">
        <f t="shared" si="39"/>
        <v>-0.15093819726376159</v>
      </c>
      <c r="AR46" s="140">
        <f t="shared" si="40"/>
        <v>-0.13895964841643524</v>
      </c>
      <c r="AS46" s="140">
        <f t="shared" si="41"/>
        <v>-0.27942572918956687</v>
      </c>
      <c r="AT46" s="140">
        <f t="shared" si="42"/>
        <v>-0.21907633087762252</v>
      </c>
      <c r="AU46" s="140">
        <f t="shared" si="43"/>
        <v>-0.19534670783695327</v>
      </c>
      <c r="AV46" s="140">
        <f t="shared" si="44"/>
        <v>-0.2022288672312372</v>
      </c>
      <c r="AW46" s="140">
        <f t="shared" si="45"/>
        <v>-0.15936804207457311</v>
      </c>
      <c r="AX46" s="140">
        <f t="shared" si="46"/>
        <v>-0.1546379937627273</v>
      </c>
      <c r="AY46" s="140">
        <f t="shared" si="47"/>
        <v>-3.8322653314706891E-2</v>
      </c>
      <c r="AZ46" s="140">
        <f t="shared" si="48"/>
        <v>-9.6258750948203395E-2</v>
      </c>
      <c r="BA46" s="140">
        <f t="shared" si="49"/>
        <v>3.1235455496899552E-2</v>
      </c>
    </row>
    <row r="47" spans="1:53" x14ac:dyDescent="0.2">
      <c r="A47" s="143">
        <v>44865</v>
      </c>
      <c r="B47" s="150">
        <f>('Question 1 - Prices'!C48-'Question 1 - Prices'!C47)/'Question 1 - Prices'!C47</f>
        <v>0.13089005235602105</v>
      </c>
      <c r="C47" s="140">
        <f>('Question 1 - Prices'!D48-'Question 1 - Prices'!D47)/'Question 1 - Prices'!D47</f>
        <v>8.6419753086419887E-2</v>
      </c>
      <c r="D47" s="140">
        <f>('Question 1 - Prices'!E48-'Question 1 - Prices'!E47)/'Question 1 - Prices'!E47</f>
        <v>0.15500289184499713</v>
      </c>
      <c r="E47" s="140">
        <f>('Question 1 - Prices'!F48-'Question 1 - Prices'!F47)/'Question 1 - Prices'!F47</f>
        <v>-2.9249011857707587E-2</v>
      </c>
      <c r="F47" s="140">
        <f>('Question 1 - Prices'!G48-'Question 1 - Prices'!G47)/'Question 1 - Prices'!G47</f>
        <v>-0.18871374527112222</v>
      </c>
      <c r="G47" s="140">
        <f>('Question 1 - Prices'!H48-'Question 1 - Prices'!H47)/'Question 1 - Prices'!H47</f>
        <v>8.7860720248032376E-2</v>
      </c>
      <c r="H47" s="140">
        <f>('Question 1 - Prices'!I48-'Question 1 - Prices'!I47)/'Question 1 - Prices'!I47</f>
        <v>0.23414503612523416</v>
      </c>
      <c r="I47" s="140">
        <f>('Question 1 - Prices'!J48-'Question 1 - Prices'!J47)/'Question 1 - Prices'!J47</f>
        <v>0.1577642551273383</v>
      </c>
      <c r="J47" s="140">
        <f>('Question 1 - Prices'!K48-'Question 1 - Prices'!K47)/'Question 1 - Prices'!K47</f>
        <v>0.26441146013117034</v>
      </c>
      <c r="K47" s="140">
        <f>('Question 1 - Prices'!L48-'Question 1 - Prices'!L47)/'Question 1 - Prices'!L47</f>
        <v>7.7936962750716265E-2</v>
      </c>
      <c r="L47" s="140">
        <f>('Question 1 - Prices'!M48-'Question 1 - Prices'!M47)/'Question 1 - Prices'!M47</f>
        <v>0.25531914893617025</v>
      </c>
      <c r="M47" s="140">
        <f>('Question 1 - Prices'!N48-'Question 1 - Prices'!N47)/'Question 1 - Prices'!N47</f>
        <v>0.12205722564288314</v>
      </c>
      <c r="N47" s="140">
        <f>('Question 1 - Prices'!O48-'Question 1 - Prices'!O47)/'Question 1 - Prices'!O47</f>
        <v>-0.14216776625824698</v>
      </c>
      <c r="O47" s="140">
        <f>('Question 1 - Prices'!P48-'Question 1 - Prices'!P47)/'Question 1 - Prices'!P47</f>
        <v>-9.3451327433628342E-2</v>
      </c>
      <c r="P47" s="140">
        <f>('Question 1 - Prices'!Q48-'Question 1 - Prices'!Q47)/'Question 1 - Prices'!Q47</f>
        <v>0.10955137481910286</v>
      </c>
      <c r="Q47" s="140">
        <f>('Question 1 - Prices'!R48-'Question 1 - Prices'!R47)/'Question 1 - Prices'!R47</f>
        <v>5.8804981869777638E-2</v>
      </c>
      <c r="R47" s="140">
        <f>('Question 1 - Prices'!S48-'Question 1 - Prices'!S47)/'Question 1 - Prices'!S47</f>
        <v>0.19375000000000001</v>
      </c>
      <c r="S47" s="140">
        <f>('Question 1 - Prices'!T48-'Question 1 - Prices'!T47)/'Question 1 - Prices'!T47</f>
        <v>0.26366435445796271</v>
      </c>
      <c r="T47" s="140">
        <f>('Question 1 - Prices'!U48-'Question 1 - Prices'!U47)/'Question 1 - Prices'!U47</f>
        <v>8.2168428230480747E-2</v>
      </c>
      <c r="U47" s="140">
        <f>('Question 1 - Prices'!V48-'Question 1 - Prices'!V47)/'Question 1 - Prices'!V47</f>
        <v>0.479285134037368</v>
      </c>
      <c r="V47" s="140">
        <f>('Question 1 - Prices'!W48-'Question 1 - Prices'!W47)/'Question 1 - Prices'!W47</f>
        <v>3.9260969976905293E-2</v>
      </c>
      <c r="W47" s="140">
        <f>('Question 1 - Prices'!X48-'Question 1 - Prices'!X47)/'Question 1 - Prices'!X47</f>
        <v>0.10642673521850901</v>
      </c>
      <c r="X47" s="140">
        <f>('Question 1 - Prices'!Y48-'Question 1 - Prices'!Y47)/'Question 1 - Prices'!Y47</f>
        <v>1.2503946952952346E-2</v>
      </c>
      <c r="Y47" s="140">
        <f>('Question 1 - Prices'!Z48-'Question 1 - Prices'!Z47)/'Question 1 - Prices'!Z47</f>
        <v>7.7653441844693208E-2</v>
      </c>
      <c r="Z47" s="140">
        <f>('Question 1 - Prices'!AA48-'Question 1 - Prices'!AA47)/'Question 1 - Prices'!AA47</f>
        <v>0.15934959349593497</v>
      </c>
      <c r="AC47" s="150">
        <f t="shared" si="25"/>
        <v>0.13497720577090164</v>
      </c>
      <c r="AD47" s="140">
        <f t="shared" si="26"/>
        <v>6.5655813308171829E-2</v>
      </c>
      <c r="AE47" s="140">
        <f t="shared" si="27"/>
        <v>0.15282087892751303</v>
      </c>
      <c r="AF47" s="140">
        <f t="shared" si="28"/>
        <v>-3.0544722899704047E-2</v>
      </c>
      <c r="AG47" s="140">
        <f t="shared" si="29"/>
        <v>-0.17905732436022695</v>
      </c>
      <c r="AH47" s="140">
        <f t="shared" si="30"/>
        <v>7.8559650542253973E-2</v>
      </c>
      <c r="AI47" s="140">
        <f t="shared" si="31"/>
        <v>0.2398772531166416</v>
      </c>
      <c r="AJ47" s="140">
        <f t="shared" si="32"/>
        <v>0.13679915759624087</v>
      </c>
      <c r="AK47" s="140">
        <f t="shared" si="33"/>
        <v>0.24757335595715019</v>
      </c>
      <c r="AL47" s="140">
        <f t="shared" si="34"/>
        <v>6.869034239532798E-2</v>
      </c>
      <c r="AM47" s="140">
        <f t="shared" si="35"/>
        <v>0.22123501209484189</v>
      </c>
      <c r="AN47" s="140">
        <f t="shared" si="36"/>
        <v>0.12760011714257008</v>
      </c>
      <c r="AO47" s="140">
        <f t="shared" si="37"/>
        <v>-0.20695202106361243</v>
      </c>
      <c r="AP47" s="140">
        <f t="shared" si="38"/>
        <v>-0.10744988266137388</v>
      </c>
      <c r="AQ47" s="140">
        <f t="shared" si="39"/>
        <v>7.9590152494916452E-2</v>
      </c>
      <c r="AR47" s="140">
        <f t="shared" si="40"/>
        <v>3.0241839233631277E-2</v>
      </c>
      <c r="AS47" s="140">
        <f t="shared" si="41"/>
        <v>0.17941613432749359</v>
      </c>
      <c r="AT47" s="140">
        <f t="shared" si="42"/>
        <v>0.19839877011932328</v>
      </c>
      <c r="AU47" s="140">
        <f t="shared" si="43"/>
        <v>7.6376846118865971E-2</v>
      </c>
      <c r="AV47" s="140">
        <f t="shared" si="44"/>
        <v>0.45993047855521801</v>
      </c>
      <c r="AW47" s="140">
        <f t="shared" si="45"/>
        <v>1.9400082115368745E-2</v>
      </c>
      <c r="AX47" s="140">
        <f t="shared" si="46"/>
        <v>9.2689801526453147E-2</v>
      </c>
      <c r="AY47" s="140">
        <f t="shared" si="47"/>
        <v>1.1625825885525232E-2</v>
      </c>
      <c r="AZ47" s="140">
        <f t="shared" si="48"/>
        <v>7.8455315513758603E-2</v>
      </c>
      <c r="BA47" s="140">
        <f t="shared" si="49"/>
        <v>0.1214330304492765</v>
      </c>
    </row>
    <row r="48" spans="1:53" x14ac:dyDescent="0.2">
      <c r="A48" s="143">
        <v>44895</v>
      </c>
      <c r="B48" s="150">
        <f>('Question 1 - Prices'!C49-'Question 1 - Prices'!C48)/'Question 1 - Prices'!C48</f>
        <v>-8.3333333333333398E-2</v>
      </c>
      <c r="C48" s="140">
        <f>('Question 1 - Prices'!D49-'Question 1 - Prices'!D48)/'Question 1 - Prices'!D48</f>
        <v>0.10909090909090897</v>
      </c>
      <c r="D48" s="140">
        <f>('Question 1 - Prices'!E49-'Question 1 - Prices'!E48)/'Question 1 - Prices'!E48</f>
        <v>4.7116128738562399E-2</v>
      </c>
      <c r="E48" s="140">
        <f>('Question 1 - Prices'!F49-'Question 1 - Prices'!F48)/'Question 1 - Prices'!F48</f>
        <v>7.9910423452768817E-2</v>
      </c>
      <c r="F48" s="140">
        <f>('Question 1 - Prices'!G49-'Question 1 - Prices'!G48)/'Question 1 - Prices'!G48</f>
        <v>0.40638843553275811</v>
      </c>
      <c r="G48" s="140">
        <f>('Question 1 - Prices'!H49-'Question 1 - Prices'!H48)/'Question 1 - Prices'!H48</f>
        <v>0.12465471127285487</v>
      </c>
      <c r="H48" s="140">
        <f>('Question 1 - Prices'!I49-'Question 1 - Prices'!I48)/'Question 1 - Prices'!I48</f>
        <v>0.2506504770164788</v>
      </c>
      <c r="I48" s="140">
        <f>('Question 1 - Prices'!J49-'Question 1 - Prices'!J48)/'Question 1 - Prices'!J48</f>
        <v>0.1997274673934204</v>
      </c>
      <c r="J48" s="140">
        <f>('Question 1 - Prices'!K49-'Question 1 - Prices'!K48)/'Question 1 - Prices'!K48</f>
        <v>6.0606060606060573E-2</v>
      </c>
      <c r="K48" s="140">
        <f>('Question 1 - Prices'!L49-'Question 1 - Prices'!L48)/'Question 1 - Prices'!L48</f>
        <v>8.3997873471557752E-2</v>
      </c>
      <c r="L48" s="140">
        <f>('Question 1 - Prices'!M49-'Question 1 - Prices'!M48)/'Question 1 - Prices'!M48</f>
        <v>2.4653312788906031E-2</v>
      </c>
      <c r="M48" s="140">
        <f>('Question 1 - Prices'!N49-'Question 1 - Prices'!N48)/'Question 1 - Prices'!N48</f>
        <v>6.9722401549386664E-2</v>
      </c>
      <c r="N48" s="140">
        <f>('Question 1 - Prices'!O49-'Question 1 - Prices'!O48)/'Question 1 - Prices'!O48</f>
        <v>-0.14432627230377079</v>
      </c>
      <c r="O48" s="140">
        <f>('Question 1 - Prices'!P49-'Question 1 - Prices'!P48)/'Question 1 - Prices'!P48</f>
        <v>-5.7594689574384926E-2</v>
      </c>
      <c r="P48" s="140">
        <f>('Question 1 - Prices'!Q49-'Question 1 - Prices'!Q48)/'Question 1 - Prices'!Q48</f>
        <v>-3.4628929176992319E-2</v>
      </c>
      <c r="Q48" s="140">
        <f>('Question 1 - Prices'!R49-'Question 1 - Prices'!R48)/'Question 1 - Prices'!R48</f>
        <v>0.17210507955415635</v>
      </c>
      <c r="R48" s="140">
        <f>('Question 1 - Prices'!S49-'Question 1 - Prices'!S48)/'Question 1 - Prices'!S48</f>
        <v>3.9640987284966428E-2</v>
      </c>
      <c r="S48" s="140">
        <f>('Question 1 - Prices'!T49-'Question 1 - Prices'!T48)/'Question 1 - Prices'!T48</f>
        <v>0.2965947001922517</v>
      </c>
      <c r="T48" s="140">
        <f>('Question 1 - Prices'!U49-'Question 1 - Prices'!U48)/'Question 1 - Prices'!U48</f>
        <v>0.15437933207309396</v>
      </c>
      <c r="U48" s="140">
        <f>('Question 1 - Prices'!V49-'Question 1 - Prices'!V48)/'Question 1 - Prices'!V48</f>
        <v>4.0362438220757794E-2</v>
      </c>
      <c r="V48" s="140">
        <f>('Question 1 - Prices'!W49-'Question 1 - Prices'!W48)/'Question 1 - Prices'!W48</f>
        <v>0.22666666666666657</v>
      </c>
      <c r="W48" s="140">
        <f>('Question 1 - Prices'!X49-'Question 1 - Prices'!X48)/'Question 1 - Prices'!X48</f>
        <v>7.8531598513011211E-2</v>
      </c>
      <c r="X48" s="140">
        <f>('Question 1 - Prices'!Y49-'Question 1 - Prices'!Y48)/'Question 1 - Prices'!Y48</f>
        <v>4.8150689203517644E-2</v>
      </c>
      <c r="Y48" s="140">
        <f>('Question 1 - Prices'!Z49-'Question 1 - Prices'!Z48)/'Question 1 - Prices'!Z48</f>
        <v>-4.7199496538703582E-2</v>
      </c>
      <c r="Z48" s="140">
        <f>('Question 1 - Prices'!AA49-'Question 1 - Prices'!AA48)/'Question 1 - Prices'!AA48</f>
        <v>3.4751441483559353E-2</v>
      </c>
      <c r="AC48" s="150">
        <f t="shared" si="25"/>
        <v>-7.92461799184528E-2</v>
      </c>
      <c r="AD48" s="140">
        <f t="shared" si="26"/>
        <v>8.8326969312660916E-2</v>
      </c>
      <c r="AE48" s="140">
        <f t="shared" si="27"/>
        <v>4.4934115821078306E-2</v>
      </c>
      <c r="AF48" s="140">
        <f t="shared" si="28"/>
        <v>7.861471241077235E-2</v>
      </c>
      <c r="AG48" s="140">
        <f t="shared" si="29"/>
        <v>0.41604485644365335</v>
      </c>
      <c r="AH48" s="140">
        <f t="shared" si="30"/>
        <v>0.11535364156707646</v>
      </c>
      <c r="AI48" s="140">
        <f t="shared" si="31"/>
        <v>0.25638269400788627</v>
      </c>
      <c r="AJ48" s="140">
        <f t="shared" si="32"/>
        <v>0.17876236986232297</v>
      </c>
      <c r="AK48" s="140">
        <f t="shared" si="33"/>
        <v>4.3767956432040407E-2</v>
      </c>
      <c r="AL48" s="140">
        <f t="shared" si="34"/>
        <v>7.4751253116169467E-2</v>
      </c>
      <c r="AM48" s="140">
        <f t="shared" si="35"/>
        <v>-9.4308240524223243E-3</v>
      </c>
      <c r="AN48" s="140">
        <f t="shared" si="36"/>
        <v>7.5265293049073617E-2</v>
      </c>
      <c r="AO48" s="140">
        <f t="shared" si="37"/>
        <v>-0.20911052710913625</v>
      </c>
      <c r="AP48" s="140">
        <f t="shared" si="38"/>
        <v>-7.1593244802130473E-2</v>
      </c>
      <c r="AQ48" s="140">
        <f t="shared" si="39"/>
        <v>-6.4590151501178722E-2</v>
      </c>
      <c r="AR48" s="140">
        <f t="shared" si="40"/>
        <v>0.14354193691800998</v>
      </c>
      <c r="AS48" s="140">
        <f t="shared" si="41"/>
        <v>2.5307121612460001E-2</v>
      </c>
      <c r="AT48" s="140">
        <f t="shared" si="42"/>
        <v>0.23132911585361227</v>
      </c>
      <c r="AU48" s="140">
        <f t="shared" si="43"/>
        <v>0.14858774996147917</v>
      </c>
      <c r="AV48" s="140">
        <f t="shared" si="44"/>
        <v>2.100778273860782E-2</v>
      </c>
      <c r="AW48" s="140">
        <f t="shared" si="45"/>
        <v>0.20680577880513001</v>
      </c>
      <c r="AX48" s="140">
        <f t="shared" si="46"/>
        <v>6.4794664820955347E-2</v>
      </c>
      <c r="AY48" s="140">
        <f t="shared" si="47"/>
        <v>4.7272568136090529E-2</v>
      </c>
      <c r="AZ48" s="140">
        <f t="shared" si="48"/>
        <v>-4.6397622869638194E-2</v>
      </c>
      <c r="BA48" s="140">
        <f t="shared" si="49"/>
        <v>-3.1651215630991089E-3</v>
      </c>
    </row>
    <row r="49" spans="1:53" x14ac:dyDescent="0.2">
      <c r="A49" s="143">
        <v>44925</v>
      </c>
      <c r="B49" s="150">
        <f>('Question 1 - Prices'!C50-'Question 1 - Prices'!C49)/'Question 1 - Prices'!C49</f>
        <v>-0.3232323232323232</v>
      </c>
      <c r="C49" s="140">
        <f>('Question 1 - Prices'!D50-'Question 1 - Prices'!D49)/'Question 1 - Prices'!D49</f>
        <v>-1.6393442622950834E-2</v>
      </c>
      <c r="D49" s="140">
        <f>('Question 1 - Prices'!E50-'Question 1 - Prices'!E49)/'Question 1 - Prices'!E49</f>
        <v>-0.17541952873663161</v>
      </c>
      <c r="E49" s="140">
        <f>('Question 1 - Prices'!F50-'Question 1 - Prices'!F49)/'Question 1 - Prices'!F49</f>
        <v>-1.2917285635646614E-2</v>
      </c>
      <c r="F49" s="140">
        <f>('Question 1 - Prices'!G50-'Question 1 - Prices'!G49)/'Question 1 - Prices'!G49</f>
        <v>-3.3543324491600315E-2</v>
      </c>
      <c r="G49" s="140">
        <f>('Question 1 - Prices'!H50-'Question 1 - Prices'!H49)/'Question 1 - Prices'!H49</f>
        <v>-3.9298245614035138E-2</v>
      </c>
      <c r="H49" s="140">
        <f>('Question 1 - Prices'!I50-'Question 1 - Prices'!I49)/'Question 1 - Prices'!I49</f>
        <v>-0.12829403606102632</v>
      </c>
      <c r="I49" s="140">
        <f>('Question 1 - Prices'!J50-'Question 1 - Prices'!J49)/'Question 1 - Prices'!J49</f>
        <v>-6.7337335713126582E-3</v>
      </c>
      <c r="J49" s="140">
        <f>('Question 1 - Prices'!K50-'Question 1 - Prices'!K49)/'Question 1 - Prices'!K49</f>
        <v>-0.14337194337194337</v>
      </c>
      <c r="K49" s="140">
        <f>('Question 1 - Prices'!L50-'Question 1 - Prices'!L49)/'Question 1 - Prices'!L49</f>
        <v>-8.3374203040706293E-2</v>
      </c>
      <c r="L49" s="140">
        <f>('Question 1 - Prices'!M50-'Question 1 - Prices'!M49)/'Question 1 - Prices'!M49</f>
        <v>-4.3609022556390979E-2</v>
      </c>
      <c r="M49" s="140">
        <f>('Question 1 - Prices'!N50-'Question 1 - Prices'!N49)/'Question 1 - Prices'!N49</f>
        <v>7.1011868839267703E-2</v>
      </c>
      <c r="N49" s="140">
        <f>('Question 1 - Prices'!O50-'Question 1 - Prices'!O49)/'Question 1 - Prices'!O49</f>
        <v>-0.36733436055469948</v>
      </c>
      <c r="O49" s="140">
        <f>('Question 1 - Prices'!P50-'Question 1 - Prices'!P49)/'Question 1 - Prices'!P49</f>
        <v>-0.1298943443132381</v>
      </c>
      <c r="P49" s="140">
        <f>('Question 1 - Prices'!Q50-'Question 1 - Prices'!Q49)/'Question 1 - Prices'!Q49</f>
        <v>-0.12227251232858201</v>
      </c>
      <c r="Q49" s="140">
        <f>('Question 1 - Prices'!R50-'Question 1 - Prices'!R49)/'Question 1 - Prices'!R49</f>
        <v>1.4699706752829668E-2</v>
      </c>
      <c r="R49" s="140">
        <f>('Question 1 - Prices'!S50-'Question 1 - Prices'!S49)/'Question 1 - Prices'!S49</f>
        <v>-0.16330935251798559</v>
      </c>
      <c r="S49" s="140">
        <f>('Question 1 - Prices'!T50-'Question 1 - Prices'!T49)/'Question 1 - Prices'!T49</f>
        <v>-9.0103271616253561E-2</v>
      </c>
      <c r="T49" s="140">
        <f>('Question 1 - Prices'!U50-'Question 1 - Prices'!U49)/'Question 1 - Prices'!U49</f>
        <v>-4.557860262008738E-2</v>
      </c>
      <c r="U49" s="140">
        <f>('Question 1 - Prices'!V50-'Question 1 - Prices'!V49)/'Question 1 - Prices'!V49</f>
        <v>3.8532594352071806E-2</v>
      </c>
      <c r="V49" s="140">
        <f>('Question 1 - Prices'!W50-'Question 1 - Prices'!W49)/'Question 1 - Prices'!W49</f>
        <v>8.5144927536232012E-2</v>
      </c>
      <c r="W49" s="140">
        <f>('Question 1 - Prices'!X50-'Question 1 - Prices'!X49)/'Question 1 - Prices'!X49</f>
        <v>1.1202068074105903E-2</v>
      </c>
      <c r="X49" s="140">
        <f>('Question 1 - Prices'!Y50-'Question 1 - Prices'!Y49)/'Question 1 - Prices'!Y49</f>
        <v>-2.9217494793216284E-2</v>
      </c>
      <c r="Y49" s="140">
        <f>('Question 1 - Prices'!Z50-'Question 1 - Prices'!Z49)/'Question 1 - Prices'!Z49</f>
        <v>-7.6948480845442591E-2</v>
      </c>
      <c r="Z49" s="140">
        <f>('Question 1 - Prices'!AA50-'Question 1 - Prices'!AA49)/'Question 1 - Prices'!AA49</f>
        <v>0.19186746987951797</v>
      </c>
      <c r="AC49" s="150">
        <f t="shared" si="25"/>
        <v>-0.31914516981744262</v>
      </c>
      <c r="AD49" s="140">
        <f t="shared" si="26"/>
        <v>-3.7157382401198889E-2</v>
      </c>
      <c r="AE49" s="140">
        <f t="shared" si="27"/>
        <v>-0.17760154165411571</v>
      </c>
      <c r="AF49" s="140">
        <f t="shared" si="28"/>
        <v>-1.4212996677643074E-2</v>
      </c>
      <c r="AG49" s="140">
        <f t="shared" si="29"/>
        <v>-2.3886903580705048E-2</v>
      </c>
      <c r="AH49" s="140">
        <f t="shared" si="30"/>
        <v>-4.8599315319813541E-2</v>
      </c>
      <c r="AI49" s="140">
        <f t="shared" si="31"/>
        <v>-0.12256181906961888</v>
      </c>
      <c r="AJ49" s="140">
        <f t="shared" si="32"/>
        <v>-2.7698831102410094E-2</v>
      </c>
      <c r="AK49" s="140">
        <f t="shared" si="33"/>
        <v>-0.16021004754596352</v>
      </c>
      <c r="AL49" s="140">
        <f t="shared" si="34"/>
        <v>-9.2620823396094579E-2</v>
      </c>
      <c r="AM49" s="140">
        <f t="shared" si="35"/>
        <v>-7.7693159397719341E-2</v>
      </c>
      <c r="AN49" s="140">
        <f t="shared" si="36"/>
        <v>7.6554760338954642E-2</v>
      </c>
      <c r="AO49" s="140">
        <f t="shared" si="37"/>
        <v>-0.43211861536006491</v>
      </c>
      <c r="AP49" s="140">
        <f t="shared" si="38"/>
        <v>-0.14389289954098364</v>
      </c>
      <c r="AQ49" s="140">
        <f t="shared" si="39"/>
        <v>-0.1522337346527684</v>
      </c>
      <c r="AR49" s="140">
        <f t="shared" si="40"/>
        <v>-1.3863435883316693E-2</v>
      </c>
      <c r="AS49" s="140">
        <f t="shared" si="41"/>
        <v>-0.177643218190492</v>
      </c>
      <c r="AT49" s="140">
        <f t="shared" si="42"/>
        <v>-0.15536885595489297</v>
      </c>
      <c r="AU49" s="140">
        <f t="shared" si="43"/>
        <v>-5.1370184731702163E-2</v>
      </c>
      <c r="AV49" s="140">
        <f t="shared" si="44"/>
        <v>1.9177938869921831E-2</v>
      </c>
      <c r="AW49" s="140">
        <f t="shared" si="45"/>
        <v>6.5284039674695468E-2</v>
      </c>
      <c r="AX49" s="140">
        <f t="shared" si="46"/>
        <v>-2.5348656179499576E-3</v>
      </c>
      <c r="AY49" s="140">
        <f t="shared" si="47"/>
        <v>-3.0095615860643399E-2</v>
      </c>
      <c r="AZ49" s="140">
        <f t="shared" si="48"/>
        <v>-7.6146607176377196E-2</v>
      </c>
      <c r="BA49" s="140">
        <f t="shared" si="49"/>
        <v>0.1539509068328595</v>
      </c>
    </row>
    <row r="50" spans="1:53" x14ac:dyDescent="0.2">
      <c r="A50" s="143">
        <v>44957</v>
      </c>
      <c r="B50" s="150">
        <f>('Question 1 - Prices'!C51-'Question 1 - Prices'!C50)/'Question 1 - Prices'!C50</f>
        <v>-0.19402985074626866</v>
      </c>
      <c r="C50" s="140">
        <f>('Question 1 - Prices'!D51-'Question 1 - Prices'!D50)/'Question 1 - Prices'!D50</f>
        <v>4.2708333333333348E-2</v>
      </c>
      <c r="D50" s="140">
        <f>('Question 1 - Prices'!E51-'Question 1 - Prices'!E50)/'Question 1 - Prices'!E50</f>
        <v>0.18521642853376927</v>
      </c>
      <c r="E50" s="140">
        <f>('Question 1 - Prices'!F51-'Question 1 - Prices'!F50)/'Question 1 - Prices'!F50</f>
        <v>-0.13827349121466773</v>
      </c>
      <c r="F50" s="140">
        <f>('Question 1 - Prices'!G51-'Question 1 - Prices'!G50)/'Question 1 - Prices'!G50</f>
        <v>8.3252330036022615E-2</v>
      </c>
      <c r="G50" s="140">
        <f>('Question 1 - Prices'!H51-'Question 1 - Prices'!H50)/'Question 1 - Prices'!H50</f>
        <v>-2.4754484213943074E-3</v>
      </c>
      <c r="H50" s="140">
        <f>('Question 1 - Prices'!I51-'Question 1 - Prices'!I50)/'Question 1 - Prices'!I50</f>
        <v>4.6141607000795552E-2</v>
      </c>
      <c r="I50" s="140">
        <f>('Question 1 - Prices'!J51-'Question 1 - Prices'!J50)/'Question 1 - Prices'!J50</f>
        <v>-2.9322878379482178E-2</v>
      </c>
      <c r="J50" s="140">
        <f>('Question 1 - Prices'!K51-'Question 1 - Prices'!K50)/'Question 1 - Prices'!K50</f>
        <v>0.14873798076923064</v>
      </c>
      <c r="K50" s="140">
        <f>('Question 1 - Prices'!L51-'Question 1 - Prices'!L50)/'Question 1 - Prices'!L50</f>
        <v>-3.9058319957196337E-2</v>
      </c>
      <c r="L50" s="140">
        <f>('Question 1 - Prices'!M51-'Question 1 - Prices'!M50)/'Question 1 - Prices'!M50</f>
        <v>0.24371069182389934</v>
      </c>
      <c r="M50" s="140">
        <f>('Question 1 - Prices'!N51-'Question 1 - Prices'!N50)/'Question 1 - Prices'!N50</f>
        <v>-0.17937640871525171</v>
      </c>
      <c r="N50" s="140">
        <f>('Question 1 - Prices'!O51-'Question 1 - Prices'!O50)/'Question 1 - Prices'!O50</f>
        <v>0.40623477837311245</v>
      </c>
      <c r="O50" s="140">
        <f>('Question 1 - Prices'!P51-'Question 1 - Prices'!P50)/'Question 1 - Prices'!P50</f>
        <v>0.22773809523809518</v>
      </c>
      <c r="P50" s="140">
        <f>('Question 1 - Prices'!Q51-'Question 1 - Prices'!Q50)/'Question 1 - Prices'!Q50</f>
        <v>0.11052104979604391</v>
      </c>
      <c r="Q50" s="140">
        <f>('Question 1 - Prices'!R51-'Question 1 - Prices'!R50)/'Question 1 - Prices'!R50</f>
        <v>4.6286210853067743E-2</v>
      </c>
      <c r="R50" s="140">
        <f>('Question 1 - Prices'!S51-'Question 1 - Prices'!S50)/'Question 1 - Prices'!S50</f>
        <v>0.16165090283748915</v>
      </c>
      <c r="S50" s="140">
        <f>('Question 1 - Prices'!T51-'Question 1 - Prices'!T50)/'Question 1 - Prices'!T50</f>
        <v>-0.11900118148599283</v>
      </c>
      <c r="T50" s="140">
        <f>('Question 1 - Prices'!U51-'Question 1 - Prices'!U50)/'Question 1 - Prices'!U50</f>
        <v>0.1252502144695454</v>
      </c>
      <c r="U50" s="140">
        <f>('Question 1 - Prices'!V51-'Question 1 - Prices'!V50)/'Question 1 - Prices'!V50</f>
        <v>4.7522236340533604E-2</v>
      </c>
      <c r="V50" s="140">
        <f>('Question 1 - Prices'!W51-'Question 1 - Prices'!W50)/'Question 1 - Prices'!W50</f>
        <v>6.4273789649415658E-2</v>
      </c>
      <c r="W50" s="140">
        <f>('Question 1 - Prices'!X51-'Question 1 - Prices'!X50)/'Question 1 - Prices'!X50</f>
        <v>8.5641244141457254E-2</v>
      </c>
      <c r="X50" s="140">
        <f>('Question 1 - Prices'!Y51-'Question 1 - Prices'!Y50)/'Question 1 - Prices'!Y50</f>
        <v>-2.0044133872747331E-2</v>
      </c>
      <c r="Y50" s="140">
        <f>('Question 1 - Prices'!Z51-'Question 1 - Prices'!Z50)/'Question 1 - Prices'!Z50</f>
        <v>5.3309481216458031E-2</v>
      </c>
      <c r="Z50" s="140">
        <f>('Question 1 - Prices'!AA51-'Question 1 - Prices'!AA50)/'Question 1 - Prices'!AA50</f>
        <v>5.5850391710892108E-2</v>
      </c>
      <c r="AC50" s="150">
        <f t="shared" si="25"/>
        <v>-0.18994269733138808</v>
      </c>
      <c r="AD50" s="140">
        <f t="shared" si="26"/>
        <v>2.1944393555085293E-2</v>
      </c>
      <c r="AE50" s="140">
        <f t="shared" si="27"/>
        <v>0.18303441561628517</v>
      </c>
      <c r="AF50" s="140">
        <f t="shared" si="28"/>
        <v>-0.13956920225666419</v>
      </c>
      <c r="AG50" s="140">
        <f t="shared" si="29"/>
        <v>9.2908750946917876E-2</v>
      </c>
      <c r="AH50" s="140">
        <f t="shared" si="30"/>
        <v>-1.177651812717271E-2</v>
      </c>
      <c r="AI50" s="140">
        <f t="shared" si="31"/>
        <v>5.1873823992202993E-2</v>
      </c>
      <c r="AJ50" s="140">
        <f t="shared" si="32"/>
        <v>-5.028797591057961E-2</v>
      </c>
      <c r="AK50" s="140">
        <f t="shared" si="33"/>
        <v>0.13189987659521046</v>
      </c>
      <c r="AL50" s="140">
        <f t="shared" si="34"/>
        <v>-4.8304940312584616E-2</v>
      </c>
      <c r="AM50" s="140">
        <f t="shared" si="35"/>
        <v>0.20962655498257099</v>
      </c>
      <c r="AN50" s="140">
        <f t="shared" si="36"/>
        <v>-0.17383351721556475</v>
      </c>
      <c r="AO50" s="140">
        <f t="shared" si="37"/>
        <v>0.34145052356774702</v>
      </c>
      <c r="AP50" s="140">
        <f t="shared" si="38"/>
        <v>0.21373954001034964</v>
      </c>
      <c r="AQ50" s="140">
        <f t="shared" si="39"/>
        <v>8.0559827471857498E-2</v>
      </c>
      <c r="AR50" s="140">
        <f t="shared" si="40"/>
        <v>1.7723068216921382E-2</v>
      </c>
      <c r="AS50" s="140">
        <f t="shared" si="41"/>
        <v>0.14731703716498273</v>
      </c>
      <c r="AT50" s="140">
        <f t="shared" si="42"/>
        <v>-0.18426676582463225</v>
      </c>
      <c r="AU50" s="140">
        <f t="shared" si="43"/>
        <v>0.11945863235793062</v>
      </c>
      <c r="AV50" s="140">
        <f t="shared" si="44"/>
        <v>2.8167580858383629E-2</v>
      </c>
      <c r="AW50" s="140">
        <f t="shared" si="45"/>
        <v>4.4412901787879114E-2</v>
      </c>
      <c r="AX50" s="140">
        <f t="shared" si="46"/>
        <v>7.190431044940139E-2</v>
      </c>
      <c r="AY50" s="140">
        <f t="shared" si="47"/>
        <v>-2.0922254940174446E-2</v>
      </c>
      <c r="AZ50" s="140">
        <f t="shared" si="48"/>
        <v>5.4111354885523419E-2</v>
      </c>
      <c r="BA50" s="140">
        <f t="shared" si="49"/>
        <v>1.7933828664233646E-2</v>
      </c>
    </row>
    <row r="51" spans="1:53" x14ac:dyDescent="0.2">
      <c r="A51" s="143">
        <v>44985</v>
      </c>
      <c r="B51" s="150">
        <f>('Question 1 - Prices'!C52-'Question 1 - Prices'!C51)/'Question 1 - Prices'!C51</f>
        <v>-5.5555555555555601E-2</v>
      </c>
      <c r="C51" s="140">
        <f>('Question 1 - Prices'!D52-'Question 1 - Prices'!D51)/'Question 1 - Prices'!D51</f>
        <v>-0.10089910089910088</v>
      </c>
      <c r="D51" s="140">
        <f>('Question 1 - Prices'!E52-'Question 1 - Prices'!E51)/'Question 1 - Prices'!E51</f>
        <v>-8.229537366547985E-3</v>
      </c>
      <c r="E51" s="140">
        <f>('Question 1 - Prices'!F52-'Question 1 - Prices'!F51)/'Question 1 - Prices'!F51</f>
        <v>-6.6489361702127658E-2</v>
      </c>
      <c r="F51" s="140">
        <f>('Question 1 - Prices'!G52-'Question 1 - Prices'!G51)/'Question 1 - Prices'!G51</f>
        <v>-3.1670625494853596E-2</v>
      </c>
      <c r="G51" s="140">
        <f>('Question 1 - Prices'!H52-'Question 1 - Prices'!H51)/'Question 1 - Prices'!H51</f>
        <v>-8.539115577071725E-2</v>
      </c>
      <c r="H51" s="140">
        <f>('Question 1 - Prices'!I52-'Question 1 - Prices'!I51)/'Question 1 - Prices'!I51</f>
        <v>-2.0532319391634947E-2</v>
      </c>
      <c r="I51" s="140">
        <f>('Question 1 - Prices'!J52-'Question 1 - Prices'!J51)/'Question 1 - Prices'!J51</f>
        <v>4.737462133961625E-2</v>
      </c>
      <c r="J51" s="140">
        <f>('Question 1 - Prices'!K52-'Question 1 - Prices'!K51)/'Question 1 - Prices'!K51</f>
        <v>-0.14857441799633797</v>
      </c>
      <c r="K51" s="140">
        <f>('Question 1 - Prices'!L52-'Question 1 - Prices'!L51)/'Question 1 - Prices'!L51</f>
        <v>5.1781737193763902E-2</v>
      </c>
      <c r="L51" s="140">
        <f>('Question 1 - Prices'!M52-'Question 1 - Prices'!M51)/'Question 1 - Prices'!M51</f>
        <v>-5.0568900126422298E-3</v>
      </c>
      <c r="M51" s="140">
        <f>('Question 1 - Prices'!N52-'Question 1 - Prices'!N51)/'Question 1 - Prices'!N51</f>
        <v>-4.5777065690084224E-4</v>
      </c>
      <c r="N51" s="140">
        <f>('Question 1 - Prices'!O52-'Question 1 - Prices'!O51)/'Question 1 - Prices'!O51</f>
        <v>0.18756494631104959</v>
      </c>
      <c r="O51" s="140">
        <f>('Question 1 - Prices'!P52-'Question 1 - Prices'!P51)/'Question 1 - Prices'!P51</f>
        <v>-8.629884611655185E-2</v>
      </c>
      <c r="P51" s="140">
        <f>('Question 1 - Prices'!Q52-'Question 1 - Prices'!Q51)/'Question 1 - Prices'!Q51</f>
        <v>2.1623120105343438E-2</v>
      </c>
      <c r="Q51" s="140">
        <f>('Question 1 - Prices'!R52-'Question 1 - Prices'!R51)/'Question 1 - Prices'!R51</f>
        <v>1.5862873325436923E-2</v>
      </c>
      <c r="R51" s="140">
        <f>('Question 1 - Prices'!S52-'Question 1 - Prices'!S51)/'Question 1 - Prices'!S51</f>
        <v>-0.10658771280532935</v>
      </c>
      <c r="S51" s="140">
        <f>('Question 1 - Prices'!T52-'Question 1 - Prices'!T51)/'Question 1 - Prices'!T51</f>
        <v>0.35448632568147426</v>
      </c>
      <c r="T51" s="140">
        <f>('Question 1 - Prices'!U52-'Question 1 - Prices'!U51)/'Question 1 - Prices'!U51</f>
        <v>-5.5400254129606093E-2</v>
      </c>
      <c r="U51" s="140">
        <f>('Question 1 - Prices'!V52-'Question 1 - Prices'!V51)/'Question 1 - Prices'!V51</f>
        <v>-0.12105773896166915</v>
      </c>
      <c r="V51" s="140">
        <f>('Question 1 - Prices'!W52-'Question 1 - Prices'!W51)/'Question 1 - Prices'!W51</f>
        <v>3.999999999999998E-2</v>
      </c>
      <c r="W51" s="140">
        <f>('Question 1 - Prices'!X52-'Question 1 - Prices'!X51)/'Question 1 - Prices'!X51</f>
        <v>1.0989010989011033E-2</v>
      </c>
      <c r="X51" s="140">
        <f>('Question 1 - Prices'!Y52-'Question 1 - Prices'!Y51)/'Question 1 - Prices'!Y51</f>
        <v>-5.0791267905172917E-2</v>
      </c>
      <c r="Y51" s="140">
        <f>('Question 1 - Prices'!Z52-'Question 1 - Prices'!Z51)/'Question 1 - Prices'!Z51</f>
        <v>-9.0013586956521813E-2</v>
      </c>
      <c r="Z51" s="140">
        <f>('Question 1 - Prices'!AA52-'Question 1 - Prices'!AA51)/'Question 1 - Prices'!AA51</f>
        <v>-4.3681187170895232E-2</v>
      </c>
      <c r="AC51" s="150">
        <f t="shared" si="25"/>
        <v>-5.1468402140675003E-2</v>
      </c>
      <c r="AD51" s="140">
        <f t="shared" si="26"/>
        <v>-0.12166304067734894</v>
      </c>
      <c r="AE51" s="140">
        <f t="shared" si="27"/>
        <v>-1.0411550284032078E-2</v>
      </c>
      <c r="AF51" s="140">
        <f t="shared" si="28"/>
        <v>-6.7785072744124125E-2</v>
      </c>
      <c r="AG51" s="140">
        <f t="shared" si="29"/>
        <v>-2.2014204583958329E-2</v>
      </c>
      <c r="AH51" s="140">
        <f t="shared" si="30"/>
        <v>-9.4692225476495653E-2</v>
      </c>
      <c r="AI51" s="140">
        <f t="shared" si="31"/>
        <v>-1.4800102400227505E-2</v>
      </c>
      <c r="AJ51" s="140">
        <f t="shared" si="32"/>
        <v>2.6409523808518815E-2</v>
      </c>
      <c r="AK51" s="140">
        <f t="shared" si="33"/>
        <v>-0.16541252217035812</v>
      </c>
      <c r="AL51" s="140">
        <f t="shared" si="34"/>
        <v>4.2535116838375624E-2</v>
      </c>
      <c r="AM51" s="140">
        <f t="shared" si="35"/>
        <v>-3.9141026853970584E-2</v>
      </c>
      <c r="AN51" s="140">
        <f t="shared" si="36"/>
        <v>5.0851208427861033E-3</v>
      </c>
      <c r="AO51" s="140">
        <f t="shared" si="37"/>
        <v>0.12278069150568414</v>
      </c>
      <c r="AP51" s="140">
        <f t="shared" si="38"/>
        <v>-0.10029740134429739</v>
      </c>
      <c r="AQ51" s="140">
        <f t="shared" si="39"/>
        <v>-8.3381022188429681E-3</v>
      </c>
      <c r="AR51" s="140">
        <f t="shared" si="40"/>
        <v>-1.2700269310709437E-2</v>
      </c>
      <c r="AS51" s="140">
        <f t="shared" si="41"/>
        <v>-0.12092157847783577</v>
      </c>
      <c r="AT51" s="140">
        <f t="shared" si="42"/>
        <v>0.28922074134283482</v>
      </c>
      <c r="AU51" s="140">
        <f t="shared" si="43"/>
        <v>-6.1191836241220876E-2</v>
      </c>
      <c r="AV51" s="140">
        <f t="shared" si="44"/>
        <v>-0.14041239444381912</v>
      </c>
      <c r="AW51" s="140">
        <f t="shared" si="45"/>
        <v>2.0139112138463432E-2</v>
      </c>
      <c r="AX51" s="140">
        <f t="shared" si="46"/>
        <v>-2.7479227030448271E-3</v>
      </c>
      <c r="AY51" s="140">
        <f t="shared" si="47"/>
        <v>-5.1669388972600032E-2</v>
      </c>
      <c r="AZ51" s="140">
        <f t="shared" si="48"/>
        <v>-8.9211713287456418E-2</v>
      </c>
      <c r="BA51" s="140">
        <f t="shared" si="49"/>
        <v>-8.1597750217553694E-2</v>
      </c>
    </row>
    <row r="52" spans="1:53" x14ac:dyDescent="0.2">
      <c r="A52" s="143">
        <v>45016</v>
      </c>
      <c r="B52" s="150">
        <f>('Question 1 - Prices'!C53-'Question 1 - Prices'!C52)/'Question 1 - Prices'!C52</f>
        <v>-0.18627450980392163</v>
      </c>
      <c r="C52" s="140">
        <f>('Question 1 - Prices'!D53-'Question 1 - Prices'!D52)/'Question 1 - Prices'!D52</f>
        <v>-7.5555555555555529E-2</v>
      </c>
      <c r="D52" s="140">
        <f>('Question 1 - Prices'!E53-'Question 1 - Prices'!E52)/'Question 1 - Prices'!E52</f>
        <v>6.0192868356133598E-2</v>
      </c>
      <c r="E52" s="140">
        <f>('Question 1 - Prices'!F53-'Question 1 - Prices'!F52)/'Question 1 - Prices'!F52</f>
        <v>-0.150997150997151</v>
      </c>
      <c r="F52" s="140">
        <f>('Question 1 - Prices'!G53-'Question 1 - Prices'!G52)/'Question 1 - Prices'!G52</f>
        <v>-5.5600981193785752E-2</v>
      </c>
      <c r="G52" s="140">
        <f>('Question 1 - Prices'!H53-'Question 1 - Prices'!H52)/'Question 1 - Prices'!H52</f>
        <v>-5.7023396494973726E-2</v>
      </c>
      <c r="H52" s="140">
        <f>('Question 1 - Prices'!I53-'Question 1 - Prices'!I52)/'Question 1 - Prices'!I52</f>
        <v>0.24223602484472043</v>
      </c>
      <c r="I52" s="140">
        <f>('Question 1 - Prices'!J53-'Question 1 - Prices'!J52)/'Question 1 - Prices'!J52</f>
        <v>-0.13376717281272602</v>
      </c>
      <c r="J52" s="140">
        <f>('Question 1 - Prices'!K53-'Question 1 - Prices'!K52)/'Question 1 - Prices'!K52</f>
        <v>4.6082949308755762E-2</v>
      </c>
      <c r="K52" s="140">
        <f>('Question 1 - Prices'!L53-'Question 1 - Prices'!L52)/'Question 1 - Prices'!L52</f>
        <v>4.2350449973531006E-3</v>
      </c>
      <c r="L52" s="140">
        <f>('Question 1 - Prices'!M53-'Question 1 - Prices'!M52)/'Question 1 - Prices'!M52</f>
        <v>-5.463786531130873E-2</v>
      </c>
      <c r="M52" s="140">
        <f>('Question 1 - Prices'!N53-'Question 1 - Prices'!N52)/'Question 1 - Prices'!N52</f>
        <v>-0.22131898328371877</v>
      </c>
      <c r="N52" s="140">
        <f>('Question 1 - Prices'!O53-'Question 1 - Prices'!O52)/'Question 1 - Prices'!O52</f>
        <v>8.507121676146031E-3</v>
      </c>
      <c r="O52" s="140">
        <f>('Question 1 - Prices'!P53-'Question 1 - Prices'!P52)/'Question 1 - Prices'!P52</f>
        <v>9.6147723654886996E-2</v>
      </c>
      <c r="P52" s="140">
        <f>('Question 1 - Prices'!Q53-'Question 1 - Prices'!Q52)/'Question 1 - Prices'!Q52</f>
        <v>0.11864866698324408</v>
      </c>
      <c r="Q52" s="140">
        <f>('Question 1 - Prices'!R53-'Question 1 - Prices'!R52)/'Question 1 - Prices'!R52</f>
        <v>7.9506692667217549E-2</v>
      </c>
      <c r="R52" s="140">
        <f>('Question 1 - Prices'!S53-'Question 1 - Prices'!S52)/'Question 1 - Prices'!S52</f>
        <v>4.3910521955260927E-2</v>
      </c>
      <c r="S52" s="140">
        <f>('Question 1 - Prices'!T53-'Question 1 - Prices'!T52)/'Question 1 - Prices'!T52</f>
        <v>8.7577932020006091E-2</v>
      </c>
      <c r="T52" s="140">
        <f>('Question 1 - Prices'!U53-'Question 1 - Prices'!U52)/'Question 1 - Prices'!U52</f>
        <v>1.9908528383104515E-2</v>
      </c>
      <c r="U52" s="140">
        <f>('Question 1 - Prices'!V53-'Question 1 - Prices'!V52)/'Question 1 - Prices'!V52</f>
        <v>-0.12669058791057125</v>
      </c>
      <c r="V52" s="140">
        <f>('Question 1 - Prices'!W53-'Question 1 - Prices'!W52)/'Question 1 - Prices'!W52</f>
        <v>1.8099547511312233E-2</v>
      </c>
      <c r="W52" s="140">
        <f>('Question 1 - Prices'!X53-'Question 1 - Prices'!X52)/'Question 1 - Prices'!X52</f>
        <v>-3.5326086956521743E-2</v>
      </c>
      <c r="X52" s="140">
        <f>('Question 1 - Prices'!Y53-'Question 1 - Prices'!Y52)/'Question 1 - Prices'!Y52</f>
        <v>4.0527182866556731E-2</v>
      </c>
      <c r="Y52" s="140">
        <f>('Question 1 - Prices'!Z53-'Question 1 - Prices'!Z52)/'Question 1 - Prices'!Z52</f>
        <v>2.3142963792459909E-2</v>
      </c>
      <c r="Z52" s="140">
        <f>('Question 1 - Prices'!AA53-'Question 1 - Prices'!AA52)/'Question 1 - Prices'!AA52</f>
        <v>3.2536603679139138E-2</v>
      </c>
      <c r="AC52" s="150">
        <f t="shared" si="25"/>
        <v>-0.18218735638904104</v>
      </c>
      <c r="AD52" s="140">
        <f t="shared" si="26"/>
        <v>-9.6319495333803587E-2</v>
      </c>
      <c r="AE52" s="140">
        <f t="shared" si="27"/>
        <v>5.8010855438649506E-2</v>
      </c>
      <c r="AF52" s="140">
        <f t="shared" si="28"/>
        <v>-0.15229286203914746</v>
      </c>
      <c r="AG52" s="140">
        <f t="shared" si="29"/>
        <v>-4.5944560282890484E-2</v>
      </c>
      <c r="AH52" s="140">
        <f t="shared" si="30"/>
        <v>-6.6324466200752136E-2</v>
      </c>
      <c r="AI52" s="140">
        <f t="shared" si="31"/>
        <v>0.24796824183612787</v>
      </c>
      <c r="AJ52" s="140">
        <f t="shared" si="32"/>
        <v>-0.15473227034382345</v>
      </c>
      <c r="AK52" s="140">
        <f t="shared" si="33"/>
        <v>2.9244845134735596E-2</v>
      </c>
      <c r="AL52" s="140">
        <f t="shared" si="34"/>
        <v>-5.0115753580351795E-3</v>
      </c>
      <c r="AM52" s="140">
        <f t="shared" si="35"/>
        <v>-8.8722002152637092E-2</v>
      </c>
      <c r="AN52" s="140">
        <f t="shared" si="36"/>
        <v>-0.21577609178403181</v>
      </c>
      <c r="AO52" s="140">
        <f t="shared" si="37"/>
        <v>-5.6277133129219406E-2</v>
      </c>
      <c r="AP52" s="140">
        <f t="shared" si="38"/>
        <v>8.2149168427141456E-2</v>
      </c>
      <c r="AQ52" s="140">
        <f t="shared" si="39"/>
        <v>8.8687444659057674E-2</v>
      </c>
      <c r="AR52" s="140">
        <f t="shared" si="40"/>
        <v>5.0943550031071191E-2</v>
      </c>
      <c r="AS52" s="140">
        <f t="shared" si="41"/>
        <v>2.95766562827545E-2</v>
      </c>
      <c r="AT52" s="140">
        <f t="shared" si="42"/>
        <v>2.2312347681366668E-2</v>
      </c>
      <c r="AU52" s="140">
        <f t="shared" si="43"/>
        <v>1.4116946271489735E-2</v>
      </c>
      <c r="AV52" s="140">
        <f t="shared" si="44"/>
        <v>-0.14604524339272124</v>
      </c>
      <c r="AW52" s="140">
        <f t="shared" si="45"/>
        <v>-1.761340350224315E-3</v>
      </c>
      <c r="AX52" s="140">
        <f t="shared" si="46"/>
        <v>-4.9063020648577607E-2</v>
      </c>
      <c r="AY52" s="140">
        <f t="shared" si="47"/>
        <v>3.9649061799129616E-2</v>
      </c>
      <c r="AZ52" s="140">
        <f t="shared" si="48"/>
        <v>2.3944837461525301E-2</v>
      </c>
      <c r="BA52" s="140">
        <f t="shared" si="49"/>
        <v>-5.3799593675193241E-3</v>
      </c>
    </row>
    <row r="53" spans="1:53" x14ac:dyDescent="0.2">
      <c r="A53" s="143">
        <v>45044</v>
      </c>
      <c r="B53" s="150">
        <f>('Question 1 - Prices'!C54-'Question 1 - Prices'!C53)/'Question 1 - Prices'!C53</f>
        <v>-7.2530120481927612E-2</v>
      </c>
      <c r="C53" s="140">
        <f>('Question 1 - Prices'!D54-'Question 1 - Prices'!D53)/'Question 1 - Prices'!D53</f>
        <v>-1.5625000000000094E-2</v>
      </c>
      <c r="D53" s="140">
        <f>('Question 1 - Prices'!E54-'Question 1 - Prices'!E53)/'Question 1 - Prices'!E53</f>
        <v>9.997038541270041E-2</v>
      </c>
      <c r="E53" s="140">
        <f>('Question 1 - Prices'!F54-'Question 1 - Prices'!F53)/'Question 1 - Prices'!F53</f>
        <v>3.4284116331096175E-2</v>
      </c>
      <c r="F53" s="140">
        <f>('Question 1 - Prices'!G54-'Question 1 - Prices'!G53)/'Question 1 - Prices'!G53</f>
        <v>-9.1890331890331828E-2</v>
      </c>
      <c r="G53" s="140">
        <f>('Question 1 - Prices'!H54-'Question 1 - Prices'!H53)/'Question 1 - Prices'!H53</f>
        <v>-4.2311320754716976E-2</v>
      </c>
      <c r="H53" s="140">
        <f>('Question 1 - Prices'!I54-'Question 1 - Prices'!I53)/'Question 1 - Prices'!I53</f>
        <v>8.0000000000000071E-2</v>
      </c>
      <c r="I53" s="140">
        <f>('Question 1 - Prices'!J54-'Question 1 - Prices'!J53)/'Question 1 - Prices'!J53</f>
        <v>-2.4856241884622453E-2</v>
      </c>
      <c r="J53" s="140">
        <f>('Question 1 - Prices'!K54-'Question 1 - Prices'!K53)/'Question 1 - Prices'!K53</f>
        <v>-2.3201174743024942E-2</v>
      </c>
      <c r="K53" s="140">
        <f>('Question 1 - Prices'!L54-'Question 1 - Prices'!L53)/'Question 1 - Prices'!L53</f>
        <v>7.9072219293620984E-3</v>
      </c>
      <c r="L53" s="140">
        <f>('Question 1 - Prices'!M54-'Question 1 - Prices'!M53)/'Question 1 - Prices'!M53</f>
        <v>-0.13978494623655913</v>
      </c>
      <c r="M53" s="140">
        <f>('Question 1 - Prices'!N54-'Question 1 - Prices'!N53)/'Question 1 - Prices'!N53</f>
        <v>0.26893103955300701</v>
      </c>
      <c r="N53" s="140">
        <f>('Question 1 - Prices'!O54-'Question 1 - Prices'!O53)/'Question 1 - Prices'!O53</f>
        <v>-0.2079919020534079</v>
      </c>
      <c r="O53" s="140">
        <f>('Question 1 - Prices'!P54-'Question 1 - Prices'!P53)/'Question 1 - Prices'!P53</f>
        <v>2.0911995352889887E-2</v>
      </c>
      <c r="P53" s="140">
        <f>('Question 1 - Prices'!Q54-'Question 1 - Prices'!Q53)/'Question 1 - Prices'!Q53</f>
        <v>2.8987265009096427E-2</v>
      </c>
      <c r="Q53" s="140">
        <f>('Question 1 - Prices'!R54-'Question 1 - Prices'!R53)/'Question 1 - Prices'!R53</f>
        <v>-2.3443588864295255E-2</v>
      </c>
      <c r="R53" s="140">
        <f>('Question 1 - Prices'!S54-'Question 1 - Prices'!S53)/'Question 1 - Prices'!S53</f>
        <v>-5.7142857142857051E-2</v>
      </c>
      <c r="S53" s="140">
        <f>('Question 1 - Prices'!T54-'Question 1 - Prices'!T53)/'Question 1 - Prices'!T53</f>
        <v>-1.05115898158997E-2</v>
      </c>
      <c r="T53" s="140">
        <f>('Question 1 - Prices'!U54-'Question 1 - Prices'!U53)/'Question 1 - Prices'!U53</f>
        <v>9.1268794513321053E-2</v>
      </c>
      <c r="U53" s="140">
        <f>('Question 1 - Prices'!V54-'Question 1 - Prices'!V53)/'Question 1 - Prices'!V53</f>
        <v>3.5082174462705416E-2</v>
      </c>
      <c r="V53" s="140">
        <f>('Question 1 - Prices'!W54-'Question 1 - Prices'!W53)/'Question 1 - Prices'!W53</f>
        <v>-5.481481481481483E-2</v>
      </c>
      <c r="W53" s="140">
        <f>('Question 1 - Prices'!X54-'Question 1 - Prices'!X53)/'Question 1 - Prices'!X53</f>
        <v>-4.0241448692153485E-3</v>
      </c>
      <c r="X53" s="140">
        <f>('Question 1 - Prices'!Y54-'Question 1 - Prices'!Y53)/'Question 1 - Prices'!Y53</f>
        <v>6.9981000633312251E-2</v>
      </c>
      <c r="Y53" s="140">
        <f>('Question 1 - Prices'!Z54-'Question 1 - Prices'!Z53)/'Question 1 - Prices'!Z53</f>
        <v>-2.3713973002553762E-2</v>
      </c>
      <c r="Z53" s="140">
        <f>('Question 1 - Prices'!AA54-'Question 1 - Prices'!AA53)/'Question 1 - Prices'!AA53</f>
        <v>-5.4175251484668507E-2</v>
      </c>
      <c r="AC53" s="150">
        <f t="shared" si="25"/>
        <v>-6.8442967067047014E-2</v>
      </c>
      <c r="AD53" s="140">
        <f t="shared" si="26"/>
        <v>-3.6388939778248149E-2</v>
      </c>
      <c r="AE53" s="140">
        <f t="shared" si="27"/>
        <v>9.7788372495216325E-2</v>
      </c>
      <c r="AF53" s="140">
        <f t="shared" si="28"/>
        <v>3.2988405289099715E-2</v>
      </c>
      <c r="AG53" s="140">
        <f t="shared" si="29"/>
        <v>-8.2233910979436567E-2</v>
      </c>
      <c r="AH53" s="140">
        <f t="shared" si="30"/>
        <v>-5.1612390460495379E-2</v>
      </c>
      <c r="AI53" s="140">
        <f t="shared" si="31"/>
        <v>8.5732216991407512E-2</v>
      </c>
      <c r="AJ53" s="140">
        <f t="shared" si="32"/>
        <v>-4.5821339415719892E-2</v>
      </c>
      <c r="AK53" s="140">
        <f t="shared" si="33"/>
        <v>-4.0039278917045104E-2</v>
      </c>
      <c r="AL53" s="140">
        <f t="shared" si="34"/>
        <v>-1.3393984260261817E-3</v>
      </c>
      <c r="AM53" s="140">
        <f t="shared" si="35"/>
        <v>-0.17386908307788748</v>
      </c>
      <c r="AN53" s="140">
        <f t="shared" si="36"/>
        <v>0.27447393105269396</v>
      </c>
      <c r="AO53" s="140">
        <f t="shared" si="37"/>
        <v>-0.27277615685877332</v>
      </c>
      <c r="AP53" s="140">
        <f t="shared" si="38"/>
        <v>6.9134401251443444E-3</v>
      </c>
      <c r="AQ53" s="140">
        <f t="shared" si="39"/>
        <v>-9.739573150899794E-4</v>
      </c>
      <c r="AR53" s="140">
        <f t="shared" si="40"/>
        <v>-5.2006731500441619E-2</v>
      </c>
      <c r="AS53" s="140">
        <f t="shared" si="41"/>
        <v>-7.1476722815363478E-2</v>
      </c>
      <c r="AT53" s="140">
        <f t="shared" si="42"/>
        <v>-7.577717415453912E-2</v>
      </c>
      <c r="AU53" s="140">
        <f t="shared" si="43"/>
        <v>8.5477212401706276E-2</v>
      </c>
      <c r="AV53" s="140">
        <f t="shared" si="44"/>
        <v>1.5727518980555442E-2</v>
      </c>
      <c r="AW53" s="140">
        <f t="shared" si="45"/>
        <v>-7.4675702676351374E-2</v>
      </c>
      <c r="AX53" s="140">
        <f t="shared" si="46"/>
        <v>-1.776107856127121E-2</v>
      </c>
      <c r="AY53" s="140">
        <f t="shared" si="47"/>
        <v>6.9102879565885136E-2</v>
      </c>
      <c r="AZ53" s="140">
        <f t="shared" si="48"/>
        <v>-2.2912099333488371E-2</v>
      </c>
      <c r="BA53" s="140">
        <f t="shared" si="49"/>
        <v>-9.2091814531326976E-2</v>
      </c>
    </row>
    <row r="54" spans="1:53" x14ac:dyDescent="0.2">
      <c r="A54" s="143">
        <v>45077</v>
      </c>
      <c r="B54" s="150">
        <f>('Question 1 - Prices'!C55-'Question 1 - Prices'!C54)/'Question 1 - Prices'!C54</f>
        <v>-0.23096908287866985</v>
      </c>
      <c r="C54" s="140">
        <f>('Question 1 - Prices'!D55-'Question 1 - Prices'!D54)/'Question 1 - Prices'!D54</f>
        <v>-7.4481074481074411E-2</v>
      </c>
      <c r="D54" s="140">
        <f>('Question 1 - Prices'!E55-'Question 1 - Prices'!E54)/'Question 1 - Prices'!E54</f>
        <v>-6.8576923076923119E-2</v>
      </c>
      <c r="E54" s="140">
        <f>('Question 1 - Prices'!F55-'Question 1 - Prices'!F54)/'Question 1 - Prices'!F54</f>
        <v>-5.0289298653544571E-3</v>
      </c>
      <c r="F54" s="140">
        <f>('Question 1 - Prices'!G55-'Question 1 - Prices'!G54)/'Question 1 - Prices'!G54</f>
        <v>-0.15559651687535755</v>
      </c>
      <c r="G54" s="140">
        <f>('Question 1 - Prices'!H55-'Question 1 - Prices'!H54)/'Question 1 - Prices'!H54</f>
        <v>2.5365709501058986E-2</v>
      </c>
      <c r="H54" s="140">
        <f>('Question 1 - Prices'!I55-'Question 1 - Prices'!I54)/'Question 1 - Prices'!I54</f>
        <v>-2.4884259259259241E-2</v>
      </c>
      <c r="I54" s="140">
        <f>('Question 1 - Prices'!J55-'Question 1 - Prices'!J54)/'Question 1 - Prices'!J54</f>
        <v>-0.11860376640669583</v>
      </c>
      <c r="J54" s="140">
        <f>('Question 1 - Prices'!K55-'Question 1 - Prices'!K54)/'Question 1 - Prices'!K54</f>
        <v>-6.4642212868310248E-2</v>
      </c>
      <c r="K54" s="140">
        <f>('Question 1 - Prices'!L55-'Question 1 - Prices'!L54)/'Question 1 - Prices'!L54</f>
        <v>-7.3744769874476992E-2</v>
      </c>
      <c r="L54" s="140">
        <f>('Question 1 - Prices'!M55-'Question 1 - Prices'!M54)/'Question 1 - Prices'!M54</f>
        <v>-6.8750000000000061E-2</v>
      </c>
      <c r="M54" s="140">
        <f>('Question 1 - Prices'!N55-'Question 1 - Prices'!N54)/'Question 1 - Prices'!N54</f>
        <v>-4.6929316338354704E-2</v>
      </c>
      <c r="N54" s="140">
        <f>('Question 1 - Prices'!O55-'Question 1 - Prices'!O54)/'Question 1 - Prices'!O54</f>
        <v>0.24112957215020392</v>
      </c>
      <c r="O54" s="140">
        <f>('Question 1 - Prices'!P55-'Question 1 - Prices'!P54)/'Question 1 - Prices'!P54</f>
        <v>0.14348032242769079</v>
      </c>
      <c r="P54" s="140">
        <f>('Question 1 - Prices'!Q55-'Question 1 - Prices'!Q54)/'Question 1 - Prices'!Q54</f>
        <v>4.4613389910419569E-2</v>
      </c>
      <c r="Q54" s="140">
        <f>('Question 1 - Prices'!R55-'Question 1 - Prices'!R54)/'Question 1 - Prices'!R54</f>
        <v>0.28964102154828408</v>
      </c>
      <c r="R54" s="140">
        <f>('Question 1 - Prices'!S55-'Question 1 - Prices'!S54)/'Question 1 - Prices'!S54</f>
        <v>1.0101010101010034E-2</v>
      </c>
      <c r="S54" s="140">
        <f>('Question 1 - Prices'!T55-'Question 1 - Prices'!T54)/'Question 1 - Prices'!T54</f>
        <v>1.124158398937684</v>
      </c>
      <c r="T54" s="140">
        <f>('Question 1 - Prices'!U55-'Question 1 - Prices'!U54)/'Question 1 - Prices'!U54</f>
        <v>-4.8827652888566504E-2</v>
      </c>
      <c r="U54" s="140">
        <f>('Question 1 - Prices'!V55-'Question 1 - Prices'!V54)/'Question 1 - Prices'!V54</f>
        <v>-0.12519083969465652</v>
      </c>
      <c r="V54" s="140">
        <f>('Question 1 - Prices'!W55-'Question 1 - Prices'!W54)/'Question 1 - Prices'!W54</f>
        <v>-3.2288401253918422E-2</v>
      </c>
      <c r="W54" s="140">
        <f>('Question 1 - Prices'!X55-'Question 1 - Prices'!X54)/'Question 1 - Prices'!X54</f>
        <v>-3.3131313131313143E-2</v>
      </c>
      <c r="X54" s="140">
        <f>('Question 1 - Prices'!Y55-'Question 1 - Prices'!Y54)/'Question 1 - Prices'!Y54</f>
        <v>9.5767978691920816E-2</v>
      </c>
      <c r="Y54" s="140">
        <f>('Question 1 - Prices'!Z55-'Question 1 - Prices'!Z54)/'Question 1 - Prices'!Z54</f>
        <v>0.11397608370702529</v>
      </c>
      <c r="Z54" s="140">
        <f>('Question 1 - Prices'!AA55-'Question 1 - Prices'!AA54)/'Question 1 - Prices'!AA54</f>
        <v>-4.7411583803177892E-2</v>
      </c>
      <c r="AC54" s="150">
        <f t="shared" si="25"/>
        <v>-0.22688192946378927</v>
      </c>
      <c r="AD54" s="140">
        <f t="shared" si="26"/>
        <v>-9.5245014259322469E-2</v>
      </c>
      <c r="AE54" s="140">
        <f t="shared" si="27"/>
        <v>-7.0758935994407204E-2</v>
      </c>
      <c r="AF54" s="140">
        <f t="shared" si="28"/>
        <v>-6.3246409073509178E-3</v>
      </c>
      <c r="AG54" s="140">
        <f t="shared" si="29"/>
        <v>-0.14594009596446228</v>
      </c>
      <c r="AH54" s="140">
        <f t="shared" si="30"/>
        <v>1.6064639795280583E-2</v>
      </c>
      <c r="AI54" s="140">
        <f t="shared" si="31"/>
        <v>-1.9152042267851797E-2</v>
      </c>
      <c r="AJ54" s="140">
        <f t="shared" si="32"/>
        <v>-0.13956886393779327</v>
      </c>
      <c r="AK54" s="140">
        <f t="shared" si="33"/>
        <v>-8.1480317042330414E-2</v>
      </c>
      <c r="AL54" s="140">
        <f t="shared" si="34"/>
        <v>-8.2991390229865278E-2</v>
      </c>
      <c r="AM54" s="140">
        <f t="shared" si="35"/>
        <v>-0.10283413684132842</v>
      </c>
      <c r="AN54" s="140">
        <f t="shared" si="36"/>
        <v>-4.1386424838667758E-2</v>
      </c>
      <c r="AO54" s="140">
        <f t="shared" si="37"/>
        <v>0.17634531734483849</v>
      </c>
      <c r="AP54" s="140">
        <f t="shared" si="38"/>
        <v>0.12948176719994525</v>
      </c>
      <c r="AQ54" s="140">
        <f t="shared" si="39"/>
        <v>1.4652167586233163E-2</v>
      </c>
      <c r="AR54" s="140">
        <f t="shared" si="40"/>
        <v>0.26107787891213774</v>
      </c>
      <c r="AS54" s="140">
        <f t="shared" si="41"/>
        <v>-4.2328555714963908E-3</v>
      </c>
      <c r="AT54" s="140">
        <f t="shared" si="42"/>
        <v>1.0588928145990446</v>
      </c>
      <c r="AU54" s="140">
        <f t="shared" si="43"/>
        <v>-5.4619235000181288E-2</v>
      </c>
      <c r="AV54" s="140">
        <f t="shared" si="44"/>
        <v>-0.14454549517680651</v>
      </c>
      <c r="AW54" s="140">
        <f t="shared" si="45"/>
        <v>-5.2149289115454966E-2</v>
      </c>
      <c r="AX54" s="140">
        <f t="shared" si="46"/>
        <v>-4.6868246823369E-2</v>
      </c>
      <c r="AY54" s="140">
        <f t="shared" si="47"/>
        <v>9.4889857624493701E-2</v>
      </c>
      <c r="AZ54" s="140">
        <f t="shared" si="48"/>
        <v>0.11477795737609069</v>
      </c>
      <c r="BA54" s="140">
        <f t="shared" si="49"/>
        <v>-8.5328146849836362E-2</v>
      </c>
    </row>
    <row r="55" spans="1:53" x14ac:dyDescent="0.2">
      <c r="A55" s="143">
        <v>45107</v>
      </c>
      <c r="B55" s="150">
        <f>('Question 1 - Prices'!C56-'Question 1 - Prices'!C55)/'Question 1 - Prices'!C55</f>
        <v>1.1486486486486534E-2</v>
      </c>
      <c r="C55" s="140">
        <f>('Question 1 - Prices'!D56-'Question 1 - Prices'!D55)/'Question 1 - Prices'!D55</f>
        <v>0.16490765171503957</v>
      </c>
      <c r="D55" s="140">
        <f>('Question 1 - Prices'!E56-'Question 1 - Prices'!E55)/'Question 1 - Prices'!E55</f>
        <v>3.0102820332824163E-2</v>
      </c>
      <c r="E55" s="140">
        <f>('Question 1 - Prices'!F56-'Question 1 - Prices'!F55)/'Question 1 - Prices'!F55</f>
        <v>-7.7173913043478162E-2</v>
      </c>
      <c r="F55" s="140">
        <f>('Question 1 - Prices'!G56-'Question 1 - Prices'!G55)/'Question 1 - Prices'!G55</f>
        <v>-1.0538200978546743E-3</v>
      </c>
      <c r="G55" s="140">
        <f>('Question 1 - Prices'!H56-'Question 1 - Prices'!H55)/'Question 1 - Prices'!H55</f>
        <v>8.9249687770198788E-2</v>
      </c>
      <c r="H55" s="140">
        <f>('Question 1 - Prices'!I56-'Question 1 - Prices'!I55)/'Question 1 - Prices'!I55</f>
        <v>-7.7151335311572741E-2</v>
      </c>
      <c r="I55" s="140">
        <f>('Question 1 - Prices'!J56-'Question 1 - Prices'!J55)/'Question 1 - Prices'!J55</f>
        <v>0.10067983166073161</v>
      </c>
      <c r="J55" s="140">
        <f>('Question 1 - Prices'!K56-'Question 1 - Prices'!K55)/'Question 1 - Prices'!K55</f>
        <v>0.14946962391513979</v>
      </c>
      <c r="K55" s="140">
        <f>('Question 1 - Prices'!L56-'Question 1 - Prices'!L55)/'Question 1 - Prices'!L55</f>
        <v>0.11801242236024849</v>
      </c>
      <c r="L55" s="140">
        <f>('Question 1 - Prices'!M56-'Question 1 - Prices'!M55)/'Question 1 - Prices'!M55</f>
        <v>5.0335570469799079E-3</v>
      </c>
      <c r="M55" s="140">
        <f>('Question 1 - Prices'!N56-'Question 1 - Prices'!N55)/'Question 1 - Prices'!N55</f>
        <v>-0.15939209726443768</v>
      </c>
      <c r="N55" s="140">
        <f>('Question 1 - Prices'!O56-'Question 1 - Prices'!O55)/'Question 1 - Prices'!O55</f>
        <v>0.28362673466385513</v>
      </c>
      <c r="O55" s="140">
        <f>('Question 1 - Prices'!P56-'Question 1 - Prices'!P55)/'Question 1 - Prices'!P55</f>
        <v>8.1107978105821987E-2</v>
      </c>
      <c r="P55" s="140">
        <f>('Question 1 - Prices'!Q56-'Question 1 - Prices'!Q55)/'Question 1 - Prices'!Q55</f>
        <v>9.4330042313117063E-2</v>
      </c>
      <c r="Q55" s="140">
        <f>('Question 1 - Prices'!R56-'Question 1 - Prices'!R55)/'Question 1 - Prices'!R55</f>
        <v>7.3605045595692212E-2</v>
      </c>
      <c r="R55" s="140">
        <f>('Question 1 - Prices'!S56-'Question 1 - Prices'!S55)/'Question 1 - Prices'!S55</f>
        <v>0.26083333333333342</v>
      </c>
      <c r="S55" s="140">
        <f>('Question 1 - Prices'!T56-'Question 1 - Prices'!T55)/'Question 1 - Prices'!T55</f>
        <v>0.11297159071474966</v>
      </c>
      <c r="T55" s="140">
        <f>('Question 1 - Prices'!U56-'Question 1 - Prices'!U55)/'Question 1 - Prices'!U55</f>
        <v>5.590851334180421E-2</v>
      </c>
      <c r="U55" s="140">
        <f>('Question 1 - Prices'!V56-'Question 1 - Prices'!V55)/'Question 1 - Prices'!V55</f>
        <v>0.15148342059336836</v>
      </c>
      <c r="V55" s="140">
        <f>('Question 1 - Prices'!W56-'Question 1 - Prices'!W55)/'Question 1 - Prices'!W55</f>
        <v>3.336572724327818E-2</v>
      </c>
      <c r="W55" s="140">
        <f>('Question 1 - Prices'!X56-'Question 1 - Prices'!X55)/'Question 1 - Prices'!X55</f>
        <v>-1.6297534475553724E-2</v>
      </c>
      <c r="X55" s="140">
        <f>('Question 1 - Prices'!Y56-'Question 1 - Prices'!Y55)/'Question 1 - Prices'!Y55</f>
        <v>-1.5070491006319877E-2</v>
      </c>
      <c r="Y55" s="140">
        <f>('Question 1 - Prices'!Z56-'Question 1 - Prices'!Z55)/'Question 1 - Prices'!Z55</f>
        <v>2.9520295202952115E-2</v>
      </c>
      <c r="Z55" s="140">
        <f>('Question 1 - Prices'!AA56-'Question 1 - Prices'!AA55)/'Question 1 - Prices'!AA55</f>
        <v>-7.6674737691686881E-2</v>
      </c>
      <c r="AC55" s="150">
        <f t="shared" si="25"/>
        <v>1.557363990136713E-2</v>
      </c>
      <c r="AD55" s="140">
        <f t="shared" si="26"/>
        <v>0.14414371193679151</v>
      </c>
      <c r="AE55" s="140">
        <f t="shared" si="27"/>
        <v>2.792080741534007E-2</v>
      </c>
      <c r="AF55" s="140">
        <f t="shared" si="28"/>
        <v>-7.8469624085474629E-2</v>
      </c>
      <c r="AG55" s="140">
        <f t="shared" si="29"/>
        <v>8.6026008130405916E-3</v>
      </c>
      <c r="AH55" s="140">
        <f t="shared" si="30"/>
        <v>7.9948618064420385E-2</v>
      </c>
      <c r="AI55" s="140">
        <f t="shared" si="31"/>
        <v>-7.1419118320165301E-2</v>
      </c>
      <c r="AJ55" s="140">
        <f t="shared" si="32"/>
        <v>7.9714734129634174E-2</v>
      </c>
      <c r="AK55" s="140">
        <f t="shared" si="33"/>
        <v>0.13263151974111964</v>
      </c>
      <c r="AL55" s="140">
        <f t="shared" si="34"/>
        <v>0.1087658020048602</v>
      </c>
      <c r="AM55" s="140">
        <f t="shared" si="35"/>
        <v>-2.9050579794348448E-2</v>
      </c>
      <c r="AN55" s="140">
        <f t="shared" si="36"/>
        <v>-0.15384920576475072</v>
      </c>
      <c r="AO55" s="140">
        <f t="shared" si="37"/>
        <v>0.2188424798584897</v>
      </c>
      <c r="AP55" s="140">
        <f t="shared" si="38"/>
        <v>6.7109422878076447E-2</v>
      </c>
      <c r="AQ55" s="140">
        <f t="shared" si="39"/>
        <v>6.4368819988930653E-2</v>
      </c>
      <c r="AR55" s="140">
        <f t="shared" si="40"/>
        <v>4.5041902959545854E-2</v>
      </c>
      <c r="AS55" s="140">
        <f t="shared" si="41"/>
        <v>0.246499467660827</v>
      </c>
      <c r="AT55" s="140">
        <f t="shared" si="42"/>
        <v>4.7706006376110235E-2</v>
      </c>
      <c r="AU55" s="140">
        <f t="shared" si="43"/>
        <v>5.0116931230189427E-2</v>
      </c>
      <c r="AV55" s="140">
        <f t="shared" si="44"/>
        <v>0.13212876511121838</v>
      </c>
      <c r="AW55" s="140">
        <f t="shared" si="45"/>
        <v>1.3504839381741632E-2</v>
      </c>
      <c r="AX55" s="140">
        <f t="shared" si="46"/>
        <v>-3.0034468167609584E-2</v>
      </c>
      <c r="AY55" s="140">
        <f t="shared" si="47"/>
        <v>-1.5948612073746992E-2</v>
      </c>
      <c r="AZ55" s="140">
        <f t="shared" si="48"/>
        <v>3.0322168872017507E-2</v>
      </c>
      <c r="BA55" s="140">
        <f t="shared" si="49"/>
        <v>-0.11459130073834534</v>
      </c>
    </row>
    <row r="56" spans="1:53" x14ac:dyDescent="0.2">
      <c r="A56" s="143">
        <v>45138</v>
      </c>
      <c r="B56" s="150">
        <f>('Question 1 - Prices'!C57-'Question 1 - Prices'!C56)/'Question 1 - Prices'!C56</f>
        <v>5.177020708082837E-2</v>
      </c>
      <c r="C56" s="140">
        <f>('Question 1 - Prices'!D57-'Question 1 - Prices'!D56)/'Question 1 - Prices'!D56</f>
        <v>9.0600226500566327E-3</v>
      </c>
      <c r="D56" s="140">
        <f>('Question 1 - Prices'!E57-'Question 1 - Prices'!E56)/'Question 1 - Prices'!E56</f>
        <v>5.9007456105187109E-2</v>
      </c>
      <c r="E56" s="140">
        <f>('Question 1 - Prices'!F57-'Question 1 - Prices'!F56)/'Question 1 - Prices'!F56</f>
        <v>2.5677267373380445E-2</v>
      </c>
      <c r="F56" s="140">
        <f>('Question 1 - Prices'!G57-'Question 1 - Prices'!G56)/'Question 1 - Prices'!G56</f>
        <v>0.13292140758043849</v>
      </c>
      <c r="G56" s="140">
        <f>('Question 1 - Prices'!H57-'Question 1 - Prices'!H56)/'Question 1 - Prices'!H56</f>
        <v>3.0119950608572997E-2</v>
      </c>
      <c r="H56" s="140">
        <f>('Question 1 - Prices'!I57-'Question 1 - Prices'!I56)/'Question 1 - Prices'!I56</f>
        <v>0.11800643086816726</v>
      </c>
      <c r="I56" s="140">
        <f>('Question 1 - Prices'!J57-'Question 1 - Prices'!J56)/'Question 1 - Prices'!J56</f>
        <v>-1.8725490196078397E-2</v>
      </c>
      <c r="J56" s="140">
        <f>('Question 1 - Prices'!K57-'Question 1 - Prices'!K56)/'Question 1 - Prices'!K56</f>
        <v>1.6219239373601941E-2</v>
      </c>
      <c r="K56" s="140">
        <f>('Question 1 - Prices'!L57-'Question 1 - Prices'!L56)/'Question 1 - Prices'!L56</f>
        <v>9.0909090909090991E-3</v>
      </c>
      <c r="L56" s="140">
        <f>('Question 1 - Prices'!M57-'Question 1 - Prices'!M56)/'Question 1 - Prices'!M56</f>
        <v>0.18530884808013345</v>
      </c>
      <c r="M56" s="140">
        <f>('Question 1 - Prices'!N57-'Question 1 - Prices'!N56)/'Question 1 - Prices'!N56</f>
        <v>0.11990164882846409</v>
      </c>
      <c r="N56" s="140">
        <f>('Question 1 - Prices'!O57-'Question 1 - Prices'!O56)/'Question 1 - Prices'!O56</f>
        <v>2.1622034610536064E-2</v>
      </c>
      <c r="O56" s="140">
        <f>('Question 1 - Prices'!P57-'Question 1 - Prices'!P56)/'Question 1 - Prices'!P56</f>
        <v>2.5467934949370916E-2</v>
      </c>
      <c r="P56" s="140">
        <f>('Question 1 - Prices'!Q57-'Question 1 - Prices'!Q56)/'Question 1 - Prices'!Q56</f>
        <v>1.2785482291075886E-2</v>
      </c>
      <c r="Q56" s="140">
        <f>('Question 1 - Prices'!R57-'Question 1 - Prices'!R56)/'Question 1 - Prices'!R56</f>
        <v>3.5991386694424338E-2</v>
      </c>
      <c r="R56" s="140">
        <f>('Question 1 - Prices'!S57-'Question 1 - Prices'!S56)/'Question 1 - Prices'!S56</f>
        <v>-0.1269001982815598</v>
      </c>
      <c r="S56" s="140">
        <f>('Question 1 - Prices'!T57-'Question 1 - Prices'!T56)/'Question 1 - Prices'!T56</f>
        <v>0.32505527281623764</v>
      </c>
      <c r="T56" s="140">
        <f>('Question 1 - Prices'!U57-'Question 1 - Prices'!U56)/'Question 1 - Prices'!U56</f>
        <v>8.9290012033694369E-2</v>
      </c>
      <c r="U56" s="140">
        <f>('Question 1 - Prices'!V57-'Question 1 - Prices'!V56)/'Question 1 - Prices'!V56</f>
        <v>0.18460139436192774</v>
      </c>
      <c r="V56" s="140">
        <f>('Question 1 - Prices'!W57-'Question 1 - Prices'!W56)/'Question 1 - Prices'!W56</f>
        <v>5.5642633228840194E-2</v>
      </c>
      <c r="W56" s="140">
        <f>('Question 1 - Prices'!X57-'Question 1 - Prices'!X56)/'Question 1 - Prices'!X56</f>
        <v>4.2905692438402789E-2</v>
      </c>
      <c r="X56" s="140">
        <f>('Question 1 - Prices'!Y57-'Question 1 - Prices'!Y56)/'Question 1 - Prices'!Y56</f>
        <v>8.4457606668860308E-3</v>
      </c>
      <c r="Y56" s="140">
        <f>('Question 1 - Prices'!Z57-'Question 1 - Prices'!Z56)/'Question 1 - Prices'!Z56</f>
        <v>3.9426523297490947E-2</v>
      </c>
      <c r="Z56" s="140">
        <f>('Question 1 - Prices'!AA57-'Question 1 - Prices'!AA56)/'Question 1 - Prices'!AA56</f>
        <v>7.2698135198135116E-2</v>
      </c>
      <c r="AC56" s="150">
        <f t="shared" si="25"/>
        <v>5.5857360495708969E-2</v>
      </c>
      <c r="AD56" s="140">
        <f t="shared" si="26"/>
        <v>-1.1703917128191422E-2</v>
      </c>
      <c r="AE56" s="140">
        <f t="shared" si="27"/>
        <v>5.6825443187703016E-2</v>
      </c>
      <c r="AF56" s="140">
        <f t="shared" si="28"/>
        <v>2.4381556331383985E-2</v>
      </c>
      <c r="AG56" s="140">
        <f t="shared" si="29"/>
        <v>0.14257782849133377</v>
      </c>
      <c r="AH56" s="140">
        <f t="shared" si="30"/>
        <v>2.0818880902794594E-2</v>
      </c>
      <c r="AI56" s="140">
        <f t="shared" si="31"/>
        <v>0.1237386478595747</v>
      </c>
      <c r="AJ56" s="140">
        <f t="shared" si="32"/>
        <v>-3.9690587727175833E-2</v>
      </c>
      <c r="AK56" s="140">
        <f t="shared" si="33"/>
        <v>-6.1886480041822498E-4</v>
      </c>
      <c r="AL56" s="140">
        <f t="shared" si="34"/>
        <v>-1.5571126447918096E-4</v>
      </c>
      <c r="AM56" s="140">
        <f t="shared" si="35"/>
        <v>0.1512247112388051</v>
      </c>
      <c r="AN56" s="140">
        <f t="shared" si="36"/>
        <v>0.12544454032815103</v>
      </c>
      <c r="AO56" s="140">
        <f t="shared" si="37"/>
        <v>-4.3162220194829376E-2</v>
      </c>
      <c r="AP56" s="140">
        <f t="shared" si="38"/>
        <v>1.1469379721625374E-2</v>
      </c>
      <c r="AQ56" s="140">
        <f t="shared" si="39"/>
        <v>-1.717574003311052E-2</v>
      </c>
      <c r="AR56" s="140">
        <f t="shared" si="40"/>
        <v>7.4282440582779767E-3</v>
      </c>
      <c r="AS56" s="140">
        <f t="shared" si="41"/>
        <v>-0.14123406395406621</v>
      </c>
      <c r="AT56" s="140">
        <f t="shared" si="42"/>
        <v>0.2597896884775982</v>
      </c>
      <c r="AU56" s="140">
        <f t="shared" si="43"/>
        <v>8.3498429922079592E-2</v>
      </c>
      <c r="AV56" s="140">
        <f t="shared" si="44"/>
        <v>0.16524673887977775</v>
      </c>
      <c r="AW56" s="140">
        <f t="shared" si="45"/>
        <v>3.578174536730365E-2</v>
      </c>
      <c r="AX56" s="140">
        <f t="shared" si="46"/>
        <v>2.9168758746346928E-2</v>
      </c>
      <c r="AY56" s="140">
        <f t="shared" si="47"/>
        <v>7.5676395994589175E-3</v>
      </c>
      <c r="AZ56" s="140">
        <f t="shared" si="48"/>
        <v>4.0228396966556335E-2</v>
      </c>
      <c r="BA56" s="140">
        <f t="shared" si="49"/>
        <v>3.4781572151476654E-2</v>
      </c>
    </row>
    <row r="57" spans="1:53" x14ac:dyDescent="0.2">
      <c r="A57" s="143">
        <v>45169</v>
      </c>
      <c r="B57" s="150">
        <f>('Question 1 - Prices'!C58-'Question 1 - Prices'!C57)/'Question 1 - Prices'!C57</f>
        <v>0.39345824071133695</v>
      </c>
      <c r="C57" s="140">
        <f>('Question 1 - Prices'!D58-'Question 1 - Prices'!D57)/'Question 1 - Prices'!D57</f>
        <v>-8.4175084175084181E-2</v>
      </c>
      <c r="D57" s="140">
        <f>('Question 1 - Prices'!E58-'Question 1 - Prices'!E57)/'Question 1 - Prices'!E57</f>
        <v>-6.8703156938450971E-2</v>
      </c>
      <c r="E57" s="140">
        <f>('Question 1 - Prices'!F58-'Question 1 - Prices'!F57)/'Question 1 - Prices'!F57</f>
        <v>-9.5084979329352351E-2</v>
      </c>
      <c r="F57" s="140">
        <f>('Question 1 - Prices'!G58-'Question 1 - Prices'!G57)/'Question 1 - Prices'!G57</f>
        <v>-7.5490522115064837E-2</v>
      </c>
      <c r="G57" s="140">
        <f>('Question 1 - Prices'!H58-'Question 1 - Prices'!H57)/'Question 1 - Prices'!H57</f>
        <v>-0.12235112804486499</v>
      </c>
      <c r="H57" s="140">
        <f>('Question 1 - Prices'!I58-'Question 1 - Prices'!I57)/'Question 1 - Prices'!I57</f>
        <v>-3.3937302272073616E-2</v>
      </c>
      <c r="I57" s="140">
        <f>('Question 1 - Prices'!J58-'Question 1 - Prices'!J57)/'Question 1 - Prices'!J57</f>
        <v>8.5323209111799303E-2</v>
      </c>
      <c r="J57" s="140">
        <f>('Question 1 - Prices'!K58-'Question 1 - Prices'!K57)/'Question 1 - Prices'!K57</f>
        <v>-0.21463951568519549</v>
      </c>
      <c r="K57" s="140">
        <f>('Question 1 - Prices'!L58-'Question 1 - Prices'!L57)/'Question 1 - Prices'!L57</f>
        <v>-3.0030030030030058E-2</v>
      </c>
      <c r="L57" s="140">
        <f>('Question 1 - Prices'!M58-'Question 1 - Prices'!M57)/'Question 1 - Prices'!M57</f>
        <v>2.5352112676056426E-2</v>
      </c>
      <c r="M57" s="140">
        <f>('Question 1 - Prices'!N58-'Question 1 - Prices'!N57)/'Question 1 - Prices'!N57</f>
        <v>6.1474880537259337E-2</v>
      </c>
      <c r="N57" s="140">
        <f>('Question 1 - Prices'!O58-'Question 1 - Prices'!O57)/'Question 1 - Prices'!O57</f>
        <v>-3.4962420072542431E-2</v>
      </c>
      <c r="O57" s="140">
        <f>('Question 1 - Prices'!P58-'Question 1 - Prices'!P57)/'Question 1 - Prices'!P57</f>
        <v>3.2390783961699463E-2</v>
      </c>
      <c r="P57" s="140">
        <f>('Question 1 - Prices'!Q58-'Question 1 - Prices'!Q57)/'Question 1 - Prices'!Q57</f>
        <v>-4.367523542886223E-2</v>
      </c>
      <c r="Q57" s="140">
        <f>('Question 1 - Prices'!R58-'Question 1 - Prices'!R57)/'Question 1 - Prices'!R57</f>
        <v>2.6973736884563743E-2</v>
      </c>
      <c r="R57" s="140">
        <f>('Question 1 - Prices'!S58-'Question 1 - Prices'!S57)/'Question 1 - Prices'!S57</f>
        <v>-8.1756245268735803E-2</v>
      </c>
      <c r="S57" s="140">
        <f>('Question 1 - Prices'!T58-'Question 1 - Prices'!T57)/'Question 1 - Prices'!T57</f>
        <v>-0.16710580227016653</v>
      </c>
      <c r="T57" s="140">
        <f>('Question 1 - Prices'!U58-'Question 1 - Prices'!U57)/'Question 1 - Prices'!U57</f>
        <v>3.3141847105612021E-2</v>
      </c>
      <c r="U57" s="140">
        <f>('Question 1 - Prices'!V58-'Question 1 - Prices'!V57)/'Question 1 - Prices'!V57</f>
        <v>-1.1770726714431957E-2</v>
      </c>
      <c r="V57" s="140">
        <f>('Question 1 - Prices'!W58-'Question 1 - Prices'!W57)/'Question 1 - Prices'!W57</f>
        <v>0.20044543429844106</v>
      </c>
      <c r="W57" s="140">
        <f>('Question 1 - Prices'!X58-'Question 1 - Prices'!X57)/'Question 1 - Prices'!X57</f>
        <v>-2.1588594704684362E-2</v>
      </c>
      <c r="X57" s="140">
        <f>('Question 1 - Prices'!Y58-'Question 1 - Prices'!Y57)/'Question 1 - Prices'!Y57</f>
        <v>3.5838590385033654E-2</v>
      </c>
      <c r="Y57" s="140">
        <f>('Question 1 - Prices'!Z58-'Question 1 - Prices'!Z57)/'Question 1 - Prices'!Z57</f>
        <v>-2.5078369905955581E-3</v>
      </c>
      <c r="Z57" s="140">
        <f>('Question 1 - Prices'!AA58-'Question 1 - Prices'!AA57)/'Question 1 - Prices'!AA57</f>
        <v>-4.1898682602200109E-2</v>
      </c>
      <c r="AC57" s="150">
        <f t="shared" si="25"/>
        <v>0.39754539412621753</v>
      </c>
      <c r="AD57" s="140">
        <f t="shared" si="26"/>
        <v>-0.10493902395333224</v>
      </c>
      <c r="AE57" s="140">
        <f t="shared" si="27"/>
        <v>-7.0885169855935057E-2</v>
      </c>
      <c r="AF57" s="140">
        <f t="shared" si="28"/>
        <v>-9.6380690371348818E-2</v>
      </c>
      <c r="AG57" s="140">
        <f t="shared" si="29"/>
        <v>-6.5834101204169576E-2</v>
      </c>
      <c r="AH57" s="140">
        <f t="shared" si="30"/>
        <v>-0.13165219775064341</v>
      </c>
      <c r="AI57" s="140">
        <f t="shared" si="31"/>
        <v>-2.8205085280666176E-2</v>
      </c>
      <c r="AJ57" s="140">
        <f t="shared" si="32"/>
        <v>6.4358111580701871E-2</v>
      </c>
      <c r="AK57" s="140">
        <f t="shared" si="33"/>
        <v>-0.23147761985921567</v>
      </c>
      <c r="AL57" s="140">
        <f t="shared" si="34"/>
        <v>-3.9276650385418339E-2</v>
      </c>
      <c r="AM57" s="140">
        <f t="shared" si="35"/>
        <v>-8.7320241652719295E-3</v>
      </c>
      <c r="AN57" s="140">
        <f t="shared" si="36"/>
        <v>6.7017772036946283E-2</v>
      </c>
      <c r="AO57" s="140">
        <f t="shared" si="37"/>
        <v>-9.9746674877907865E-2</v>
      </c>
      <c r="AP57" s="140">
        <f t="shared" si="38"/>
        <v>1.8392228733953922E-2</v>
      </c>
      <c r="AQ57" s="140">
        <f t="shared" si="39"/>
        <v>-7.363645775304864E-2</v>
      </c>
      <c r="AR57" s="140">
        <f t="shared" si="40"/>
        <v>-1.5894057515826177E-3</v>
      </c>
      <c r="AS57" s="140">
        <f t="shared" si="41"/>
        <v>-9.6090110941242229E-2</v>
      </c>
      <c r="AT57" s="140">
        <f t="shared" si="42"/>
        <v>-0.23237138660880596</v>
      </c>
      <c r="AU57" s="140">
        <f t="shared" si="43"/>
        <v>2.7350264993997241E-2</v>
      </c>
      <c r="AV57" s="140">
        <f t="shared" si="44"/>
        <v>-3.1125382196581931E-2</v>
      </c>
      <c r="AW57" s="140">
        <f t="shared" si="45"/>
        <v>0.1805845464369045</v>
      </c>
      <c r="AX57" s="140">
        <f t="shared" si="46"/>
        <v>-3.5325528396740219E-2</v>
      </c>
      <c r="AY57" s="140">
        <f t="shared" si="47"/>
        <v>3.4960469317606539E-2</v>
      </c>
      <c r="AZ57" s="140">
        <f t="shared" si="48"/>
        <v>-1.7059633215301673E-3</v>
      </c>
      <c r="BA57" s="140">
        <f t="shared" si="49"/>
        <v>-7.9815245648858571E-2</v>
      </c>
    </row>
    <row r="58" spans="1:53" x14ac:dyDescent="0.2">
      <c r="A58" s="143">
        <v>45198</v>
      </c>
      <c r="B58" s="150">
        <f>('Question 1 - Prices'!C59-'Question 1 - Prices'!C58)/'Question 1 - Prices'!C58</f>
        <v>-9.1271649954421219E-2</v>
      </c>
      <c r="C58" s="140">
        <f>('Question 1 - Prices'!D59-'Question 1 - Prices'!D58)/'Question 1 - Prices'!D58</f>
        <v>-7.9656862745098075E-2</v>
      </c>
      <c r="D58" s="140">
        <f>('Question 1 - Prices'!E59-'Question 1 - Prices'!E58)/'Question 1 - Prices'!E58</f>
        <v>1.9428524976628784E-2</v>
      </c>
      <c r="E58" s="140">
        <f>('Question 1 - Prices'!F59-'Question 1 - Prices'!F58)/'Question 1 - Prices'!F58</f>
        <v>-0.14340101522842638</v>
      </c>
      <c r="F58" s="140">
        <f>('Question 1 - Prices'!G59-'Question 1 - Prices'!G58)/'Question 1 - Prices'!G58</f>
        <v>-4.237410071942449E-2</v>
      </c>
      <c r="G58" s="140">
        <f>('Question 1 - Prices'!H59-'Question 1 - Prices'!H58)/'Question 1 - Prices'!H58</f>
        <v>-3.9412711575045042E-2</v>
      </c>
      <c r="H58" s="140">
        <f>('Question 1 - Prices'!I59-'Question 1 - Prices'!I58)/'Question 1 - Prices'!I58</f>
        <v>-0.12176242929443296</v>
      </c>
      <c r="I58" s="140">
        <f>('Question 1 - Prices'!J59-'Question 1 - Prices'!J58)/'Question 1 - Prices'!J58</f>
        <v>-7.2447758446101365E-2</v>
      </c>
      <c r="J58" s="140">
        <f>('Question 1 - Prices'!K59-'Question 1 - Prices'!K58)/'Question 1 - Prices'!K58</f>
        <v>-0.25788367203924317</v>
      </c>
      <c r="K58" s="140">
        <f>('Question 1 - Prices'!L59-'Question 1 - Prices'!L58)/'Question 1 - Prices'!L58</f>
        <v>-6.1403508771929821E-2</v>
      </c>
      <c r="L58" s="140">
        <f>('Question 1 - Prices'!M59-'Question 1 - Prices'!M58)/'Question 1 - Prices'!M58</f>
        <v>0.12362637362637355</v>
      </c>
      <c r="M58" s="140">
        <f>('Question 1 - Prices'!N59-'Question 1 - Prices'!N58)/'Question 1 - Prices'!N58</f>
        <v>2.2873828932960291E-2</v>
      </c>
      <c r="N58" s="140">
        <f>('Question 1 - Prices'!O59-'Question 1 - Prices'!O58)/'Question 1 - Prices'!O58</f>
        <v>-3.0455672659640366E-2</v>
      </c>
      <c r="O58" s="140">
        <f>('Question 1 - Prices'!P59-'Question 1 - Prices'!P58)/'Question 1 - Prices'!P58</f>
        <v>-7.8907325556119026E-2</v>
      </c>
      <c r="P58" s="140">
        <f>('Question 1 - Prices'!Q59-'Question 1 - Prices'!Q58)/'Question 1 - Prices'!Q58</f>
        <v>-8.8678341406291564E-2</v>
      </c>
      <c r="Q58" s="140">
        <f>('Question 1 - Prices'!R59-'Question 1 - Prices'!R58)/'Question 1 - Prices'!R58</f>
        <v>-0.10002264625253286</v>
      </c>
      <c r="R58" s="140">
        <f>('Question 1 - Prices'!S59-'Question 1 - Prices'!S58)/'Question 1 - Prices'!S58</f>
        <v>2.3907666941467363E-2</v>
      </c>
      <c r="S58" s="140">
        <f>('Question 1 - Prices'!T59-'Question 1 - Prices'!T58)/'Question 1 - Prices'!T58</f>
        <v>-3.1263632397847364E-3</v>
      </c>
      <c r="T58" s="140">
        <f>('Question 1 - Prices'!U59-'Question 1 - Prices'!U58)/'Question 1 - Prices'!U58</f>
        <v>-5.1753635585970799E-2</v>
      </c>
      <c r="U58" s="140">
        <f>('Question 1 - Prices'!V59-'Question 1 - Prices'!V58)/'Question 1 - Prices'!V58</f>
        <v>4.867944070429836E-2</v>
      </c>
      <c r="V58" s="140">
        <f>('Question 1 - Prices'!W59-'Question 1 - Prices'!W58)/'Question 1 - Prices'!W58</f>
        <v>-5.8998144712430568E-2</v>
      </c>
      <c r="W58" s="140">
        <f>('Question 1 - Prices'!X59-'Question 1 - Prices'!X58)/'Question 1 - Prices'!X58</f>
        <v>-9.9500416319733581E-2</v>
      </c>
      <c r="X58" s="140">
        <f>('Question 1 - Prices'!Y59-'Question 1 - Prices'!Y58)/'Question 1 - Prices'!Y58</f>
        <v>-6.5364624350291431E-2</v>
      </c>
      <c r="Y58" s="140">
        <f>('Question 1 - Prices'!Z59-'Question 1 - Prices'!Z58)/'Question 1 - Prices'!Z58</f>
        <v>4.2111879321181531E-2</v>
      </c>
      <c r="Z58" s="140">
        <f>('Question 1 - Prices'!AA59-'Question 1 - Prices'!AA58)/'Question 1 - Prices'!AA58</f>
        <v>-6.2158905663052023E-2</v>
      </c>
      <c r="AC58" s="150">
        <f t="shared" si="25"/>
        <v>-8.7184496539540621E-2</v>
      </c>
      <c r="AD58" s="140">
        <f t="shared" si="26"/>
        <v>-0.10042080252334613</v>
      </c>
      <c r="AE58" s="140">
        <f t="shared" si="27"/>
        <v>1.7246512059144691E-2</v>
      </c>
      <c r="AF58" s="140">
        <f t="shared" si="28"/>
        <v>-0.14469672627042285</v>
      </c>
      <c r="AG58" s="140">
        <f t="shared" si="29"/>
        <v>-3.2717679808529222E-2</v>
      </c>
      <c r="AH58" s="140">
        <f t="shared" si="30"/>
        <v>-4.8713781280823445E-2</v>
      </c>
      <c r="AI58" s="140">
        <f t="shared" si="31"/>
        <v>-0.11603021230302552</v>
      </c>
      <c r="AJ58" s="140">
        <f t="shared" si="32"/>
        <v>-9.3412855977198797E-2</v>
      </c>
      <c r="AK58" s="140">
        <f t="shared" si="33"/>
        <v>-0.27472177621326332</v>
      </c>
      <c r="AL58" s="140">
        <f t="shared" si="34"/>
        <v>-7.0650129127318106E-2</v>
      </c>
      <c r="AM58" s="140">
        <f t="shared" si="35"/>
        <v>8.9542236785045193E-2</v>
      </c>
      <c r="AN58" s="140">
        <f t="shared" si="36"/>
        <v>2.8416720432647237E-2</v>
      </c>
      <c r="AO58" s="140">
        <f t="shared" si="37"/>
        <v>-9.5239927465005814E-2</v>
      </c>
      <c r="AP58" s="140">
        <f t="shared" si="38"/>
        <v>-9.2905880783864567E-2</v>
      </c>
      <c r="AQ58" s="140">
        <f t="shared" si="39"/>
        <v>-0.11863956373047797</v>
      </c>
      <c r="AR58" s="140">
        <f t="shared" si="40"/>
        <v>-0.12858578888867922</v>
      </c>
      <c r="AS58" s="140">
        <f t="shared" si="41"/>
        <v>9.5738012689609384E-3</v>
      </c>
      <c r="AT58" s="140">
        <f t="shared" si="42"/>
        <v>-6.8391947578424164E-2</v>
      </c>
      <c r="AU58" s="140">
        <f t="shared" si="43"/>
        <v>-5.7545217697585582E-2</v>
      </c>
      <c r="AV58" s="140">
        <f t="shared" si="44"/>
        <v>2.9324785222148386E-2</v>
      </c>
      <c r="AW58" s="140">
        <f t="shared" si="45"/>
        <v>-7.8859032573967119E-2</v>
      </c>
      <c r="AX58" s="140">
        <f t="shared" si="46"/>
        <v>-0.11323735001178944</v>
      </c>
      <c r="AY58" s="140">
        <f t="shared" si="47"/>
        <v>-6.6242745417718546E-2</v>
      </c>
      <c r="AZ58" s="140">
        <f t="shared" si="48"/>
        <v>4.2913752990246919E-2</v>
      </c>
      <c r="BA58" s="140">
        <f t="shared" si="49"/>
        <v>-0.10007546870971049</v>
      </c>
    </row>
    <row r="59" spans="1:53" x14ac:dyDescent="0.2">
      <c r="A59" s="143">
        <v>45230</v>
      </c>
      <c r="B59" s="150">
        <f>('Question 1 - Prices'!C60-'Question 1 - Prices'!C59)/'Question 1 - Prices'!C59</f>
        <v>-9.7178683385579959E-2</v>
      </c>
      <c r="C59" s="140">
        <f>('Question 1 - Prices'!D60-'Question 1 - Prices'!D59)/'Question 1 - Prices'!D59</f>
        <v>-8.3888149134487333E-2</v>
      </c>
      <c r="D59" s="140">
        <f>('Question 1 - Prices'!E60-'Question 1 - Prices'!E59)/'Question 1 - Prices'!E59</f>
        <v>-0.10406283641003147</v>
      </c>
      <c r="E59" s="140">
        <f>('Question 1 - Prices'!F60-'Question 1 - Prices'!F59)/'Question 1 - Prices'!F59</f>
        <v>-0.28795555555555552</v>
      </c>
      <c r="F59" s="140">
        <f>('Question 1 - Prices'!G60-'Question 1 - Prices'!G59)/'Question 1 - Prices'!G59</f>
        <v>-6.2880324543610533E-2</v>
      </c>
      <c r="G59" s="140">
        <f>('Question 1 - Prices'!H60-'Question 1 - Prices'!H59)/'Question 1 - Prices'!H59</f>
        <v>-3.1178591377646954E-2</v>
      </c>
      <c r="H59" s="140">
        <f>('Question 1 - Prices'!I60-'Question 1 - Prices'!I59)/'Question 1 - Prices'!I59</f>
        <v>-0.15932203389830507</v>
      </c>
      <c r="I59" s="140">
        <f>('Question 1 - Prices'!J60-'Question 1 - Prices'!J59)/'Question 1 - Prices'!J59</f>
        <v>-3.622469233822951E-2</v>
      </c>
      <c r="J59" s="140">
        <f>('Question 1 - Prices'!K60-'Question 1 - Prices'!K59)/'Question 1 - Prices'!K59</f>
        <v>-0.10151085930122751</v>
      </c>
      <c r="K59" s="140">
        <f>('Question 1 - Prices'!L60-'Question 1 - Prices'!L59)/'Question 1 - Prices'!L59</f>
        <v>-4.6179219351291836E-2</v>
      </c>
      <c r="L59" s="140">
        <f>('Question 1 - Prices'!M60-'Question 1 - Prices'!M59)/'Question 1 - Prices'!M59</f>
        <v>-0.11491442542787281</v>
      </c>
      <c r="M59" s="140">
        <f>('Question 1 - Prices'!N60-'Question 1 - Prices'!N59)/'Question 1 - Prices'!N59</f>
        <v>-0.12644225050553107</v>
      </c>
      <c r="N59" s="140">
        <f>('Question 1 - Prices'!O60-'Question 1 - Prices'!O59)/'Question 1 - Prices'!O59</f>
        <v>-0.19734633522500197</v>
      </c>
      <c r="O59" s="140">
        <f>('Question 1 - Prices'!P60-'Question 1 - Prices'!P59)/'Question 1 - Prices'!P59</f>
        <v>4.6963499056010057E-2</v>
      </c>
      <c r="P59" s="140">
        <f>('Question 1 - Prices'!Q60-'Question 1 - Prices'!Q59)/'Question 1 - Prices'!Q59</f>
        <v>-2.5699433444308028E-3</v>
      </c>
      <c r="Q59" s="140">
        <f>('Question 1 - Prices'!R60-'Question 1 - Prices'!R59)/'Question 1 - Prices'!R59</f>
        <v>1.2990800044450915E-2</v>
      </c>
      <c r="R59" s="140">
        <f>('Question 1 - Prices'!S60-'Question 1 - Prices'!S59)/'Question 1 - Prices'!S59</f>
        <v>-0.214975845410628</v>
      </c>
      <c r="S59" s="140">
        <f>('Question 1 - Prices'!T60-'Question 1 - Prices'!T59)/'Question 1 - Prices'!T59</f>
        <v>-0.12672306906863107</v>
      </c>
      <c r="T59" s="140">
        <f>('Question 1 - Prices'!U60-'Question 1 - Prices'!U59)/'Question 1 - Prices'!U59</f>
        <v>-6.8786648624267116E-2</v>
      </c>
      <c r="U59" s="140">
        <f>('Question 1 - Prices'!V60-'Question 1 - Prices'!V59)/'Question 1 - Prices'!V59</f>
        <v>-2.864197530864189E-2</v>
      </c>
      <c r="V59" s="140">
        <f>('Question 1 - Prices'!W60-'Question 1 - Prices'!W59)/'Question 1 - Prices'!W59</f>
        <v>9.4637223974763495E-3</v>
      </c>
      <c r="W59" s="140">
        <f>('Question 1 - Prices'!X60-'Question 1 - Prices'!X59)/'Question 1 - Prices'!X59</f>
        <v>1.4794267221451701E-2</v>
      </c>
      <c r="X59" s="140">
        <f>('Question 1 - Prices'!Y60-'Question 1 - Prices'!Y59)/'Question 1 - Prices'!Y59</f>
        <v>-6.3419840467363292E-2</v>
      </c>
      <c r="Y59" s="140">
        <f>('Question 1 - Prices'!Z60-'Question 1 - Prices'!Z59)/'Question 1 - Prices'!Z59</f>
        <v>-1.8094089264172248E-3</v>
      </c>
      <c r="Z59" s="140">
        <f>('Question 1 - Prices'!AA60-'Question 1 - Prices'!AA59)/'Question 1 - Prices'!AA59</f>
        <v>0.29670495767835564</v>
      </c>
      <c r="AC59" s="150">
        <f t="shared" si="25"/>
        <v>-9.309152997069936E-2</v>
      </c>
      <c r="AD59" s="140">
        <f t="shared" si="26"/>
        <v>-0.10465208891273539</v>
      </c>
      <c r="AE59" s="140">
        <f t="shared" si="27"/>
        <v>-0.10624484932751556</v>
      </c>
      <c r="AF59" s="140">
        <f t="shared" si="28"/>
        <v>-0.28925126659755196</v>
      </c>
      <c r="AG59" s="140">
        <f t="shared" si="29"/>
        <v>-5.3223903632715265E-2</v>
      </c>
      <c r="AH59" s="140">
        <f t="shared" si="30"/>
        <v>-4.0479661083425357E-2</v>
      </c>
      <c r="AI59" s="140">
        <f t="shared" si="31"/>
        <v>-0.15358981690689763</v>
      </c>
      <c r="AJ59" s="140">
        <f t="shared" si="32"/>
        <v>-5.7189789869326949E-2</v>
      </c>
      <c r="AK59" s="140">
        <f t="shared" si="33"/>
        <v>-0.11834896347524768</v>
      </c>
      <c r="AL59" s="140">
        <f t="shared" si="34"/>
        <v>-5.5425839706680115E-2</v>
      </c>
      <c r="AM59" s="140">
        <f t="shared" si="35"/>
        <v>-0.14899856226920116</v>
      </c>
      <c r="AN59" s="140">
        <f t="shared" si="36"/>
        <v>-0.12089935900584411</v>
      </c>
      <c r="AO59" s="140">
        <f t="shared" si="37"/>
        <v>-0.26213059003036743</v>
      </c>
      <c r="AP59" s="140">
        <f t="shared" si="38"/>
        <v>3.2964943828264516E-2</v>
      </c>
      <c r="AQ59" s="140">
        <f t="shared" si="39"/>
        <v>-3.2531165668617211E-2</v>
      </c>
      <c r="AR59" s="140">
        <f t="shared" si="40"/>
        <v>-1.5572342591695446E-2</v>
      </c>
      <c r="AS59" s="140">
        <f t="shared" si="41"/>
        <v>-0.22930971108313442</v>
      </c>
      <c r="AT59" s="140">
        <f t="shared" si="42"/>
        <v>-0.1919886534072705</v>
      </c>
      <c r="AU59" s="140">
        <f t="shared" si="43"/>
        <v>-7.4578230735881892E-2</v>
      </c>
      <c r="AV59" s="140">
        <f t="shared" si="44"/>
        <v>-4.7996630790791861E-2</v>
      </c>
      <c r="AW59" s="140">
        <f t="shared" si="45"/>
        <v>-1.0397165464060198E-2</v>
      </c>
      <c r="AX59" s="140">
        <f t="shared" si="46"/>
        <v>1.0573335293958402E-3</v>
      </c>
      <c r="AY59" s="140">
        <f t="shared" si="47"/>
        <v>-6.4297961534790407E-2</v>
      </c>
      <c r="AZ59" s="140">
        <f t="shared" si="48"/>
        <v>-1.007535257351834E-3</v>
      </c>
      <c r="BA59" s="140">
        <f t="shared" si="49"/>
        <v>0.25878839463169717</v>
      </c>
    </row>
    <row r="60" spans="1:53" x14ac:dyDescent="0.2">
      <c r="A60" s="143">
        <v>45260</v>
      </c>
      <c r="B60" s="150">
        <f>('Question 1 - Prices'!C61-'Question 1 - Prices'!C60)/'Question 1 - Prices'!C60</f>
        <v>9.6666666666666665E-2</v>
      </c>
      <c r="C60" s="140">
        <f>('Question 1 - Prices'!D61-'Question 1 - Prices'!D60)/'Question 1 - Prices'!D60</f>
        <v>0.24999999999999997</v>
      </c>
      <c r="D60" s="140">
        <f>('Question 1 - Prices'!E61-'Question 1 - Prices'!E60)/'Question 1 - Prices'!E60</f>
        <v>7.0624360286591595E-2</v>
      </c>
      <c r="E60" s="140">
        <f>('Question 1 - Prices'!F61-'Question 1 - Prices'!F60)/'Question 1 - Prices'!F60</f>
        <v>0.10149179202296985</v>
      </c>
      <c r="F60" s="140">
        <f>('Question 1 - Prices'!G61-'Question 1 - Prices'!G60)/'Question 1 - Prices'!G60</f>
        <v>-6.1808561808561868E-2</v>
      </c>
      <c r="G60" s="140">
        <f>('Question 1 - Prices'!H61-'Question 1 - Prices'!H60)/'Question 1 - Prices'!H60</f>
        <v>0.143456155983018</v>
      </c>
      <c r="H60" s="140">
        <f>('Question 1 - Prices'!I61-'Question 1 - Prices'!I60)/'Question 1 - Prices'!I60</f>
        <v>7.9032258064516164E-2</v>
      </c>
      <c r="I60" s="140">
        <f>('Question 1 - Prices'!J61-'Question 1 - Prices'!J60)/'Question 1 - Prices'!J60</f>
        <v>-2.4096385542168711E-2</v>
      </c>
      <c r="J60" s="140">
        <f>('Question 1 - Prices'!K61-'Question 1 - Prices'!K60)/'Question 1 - Prices'!K60</f>
        <v>0.41355754072517065</v>
      </c>
      <c r="K60" s="140">
        <f>('Question 1 - Prices'!L61-'Question 1 - Prices'!L60)/'Question 1 - Prices'!L60</f>
        <v>0.14121037463976938</v>
      </c>
      <c r="L60" s="140">
        <f>('Question 1 - Prices'!M61-'Question 1 - Prices'!M60)/'Question 1 - Prices'!M60</f>
        <v>-6.2154696132596707E-2</v>
      </c>
      <c r="M60" s="140">
        <f>('Question 1 - Prices'!N61-'Question 1 - Prices'!N60)/'Question 1 - Prices'!N60</f>
        <v>0.29970043572984745</v>
      </c>
      <c r="N60" s="140">
        <f>('Question 1 - Prices'!O61-'Question 1 - Prices'!O60)/'Question 1 - Prices'!O60</f>
        <v>0.19537940649273058</v>
      </c>
      <c r="O60" s="140">
        <f>('Question 1 - Prices'!P61-'Question 1 - Prices'!P60)/'Question 1 - Prices'!P60</f>
        <v>9.7678262829664131E-2</v>
      </c>
      <c r="P60" s="140">
        <f>('Question 1 - Prices'!Q61-'Question 1 - Prices'!Q60)/'Question 1 - Prices'!Q60</f>
        <v>0.11231480939275035</v>
      </c>
      <c r="Q60" s="140">
        <f>('Question 1 - Prices'!R61-'Question 1 - Prices'!R60)/'Question 1 - Prices'!R60</f>
        <v>0.10026504391646948</v>
      </c>
      <c r="R60" s="140">
        <f>('Question 1 - Prices'!S61-'Question 1 - Prices'!S60)/'Question 1 - Prices'!S60</f>
        <v>5.2307692307692284E-2</v>
      </c>
      <c r="S60" s="140">
        <f>('Question 1 - Prices'!T61-'Question 1 - Prices'!T60)/'Question 1 - Prices'!T60</f>
        <v>0.14198020628888805</v>
      </c>
      <c r="T60" s="140">
        <f>('Question 1 - Prices'!U61-'Question 1 - Prices'!U60)/'Question 1 - Prices'!U60</f>
        <v>1.4531363526277584E-2</v>
      </c>
      <c r="U60" s="140">
        <f>('Question 1 - Prices'!V61-'Question 1 - Prices'!V60)/'Question 1 - Prices'!V60</f>
        <v>-5.8718861209964467E-2</v>
      </c>
      <c r="V60" s="140">
        <f>('Question 1 - Prices'!W61-'Question 1 - Prices'!W60)/'Question 1 - Prices'!W60</f>
        <v>0.13671875000000011</v>
      </c>
      <c r="W60" s="140">
        <f>('Question 1 - Prices'!X61-'Question 1 - Prices'!X60)/'Question 1 - Prices'!X60</f>
        <v>8.2004555808656066E-2</v>
      </c>
      <c r="X60" s="140">
        <f>('Question 1 - Prices'!Y61-'Question 1 - Prices'!Y60)/'Question 1 - Prices'!Y60</f>
        <v>0.15402147184070064</v>
      </c>
      <c r="Y60" s="140">
        <f>('Question 1 - Prices'!Z61-'Question 1 - Prices'!Z60)/'Question 1 - Prices'!Z60</f>
        <v>-4.0785498489426024E-2</v>
      </c>
      <c r="Z60" s="140">
        <f>('Question 1 - Prices'!AA61-'Question 1 - Prices'!AA60)/'Question 1 - Prices'!AA60</f>
        <v>3.4969110618952924E-3</v>
      </c>
      <c r="AC60" s="150">
        <f t="shared" si="25"/>
        <v>0.10075382008154726</v>
      </c>
      <c r="AD60" s="140">
        <f t="shared" si="26"/>
        <v>0.22923606022175191</v>
      </c>
      <c r="AE60" s="140">
        <f t="shared" si="27"/>
        <v>6.8442347369107509E-2</v>
      </c>
      <c r="AF60" s="140">
        <f t="shared" si="28"/>
        <v>0.10019608098097338</v>
      </c>
      <c r="AG60" s="140">
        <f t="shared" si="29"/>
        <v>-5.21521408976666E-2</v>
      </c>
      <c r="AH60" s="140">
        <f t="shared" si="30"/>
        <v>0.1341550862772396</v>
      </c>
      <c r="AI60" s="140">
        <f t="shared" si="31"/>
        <v>8.4764475055923605E-2</v>
      </c>
      <c r="AJ60" s="140">
        <f t="shared" si="32"/>
        <v>-4.5061483073266143E-2</v>
      </c>
      <c r="AK60" s="140">
        <f t="shared" si="33"/>
        <v>0.39671943655115049</v>
      </c>
      <c r="AL60" s="140">
        <f t="shared" si="34"/>
        <v>0.13196375428438109</v>
      </c>
      <c r="AM60" s="140">
        <f t="shared" si="35"/>
        <v>-9.6238832973925062E-2</v>
      </c>
      <c r="AN60" s="140">
        <f t="shared" si="36"/>
        <v>0.3052433272295344</v>
      </c>
      <c r="AO60" s="140">
        <f t="shared" si="37"/>
        <v>0.13059515168736513</v>
      </c>
      <c r="AP60" s="140">
        <f t="shared" si="38"/>
        <v>8.367970760191859E-2</v>
      </c>
      <c r="AQ60" s="140">
        <f t="shared" si="39"/>
        <v>8.2353587068563938E-2</v>
      </c>
      <c r="AR60" s="140">
        <f t="shared" si="40"/>
        <v>7.1701901280323124E-2</v>
      </c>
      <c r="AS60" s="140">
        <f t="shared" si="41"/>
        <v>3.7973826635185857E-2</v>
      </c>
      <c r="AT60" s="140">
        <f t="shared" si="42"/>
        <v>7.6714621950248627E-2</v>
      </c>
      <c r="AU60" s="140">
        <f t="shared" si="43"/>
        <v>8.7397814146628026E-3</v>
      </c>
      <c r="AV60" s="140">
        <f t="shared" si="44"/>
        <v>-7.8073516692114445E-2</v>
      </c>
      <c r="AW60" s="140">
        <f t="shared" si="45"/>
        <v>0.11685786213846357</v>
      </c>
      <c r="AX60" s="140">
        <f t="shared" si="46"/>
        <v>6.8267622116600202E-2</v>
      </c>
      <c r="AY60" s="140">
        <f t="shared" si="47"/>
        <v>0.15314335077327354</v>
      </c>
      <c r="AZ60" s="140">
        <f t="shared" si="48"/>
        <v>-3.9983624820360636E-2</v>
      </c>
      <c r="BA60" s="140">
        <f t="shared" si="49"/>
        <v>-3.4419651984763169E-2</v>
      </c>
    </row>
    <row r="61" spans="1:53" x14ac:dyDescent="0.2">
      <c r="A61" s="143">
        <v>45289</v>
      </c>
      <c r="B61" s="150">
        <f>('Question 1 - Prices'!C62-'Question 1 - Prices'!C61)/'Question 1 - Prices'!C61</f>
        <v>-3.6220871327254253E-2</v>
      </c>
      <c r="C61" s="140">
        <f>('Question 1 - Prices'!D62-'Question 1 - Prices'!D61)/'Question 1 - Prices'!D61</f>
        <v>0.30465116279069782</v>
      </c>
      <c r="D61" s="140">
        <f>('Question 1 - Prices'!E62-'Question 1 - Prices'!E61)/'Question 1 - Prices'!E61</f>
        <v>-2.0409011555407752E-2</v>
      </c>
      <c r="E61" s="140">
        <f>('Question 1 - Prices'!F62-'Question 1 - Prices'!F61)/'Question 1 - Prices'!F61</f>
        <v>0.20889291853195066</v>
      </c>
      <c r="F61" s="140">
        <f>('Question 1 - Prices'!G62-'Question 1 - Prices'!G61)/'Question 1 - Prices'!G61</f>
        <v>-1.2988122703580214E-2</v>
      </c>
      <c r="G61" s="140">
        <f>('Question 1 - Prices'!H62-'Question 1 - Prices'!H61)/'Question 1 - Prices'!H61</f>
        <v>8.3516685001833513E-2</v>
      </c>
      <c r="H61" s="140">
        <f>('Question 1 - Prices'!I62-'Question 1 - Prices'!I61)/'Question 1 - Prices'!I61</f>
        <v>5.6053811659192293E-3</v>
      </c>
      <c r="I61" s="140">
        <f>('Question 1 - Prices'!J62-'Question 1 - Prices'!J61)/'Question 1 - Prices'!J61</f>
        <v>4.305159860715415E-2</v>
      </c>
      <c r="J61" s="140">
        <f>('Question 1 - Prices'!K62-'Question 1 - Prices'!K61)/'Question 1 - Prices'!K61</f>
        <v>9.4052044609665472E-2</v>
      </c>
      <c r="K61" s="140">
        <f>('Question 1 - Prices'!L62-'Question 1 - Prices'!L61)/'Question 1 - Prices'!L61</f>
        <v>4.343434343434336E-2</v>
      </c>
      <c r="L61" s="140">
        <f>('Question 1 - Prices'!M62-'Question 1 - Prices'!M61)/'Question 1 - Prices'!M61</f>
        <v>-1.1782032400589112E-2</v>
      </c>
      <c r="M61" s="140">
        <f>('Question 1 - Prices'!N62-'Question 1 - Prices'!N61)/'Question 1 - Prices'!N61</f>
        <v>-2.7972760607647928E-2</v>
      </c>
      <c r="N61" s="140">
        <f>('Question 1 - Prices'!O62-'Question 1 - Prices'!O61)/'Question 1 - Prices'!O61</f>
        <v>3.4988337220926265E-2</v>
      </c>
      <c r="O61" s="140">
        <f>('Question 1 - Prices'!P62-'Question 1 - Prices'!P61)/'Question 1 - Prices'!P61</f>
        <v>4.0043808611130084E-2</v>
      </c>
      <c r="P61" s="140">
        <f>('Question 1 - Prices'!Q62-'Question 1 - Prices'!Q61)/'Question 1 - Prices'!Q61</f>
        <v>1.3582521716241183E-2</v>
      </c>
      <c r="Q61" s="140">
        <f>('Question 1 - Prices'!R62-'Question 1 - Prices'!R61)/'Question 1 - Prices'!R61</f>
        <v>0.20580514836939506</v>
      </c>
      <c r="R61" s="140">
        <f>('Question 1 - Prices'!S62-'Question 1 - Prices'!S61)/'Question 1 - Prices'!S61</f>
        <v>0.18810916179337231</v>
      </c>
      <c r="S61" s="140">
        <f>('Question 1 - Prices'!T62-'Question 1 - Prices'!T61)/'Question 1 - Prices'!T61</f>
        <v>3.9455881815189858E-2</v>
      </c>
      <c r="T61" s="140">
        <f>('Question 1 - Prices'!U62-'Question 1 - Prices'!U61)/'Question 1 - Prices'!U61</f>
        <v>4.6789209835282904E-2</v>
      </c>
      <c r="U61" s="140">
        <f>('Question 1 - Prices'!V62-'Question 1 - Prices'!V61)/'Question 1 - Prices'!V61</f>
        <v>-2.376451525789907E-2</v>
      </c>
      <c r="V61" s="140">
        <f>('Question 1 - Prices'!W62-'Question 1 - Prices'!W61)/'Question 1 - Prices'!W61</f>
        <v>0.24627720504009168</v>
      </c>
      <c r="W61" s="140">
        <f>('Question 1 - Prices'!X62-'Question 1 - Prices'!X61)/'Question 1 - Prices'!X61</f>
        <v>7.6210526315789423E-2</v>
      </c>
      <c r="X61" s="140">
        <f>('Question 1 - Prices'!Y62-'Question 1 - Prices'!Y61)/'Question 1 - Prices'!Y61</f>
        <v>-2.5102645392651137E-2</v>
      </c>
      <c r="Y61" s="140">
        <f>('Question 1 - Prices'!Z62-'Question 1 - Prices'!Z61)/'Question 1 - Prices'!Z61</f>
        <v>-3.4330708661417318E-2</v>
      </c>
      <c r="Z61" s="140">
        <f>('Question 1 - Prices'!AA62-'Question 1 - Prices'!AA61)/'Question 1 - Prices'!AA61</f>
        <v>-1.4752003717040425E-2</v>
      </c>
      <c r="AC61" s="150">
        <f t="shared" si="25"/>
        <v>-3.2133717912373655E-2</v>
      </c>
      <c r="AD61" s="140">
        <f t="shared" si="26"/>
        <v>0.28388722301244979</v>
      </c>
      <c r="AE61" s="140">
        <f t="shared" si="27"/>
        <v>-2.2591024472891845E-2</v>
      </c>
      <c r="AF61" s="140">
        <f t="shared" si="28"/>
        <v>0.20759720748995419</v>
      </c>
      <c r="AG61" s="140">
        <f t="shared" si="29"/>
        <v>-3.3317017926849483E-3</v>
      </c>
      <c r="AH61" s="140">
        <f t="shared" si="30"/>
        <v>7.421561529605511E-2</v>
      </c>
      <c r="AI61" s="140">
        <f t="shared" si="31"/>
        <v>1.1337598157326672E-2</v>
      </c>
      <c r="AJ61" s="140">
        <f t="shared" si="32"/>
        <v>2.2086501076056714E-2</v>
      </c>
      <c r="AK61" s="140">
        <f t="shared" si="33"/>
        <v>7.7213940435645306E-2</v>
      </c>
      <c r="AL61" s="140">
        <f t="shared" si="34"/>
        <v>3.4187723078955082E-2</v>
      </c>
      <c r="AM61" s="140">
        <f t="shared" si="35"/>
        <v>-4.586616924191747E-2</v>
      </c>
      <c r="AN61" s="140">
        <f t="shared" si="36"/>
        <v>-2.2429869107960982E-2</v>
      </c>
      <c r="AO61" s="140">
        <f t="shared" si="37"/>
        <v>-2.9795917584439176E-2</v>
      </c>
      <c r="AP61" s="140">
        <f t="shared" si="38"/>
        <v>2.6045253383384544E-2</v>
      </c>
      <c r="AQ61" s="140">
        <f t="shared" si="39"/>
        <v>-1.6378700607945225E-2</v>
      </c>
      <c r="AR61" s="140">
        <f t="shared" si="40"/>
        <v>0.17724200573324869</v>
      </c>
      <c r="AS61" s="140">
        <f t="shared" si="41"/>
        <v>0.1737752961208659</v>
      </c>
      <c r="AT61" s="140">
        <f t="shared" si="42"/>
        <v>-2.5809702523449565E-2</v>
      </c>
      <c r="AU61" s="140">
        <f t="shared" si="43"/>
        <v>4.099762772366812E-2</v>
      </c>
      <c r="AV61" s="140">
        <f t="shared" si="44"/>
        <v>-4.3119170740049048E-2</v>
      </c>
      <c r="AW61" s="140">
        <f t="shared" si="45"/>
        <v>0.22641631717855512</v>
      </c>
      <c r="AX61" s="140">
        <f t="shared" si="46"/>
        <v>6.2473592623733559E-2</v>
      </c>
      <c r="AY61" s="140">
        <f t="shared" si="47"/>
        <v>-2.5980766460078252E-2</v>
      </c>
      <c r="AZ61" s="140">
        <f t="shared" si="48"/>
        <v>-3.352883499235193E-2</v>
      </c>
      <c r="BA61" s="140">
        <f t="shared" si="49"/>
        <v>-5.2668566763698889E-2</v>
      </c>
    </row>
    <row r="62" spans="1:53" x14ac:dyDescent="0.2">
      <c r="A62" s="149" t="s">
        <v>219</v>
      </c>
      <c r="B62" s="140">
        <f t="shared" ref="B62:Z62" si="50">AVERAGE(B3:B61)</f>
        <v>-4.0871534148805965E-3</v>
      </c>
      <c r="C62" s="140">
        <f t="shared" si="50"/>
        <v>2.0763939778248055E-2</v>
      </c>
      <c r="D62" s="140">
        <f t="shared" si="50"/>
        <v>2.1820129174840923E-3</v>
      </c>
      <c r="E62" s="140">
        <f t="shared" si="50"/>
        <v>1.2957110419964603E-3</v>
      </c>
      <c r="F62" s="140">
        <f t="shared" si="50"/>
        <v>-9.6564209108952661E-3</v>
      </c>
      <c r="G62" s="140">
        <f t="shared" si="50"/>
        <v>9.3010697057784031E-3</v>
      </c>
      <c r="H62" s="140">
        <f t="shared" si="50"/>
        <v>-5.7322169914074423E-3</v>
      </c>
      <c r="I62" s="140">
        <f t="shared" si="50"/>
        <v>2.0965097531097435E-2</v>
      </c>
      <c r="J62" s="140">
        <f t="shared" si="50"/>
        <v>1.6838104174020166E-2</v>
      </c>
      <c r="K62" s="140">
        <f t="shared" si="50"/>
        <v>9.2466203553882801E-3</v>
      </c>
      <c r="L62" s="140">
        <f t="shared" si="50"/>
        <v>3.4084136841328355E-2</v>
      </c>
      <c r="M62" s="140">
        <f t="shared" si="50"/>
        <v>-5.5428914996869458E-3</v>
      </c>
      <c r="N62" s="140">
        <f t="shared" si="50"/>
        <v>6.478425480536544E-2</v>
      </c>
      <c r="O62" s="140">
        <f t="shared" si="50"/>
        <v>1.3998555227745542E-2</v>
      </c>
      <c r="P62" s="140">
        <f t="shared" si="50"/>
        <v>2.9961222324186406E-2</v>
      </c>
      <c r="Q62" s="140">
        <f t="shared" si="50"/>
        <v>2.8563142636146361E-2</v>
      </c>
      <c r="R62" s="140">
        <f t="shared" si="50"/>
        <v>1.4333865672506425E-2</v>
      </c>
      <c r="S62" s="140">
        <f t="shared" si="50"/>
        <v>6.5265584338639424E-2</v>
      </c>
      <c r="T62" s="140">
        <f t="shared" si="50"/>
        <v>5.7915821116147808E-3</v>
      </c>
      <c r="U62" s="140">
        <f t="shared" si="50"/>
        <v>1.9354655482149975E-2</v>
      </c>
      <c r="V62" s="140">
        <f t="shared" si="50"/>
        <v>1.9860887861536548E-2</v>
      </c>
      <c r="W62" s="140">
        <f t="shared" si="50"/>
        <v>1.373693369205586E-2</v>
      </c>
      <c r="X62" s="140">
        <f t="shared" si="50"/>
        <v>8.7812106742711342E-4</v>
      </c>
      <c r="Y62" s="140">
        <f t="shared" si="50"/>
        <v>-8.018736690653908E-4</v>
      </c>
      <c r="Z62" s="140">
        <f t="shared" si="50"/>
        <v>3.7916563046658462E-2</v>
      </c>
    </row>
    <row r="63" spans="1:53" x14ac:dyDescent="0.2">
      <c r="A63" s="149" t="s">
        <v>438</v>
      </c>
      <c r="B63" s="140">
        <f t="shared" ref="B63:Z63" si="51">_xlfn.STDEV.S(B3:B61)</f>
        <v>0.28760977437310642</v>
      </c>
      <c r="C63" s="140">
        <f t="shared" si="51"/>
        <v>0.14585286680924592</v>
      </c>
      <c r="D63" s="140">
        <f t="shared" si="51"/>
        <v>8.9081990113557663E-2</v>
      </c>
      <c r="E63" s="140">
        <f t="shared" si="51"/>
        <v>9.9918162535385852E-2</v>
      </c>
      <c r="F63" s="140">
        <f t="shared" si="51"/>
        <v>9.9692901434903072E-2</v>
      </c>
      <c r="G63" s="140">
        <f t="shared" si="51"/>
        <v>8.4319629459368564E-2</v>
      </c>
      <c r="H63" s="140">
        <f t="shared" si="51"/>
        <v>0.14480171498328756</v>
      </c>
      <c r="I63" s="140">
        <f t="shared" si="51"/>
        <v>0.1122406711967646</v>
      </c>
      <c r="J63" s="140">
        <f t="shared" si="51"/>
        <v>0.18231644429306146</v>
      </c>
      <c r="K63" s="140">
        <f t="shared" si="51"/>
        <v>8.1368391755101618E-2</v>
      </c>
      <c r="L63" s="140">
        <f t="shared" si="51"/>
        <v>0.23944213211854729</v>
      </c>
      <c r="M63" s="140">
        <f t="shared" si="51"/>
        <v>0.1051738165432947</v>
      </c>
      <c r="N63" s="140">
        <f t="shared" si="51"/>
        <v>0.22258852899421927</v>
      </c>
      <c r="O63" s="140">
        <f t="shared" si="51"/>
        <v>9.4720529615227325E-2</v>
      </c>
      <c r="P63" s="140">
        <f t="shared" si="51"/>
        <v>8.6958476777723115E-2</v>
      </c>
      <c r="Q63" s="140">
        <f t="shared" si="51"/>
        <v>9.1983455696084862E-2</v>
      </c>
      <c r="R63" s="140">
        <f t="shared" si="51"/>
        <v>0.1330091560648827</v>
      </c>
      <c r="S63" s="140">
        <f t="shared" si="51"/>
        <v>0.19526854465670127</v>
      </c>
      <c r="T63" s="140">
        <f t="shared" si="51"/>
        <v>7.3847237716658826E-2</v>
      </c>
      <c r="U63" s="140">
        <f t="shared" si="51"/>
        <v>0.17885432631697593</v>
      </c>
      <c r="V63" s="140">
        <f t="shared" si="51"/>
        <v>0.10679487134053106</v>
      </c>
      <c r="W63" s="140">
        <f t="shared" si="51"/>
        <v>0.10109333957532524</v>
      </c>
      <c r="X63" s="140">
        <f t="shared" si="51"/>
        <v>6.9268495222249496E-2</v>
      </c>
      <c r="Y63" s="140">
        <f t="shared" si="51"/>
        <v>8.5047326939126325E-2</v>
      </c>
      <c r="Z63" s="140">
        <f t="shared" si="51"/>
        <v>0.15099219055993715</v>
      </c>
      <c r="AC63" s="140">
        <v>0.28760977437310642</v>
      </c>
      <c r="AD63" s="140">
        <v>0.14585286680924592</v>
      </c>
      <c r="AE63" s="140">
        <v>8.9081990113557663E-2</v>
      </c>
      <c r="AF63" s="140">
        <v>9.9918162535385852E-2</v>
      </c>
      <c r="AG63" s="140">
        <v>9.9692901434903072E-2</v>
      </c>
      <c r="AH63" s="140">
        <v>8.4319629459368564E-2</v>
      </c>
      <c r="AI63" s="140">
        <v>0.14480171498328756</v>
      </c>
      <c r="AJ63" s="140">
        <v>0.1122406711967646</v>
      </c>
      <c r="AK63" s="140">
        <v>0.18231644429306146</v>
      </c>
      <c r="AL63" s="140">
        <v>8.1368391755101618E-2</v>
      </c>
      <c r="AM63" s="140">
        <v>0.23944213211854729</v>
      </c>
      <c r="AN63" s="140">
        <v>0.1051738165432947</v>
      </c>
      <c r="AO63" s="140">
        <v>0.22258852899421927</v>
      </c>
      <c r="AP63" s="140">
        <v>9.4720529615227325E-2</v>
      </c>
      <c r="AQ63" s="140">
        <v>8.6958476777723115E-2</v>
      </c>
      <c r="AR63" s="140">
        <v>9.1983455696084862E-2</v>
      </c>
      <c r="AS63" s="140">
        <v>0.1330091560648827</v>
      </c>
      <c r="AT63" s="140">
        <v>0.19526854465670127</v>
      </c>
      <c r="AU63" s="140">
        <v>7.3847237716658826E-2</v>
      </c>
      <c r="AV63" s="140">
        <v>0.17885432631697593</v>
      </c>
      <c r="AW63" s="140">
        <v>0.10679487134053106</v>
      </c>
      <c r="AX63" s="140">
        <v>0.10109333957532524</v>
      </c>
      <c r="AY63" s="140">
        <v>6.9268495222249496E-2</v>
      </c>
      <c r="AZ63" s="140">
        <v>8.5047326939126325E-2</v>
      </c>
      <c r="BA63" s="140">
        <v>0.15099219055993715</v>
      </c>
    </row>
    <row r="64" spans="1:53" x14ac:dyDescent="0.2">
      <c r="A64" s="149" t="s">
        <v>449</v>
      </c>
      <c r="B64" s="140">
        <f t="shared" ref="B64:Z64" si="52">B63^2</f>
        <v>8.2719382314949186E-2</v>
      </c>
      <c r="C64" s="140">
        <f t="shared" si="52"/>
        <v>2.127305875647563E-2</v>
      </c>
      <c r="D64" s="140">
        <f t="shared" si="52"/>
        <v>7.9356009625919845E-3</v>
      </c>
      <c r="E64" s="140">
        <f t="shared" si="52"/>
        <v>9.9836392044477841E-3</v>
      </c>
      <c r="F64" s="140">
        <f t="shared" si="52"/>
        <v>9.9386745965092983E-3</v>
      </c>
      <c r="G64" s="140">
        <f t="shared" si="52"/>
        <v>7.1097999121652149E-3</v>
      </c>
      <c r="H64" s="140">
        <f t="shared" si="52"/>
        <v>2.0967536662101244E-2</v>
      </c>
      <c r="I64" s="140">
        <f t="shared" si="52"/>
        <v>1.2597968270700224E-2</v>
      </c>
      <c r="J64" s="140">
        <f t="shared" si="52"/>
        <v>3.3239285859664985E-2</v>
      </c>
      <c r="K64" s="140">
        <f t="shared" si="52"/>
        <v>6.6208151768116889E-3</v>
      </c>
      <c r="L64" s="140">
        <f t="shared" si="52"/>
        <v>5.7332534633475853E-2</v>
      </c>
      <c r="M64" s="140">
        <f t="shared" si="52"/>
        <v>1.106153168628261E-2</v>
      </c>
      <c r="N64" s="140">
        <f t="shared" si="52"/>
        <v>4.9545653239810396E-2</v>
      </c>
      <c r="O64" s="140">
        <f t="shared" si="52"/>
        <v>8.9719787305891571E-3</v>
      </c>
      <c r="P64" s="140">
        <f t="shared" si="52"/>
        <v>7.5617766835018099E-3</v>
      </c>
      <c r="Q64" s="140">
        <f t="shared" si="52"/>
        <v>8.4609561217936068E-3</v>
      </c>
      <c r="R64" s="140">
        <f t="shared" si="52"/>
        <v>1.7691435597092322E-2</v>
      </c>
      <c r="S64" s="140">
        <f t="shared" si="52"/>
        <v>3.8129804532346136E-2</v>
      </c>
      <c r="T64" s="140">
        <f t="shared" si="52"/>
        <v>5.4534145183807179E-3</v>
      </c>
      <c r="U64" s="140">
        <f t="shared" si="52"/>
        <v>3.1988870042299306E-2</v>
      </c>
      <c r="V64" s="140">
        <f t="shared" si="52"/>
        <v>1.1405144544640583E-2</v>
      </c>
      <c r="W64" s="140">
        <f t="shared" si="52"/>
        <v>1.021986330649202E-2</v>
      </c>
      <c r="X64" s="140">
        <f t="shared" si="52"/>
        <v>4.7981244303548012E-3</v>
      </c>
      <c r="Y64" s="140">
        <f t="shared" si="52"/>
        <v>7.2330478194906423E-3</v>
      </c>
      <c r="Z64" s="140">
        <f t="shared" si="52"/>
        <v>2.2798641610088374E-2</v>
      </c>
    </row>
    <row r="65" spans="1:1" x14ac:dyDescent="0.2">
      <c r="A65" s="14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AB891-06A7-2A4B-ACF6-360556020DF8}">
  <dimension ref="A1:AB54"/>
  <sheetViews>
    <sheetView zoomScale="60" zoomScaleNormal="60" workbookViewId="0">
      <selection activeCell="D80" sqref="D80"/>
    </sheetView>
  </sheetViews>
  <sheetFormatPr defaultColWidth="8.875" defaultRowHeight="15" x14ac:dyDescent="0.2"/>
  <cols>
    <col min="1" max="1" width="9.86328125" style="140" bestFit="1" customWidth="1"/>
    <col min="2" max="33" width="8.875" style="140"/>
    <col min="34" max="34" width="11.8359375" style="140" bestFit="1" customWidth="1"/>
    <col min="35" max="16384" width="8.875" style="140"/>
  </cols>
  <sheetData>
    <row r="1" spans="1:28" x14ac:dyDescent="0.2">
      <c r="A1" s="156" t="s">
        <v>453</v>
      </c>
      <c r="B1" s="154" t="s">
        <v>8</v>
      </c>
      <c r="C1" s="154" t="s">
        <v>17</v>
      </c>
      <c r="D1" s="154" t="s">
        <v>10</v>
      </c>
      <c r="E1" s="154" t="s">
        <v>18</v>
      </c>
      <c r="F1" s="154" t="s">
        <v>19</v>
      </c>
      <c r="G1" s="154" t="s">
        <v>20</v>
      </c>
      <c r="H1" s="154" t="s">
        <v>168</v>
      </c>
      <c r="I1" s="154" t="s">
        <v>172</v>
      </c>
      <c r="J1" s="154" t="s">
        <v>153</v>
      </c>
      <c r="K1" s="154" t="s">
        <v>167</v>
      </c>
      <c r="L1" s="154" t="s">
        <v>173</v>
      </c>
      <c r="M1" s="154" t="s">
        <v>158</v>
      </c>
      <c r="N1" s="154" t="s">
        <v>136</v>
      </c>
      <c r="O1" s="154" t="s">
        <v>137</v>
      </c>
      <c r="P1" s="154" t="s">
        <v>138</v>
      </c>
      <c r="Q1" s="154" t="s">
        <v>139</v>
      </c>
      <c r="R1" s="154" t="s">
        <v>145</v>
      </c>
      <c r="S1" s="154" t="s">
        <v>146</v>
      </c>
      <c r="T1" s="154" t="s">
        <v>170</v>
      </c>
      <c r="U1" s="154" t="s">
        <v>147</v>
      </c>
      <c r="V1" s="154" t="s">
        <v>9</v>
      </c>
      <c r="W1" s="154" t="s">
        <v>30</v>
      </c>
      <c r="X1" s="154" t="s">
        <v>31</v>
      </c>
      <c r="Y1" s="154" t="s">
        <v>32</v>
      </c>
      <c r="Z1" s="154" t="s">
        <v>33</v>
      </c>
      <c r="AB1" s="154" t="s">
        <v>452</v>
      </c>
    </row>
    <row r="2" spans="1:28" x14ac:dyDescent="0.2">
      <c r="A2" s="154" t="s">
        <v>8</v>
      </c>
      <c r="B2" s="140" cm="1">
        <f t="array" ref="B2:Z26">MMULT(TRANSPOSE('Question 1 - Return'!AC3:BA61),'Question 1 - Return'!AC3:BA61)</f>
        <v>4.7977241742670493</v>
      </c>
      <c r="C2" s="140">
        <v>0.12515310072336075</v>
      </c>
      <c r="D2" s="140">
        <v>0.38507202325609252</v>
      </c>
      <c r="E2" s="140">
        <v>8.6500690681200476E-2</v>
      </c>
      <c r="F2" s="140">
        <v>0.20369037131635298</v>
      </c>
      <c r="G2" s="140">
        <v>0.52203817706769085</v>
      </c>
      <c r="H2" s="140">
        <v>0.76666529453272148</v>
      </c>
      <c r="I2" s="140">
        <v>0.59457757643141018</v>
      </c>
      <c r="J2" s="140">
        <v>1.4196507309222919</v>
      </c>
      <c r="K2" s="140">
        <v>0.22726756273030119</v>
      </c>
      <c r="L2" s="140">
        <v>2.0905589951235091</v>
      </c>
      <c r="M2" s="140">
        <v>0.5135801630757082</v>
      </c>
      <c r="N2" s="140">
        <v>0.87834647612449612</v>
      </c>
      <c r="O2" s="140">
        <v>0.23706985632615413</v>
      </c>
      <c r="P2" s="140">
        <v>0.37754840329760142</v>
      </c>
      <c r="Q2" s="140">
        <v>0.3936557452926791</v>
      </c>
      <c r="R2" s="140">
        <v>0.70180710345189334</v>
      </c>
      <c r="S2" s="140">
        <v>0.5192585822880782</v>
      </c>
      <c r="T2" s="140">
        <v>0.55771153461887535</v>
      </c>
      <c r="U2" s="140">
        <v>1.1178413733271948</v>
      </c>
      <c r="V2" s="140">
        <v>0.7585113834409053</v>
      </c>
      <c r="W2" s="140">
        <v>0.71750749343377918</v>
      </c>
      <c r="X2" s="140">
        <v>0.28078273019692246</v>
      </c>
      <c r="Y2" s="140">
        <v>0.49111494720732091</v>
      </c>
      <c r="Z2" s="140">
        <v>1.0656969179585138</v>
      </c>
      <c r="AB2" s="140">
        <v>59</v>
      </c>
    </row>
    <row r="3" spans="1:28" x14ac:dyDescent="0.2">
      <c r="A3" s="154" t="s">
        <v>17</v>
      </c>
      <c r="B3" s="140">
        <v>0.12515310072336075</v>
      </c>
      <c r="C3" s="140">
        <v>1.2338374078755865</v>
      </c>
      <c r="D3" s="140">
        <v>0.14824379935762211</v>
      </c>
      <c r="E3" s="140">
        <v>0.22777336017033031</v>
      </c>
      <c r="F3" s="140">
        <v>0.11259303507376316</v>
      </c>
      <c r="G3" s="140">
        <v>0.13153572652272916</v>
      </c>
      <c r="H3" s="140">
        <v>1.581250885315149E-2</v>
      </c>
      <c r="I3" s="140">
        <v>0.27473208141494254</v>
      </c>
      <c r="J3" s="140">
        <v>0.31671189610677702</v>
      </c>
      <c r="K3" s="140">
        <v>0.13438515994022782</v>
      </c>
      <c r="L3" s="140">
        <v>0.23250328658009861</v>
      </c>
      <c r="M3" s="140">
        <v>0.10692041389569695</v>
      </c>
      <c r="N3" s="140">
        <v>2.0884376484175418E-2</v>
      </c>
      <c r="O3" s="140">
        <v>-1.445460626203993E-2</v>
      </c>
      <c r="P3" s="140">
        <v>-5.6997772818927636E-2</v>
      </c>
      <c r="Q3" s="140">
        <v>8.4179269130706072E-2</v>
      </c>
      <c r="R3" s="140">
        <v>0.22366489201495934</v>
      </c>
      <c r="S3" s="140">
        <v>-9.7410877522691494E-2</v>
      </c>
      <c r="T3" s="140">
        <v>1.1271456032254188E-2</v>
      </c>
      <c r="U3" s="140">
        <v>0.34889654501758521</v>
      </c>
      <c r="V3" s="140">
        <v>0.27417720218363528</v>
      </c>
      <c r="W3" s="140">
        <v>7.1500153213775619E-2</v>
      </c>
      <c r="X3" s="140">
        <v>9.9054803955783324E-2</v>
      </c>
      <c r="Y3" s="140">
        <v>-1.8486178539320851E-4</v>
      </c>
      <c r="Z3" s="140">
        <v>7.1054406672731107E-2</v>
      </c>
    </row>
    <row r="4" spans="1:28" x14ac:dyDescent="0.2">
      <c r="A4" s="154" t="s">
        <v>10</v>
      </c>
      <c r="B4" s="140">
        <v>0.38507202325609252</v>
      </c>
      <c r="C4" s="140">
        <v>0.14824379935762211</v>
      </c>
      <c r="D4" s="140">
        <v>0.46026485583033522</v>
      </c>
      <c r="E4" s="140">
        <v>-1.7659413288022258E-2</v>
      </c>
      <c r="F4" s="140">
        <v>8.3748648022192715E-2</v>
      </c>
      <c r="G4" s="140">
        <v>0.17241015211612287</v>
      </c>
      <c r="H4" s="140">
        <v>0.21135363511801766</v>
      </c>
      <c r="I4" s="140">
        <v>0.13372645990606755</v>
      </c>
      <c r="J4" s="140">
        <v>0.49112033722106663</v>
      </c>
      <c r="K4" s="140">
        <v>0.13594987442952128</v>
      </c>
      <c r="L4" s="140">
        <v>0.68265810150388406</v>
      </c>
      <c r="M4" s="140">
        <v>9.4858732151654232E-2</v>
      </c>
      <c r="N4" s="140">
        <v>0.33625838695377303</v>
      </c>
      <c r="O4" s="140">
        <v>0.1080855200883766</v>
      </c>
      <c r="P4" s="140">
        <v>0.18038441570656552</v>
      </c>
      <c r="Q4" s="140">
        <v>0.14263650694676408</v>
      </c>
      <c r="R4" s="140">
        <v>0.37575985669791268</v>
      </c>
      <c r="S4" s="140">
        <v>0.17399198455069592</v>
      </c>
      <c r="T4" s="140">
        <v>0.19696722356414473</v>
      </c>
      <c r="U4" s="140">
        <v>0.52221905799611734</v>
      </c>
      <c r="V4" s="140">
        <v>0.14535640486988649</v>
      </c>
      <c r="W4" s="140">
        <v>0.27269284528267995</v>
      </c>
      <c r="X4" s="140">
        <v>3.173333020797988E-2</v>
      </c>
      <c r="Y4" s="140">
        <v>0.22339754378530169</v>
      </c>
      <c r="Z4" s="140">
        <v>0.13890041671285439</v>
      </c>
    </row>
    <row r="5" spans="1:28" x14ac:dyDescent="0.2">
      <c r="A5" s="154" t="s">
        <v>18</v>
      </c>
      <c r="B5" s="140">
        <v>8.6500690681200476E-2</v>
      </c>
      <c r="C5" s="140">
        <v>0.22777336017033031</v>
      </c>
      <c r="D5" s="140">
        <v>-1.7659413288022258E-2</v>
      </c>
      <c r="E5" s="140">
        <v>0.57905107385797139</v>
      </c>
      <c r="F5" s="140">
        <v>0.14205004732951709</v>
      </c>
      <c r="G5" s="140">
        <v>0.18167564131914629</v>
      </c>
      <c r="H5" s="140">
        <v>0.27199642816813818</v>
      </c>
      <c r="I5" s="140">
        <v>0.22039442057972788</v>
      </c>
      <c r="J5" s="140">
        <v>0.22086083043099267</v>
      </c>
      <c r="K5" s="140">
        <v>0.13543515774359374</v>
      </c>
      <c r="L5" s="140">
        <v>6.4075740453865326E-2</v>
      </c>
      <c r="M5" s="140">
        <v>0.15548045296306495</v>
      </c>
      <c r="N5" s="140">
        <v>0.31347127007226866</v>
      </c>
      <c r="O5" s="140">
        <v>0.14397586307280191</v>
      </c>
      <c r="P5" s="140">
        <v>0.15707039714605295</v>
      </c>
      <c r="Q5" s="140">
        <v>0.11394521308295379</v>
      </c>
      <c r="R5" s="140">
        <v>0.10331565803392603</v>
      </c>
      <c r="S5" s="140">
        <v>7.7440970685640306E-2</v>
      </c>
      <c r="T5" s="140">
        <v>9.0841683149530866E-2</v>
      </c>
      <c r="U5" s="140">
        <v>0.10857211878788336</v>
      </c>
      <c r="V5" s="140">
        <v>0.20138698314416661</v>
      </c>
      <c r="W5" s="140">
        <v>0.17256356667942591</v>
      </c>
      <c r="X5" s="140">
        <v>7.3499795753257172E-2</v>
      </c>
      <c r="Y5" s="140">
        <v>2.4809441251729611E-2</v>
      </c>
      <c r="Z5" s="140">
        <v>4.5095606483557253E-2</v>
      </c>
    </row>
    <row r="6" spans="1:28" x14ac:dyDescent="0.2">
      <c r="A6" s="154" t="s">
        <v>19</v>
      </c>
      <c r="B6" s="140">
        <v>0.20369037131635298</v>
      </c>
      <c r="C6" s="140">
        <v>0.11259303507376316</v>
      </c>
      <c r="D6" s="140">
        <v>8.3748648022192715E-2</v>
      </c>
      <c r="E6" s="140">
        <v>0.14205004732951709</v>
      </c>
      <c r="F6" s="140">
        <v>0.57644312659753927</v>
      </c>
      <c r="G6" s="140">
        <v>0.12241195167378244</v>
      </c>
      <c r="H6" s="140">
        <v>0.25317697012083429</v>
      </c>
      <c r="I6" s="140">
        <v>0.16249643577647283</v>
      </c>
      <c r="J6" s="140">
        <v>0.16258160848810699</v>
      </c>
      <c r="K6" s="140">
        <v>9.4582192308358487E-2</v>
      </c>
      <c r="L6" s="140">
        <v>0.30037145716587482</v>
      </c>
      <c r="M6" s="140">
        <v>0.10354772304716718</v>
      </c>
      <c r="N6" s="140">
        <v>1.230956842283118E-2</v>
      </c>
      <c r="O6" s="140">
        <v>5.0218979038138874E-3</v>
      </c>
      <c r="P6" s="140">
        <v>4.6771466017709084E-3</v>
      </c>
      <c r="Q6" s="140">
        <v>9.2397232551389291E-2</v>
      </c>
      <c r="R6" s="140">
        <v>3.8859670925849493E-2</v>
      </c>
      <c r="S6" s="140">
        <v>1.8014049424505327E-2</v>
      </c>
      <c r="T6" s="140">
        <v>0.17539805916318946</v>
      </c>
      <c r="U6" s="140">
        <v>0.25064872136831873</v>
      </c>
      <c r="V6" s="140">
        <v>0.26956169707274558</v>
      </c>
      <c r="W6" s="140">
        <v>7.3190907622897053E-2</v>
      </c>
      <c r="X6" s="140">
        <v>-1.3065960861444152E-2</v>
      </c>
      <c r="Y6" s="140">
        <v>-1.1889988062717325E-3</v>
      </c>
      <c r="Z6" s="140">
        <v>3.4469674685792484E-2</v>
      </c>
    </row>
    <row r="7" spans="1:28" x14ac:dyDescent="0.2">
      <c r="A7" s="154" t="s">
        <v>20</v>
      </c>
      <c r="B7" s="140">
        <v>0.52203817706769085</v>
      </c>
      <c r="C7" s="140">
        <v>0.13153572652272916</v>
      </c>
      <c r="D7" s="140">
        <v>0.17241015211612287</v>
      </c>
      <c r="E7" s="140">
        <v>0.18167564131914629</v>
      </c>
      <c r="F7" s="140">
        <v>0.12241195167378244</v>
      </c>
      <c r="G7" s="140">
        <v>0.41236839490558252</v>
      </c>
      <c r="H7" s="140">
        <v>0.28810648577937237</v>
      </c>
      <c r="I7" s="140">
        <v>0.28253816623580436</v>
      </c>
      <c r="J7" s="140">
        <v>0.53013724667919981</v>
      </c>
      <c r="K7" s="140">
        <v>0.14839048816968339</v>
      </c>
      <c r="L7" s="140">
        <v>0.57084277032109887</v>
      </c>
      <c r="M7" s="140">
        <v>0.15808044676357777</v>
      </c>
      <c r="N7" s="140">
        <v>0.54386191900704539</v>
      </c>
      <c r="O7" s="140">
        <v>0.19631733213170058</v>
      </c>
      <c r="P7" s="140">
        <v>0.23168620381361227</v>
      </c>
      <c r="Q7" s="140">
        <v>0.28452733645064726</v>
      </c>
      <c r="R7" s="140">
        <v>0.39946060460861038</v>
      </c>
      <c r="S7" s="140">
        <v>0.27042248539410269</v>
      </c>
      <c r="T7" s="140">
        <v>0.18150510316693197</v>
      </c>
      <c r="U7" s="140">
        <v>0.45992336750198853</v>
      </c>
      <c r="V7" s="140">
        <v>0.28094653903802497</v>
      </c>
      <c r="W7" s="140">
        <v>0.32423199122530089</v>
      </c>
      <c r="X7" s="140">
        <v>4.6558144240587844E-2</v>
      </c>
      <c r="Y7" s="140">
        <v>0.17246954632093842</v>
      </c>
      <c r="Z7" s="140">
        <v>0.20090317813648403</v>
      </c>
    </row>
    <row r="8" spans="1:28" x14ac:dyDescent="0.2">
      <c r="A8" s="154" t="s">
        <v>168</v>
      </c>
      <c r="B8" s="140">
        <v>0.76666529453272148</v>
      </c>
      <c r="C8" s="140">
        <v>1.581250885315149E-2</v>
      </c>
      <c r="D8" s="140">
        <v>0.21135363511801766</v>
      </c>
      <c r="E8" s="140">
        <v>0.27199642816813818</v>
      </c>
      <c r="F8" s="140">
        <v>0.25317697012083429</v>
      </c>
      <c r="G8" s="140">
        <v>0.28810648577937237</v>
      </c>
      <c r="H8" s="140">
        <v>1.2161171264018722</v>
      </c>
      <c r="I8" s="140">
        <v>0.27584049546919526</v>
      </c>
      <c r="J8" s="140">
        <v>0.69787535697269243</v>
      </c>
      <c r="K8" s="140">
        <v>0.14051771111618402</v>
      </c>
      <c r="L8" s="140">
        <v>0.82796536615665661</v>
      </c>
      <c r="M8" s="140">
        <v>0.14958742746787868</v>
      </c>
      <c r="N8" s="140">
        <v>0.24529656867750502</v>
      </c>
      <c r="O8" s="140">
        <v>0.24899132978774105</v>
      </c>
      <c r="P8" s="140">
        <v>0.3024184686108301</v>
      </c>
      <c r="Q8" s="140">
        <v>0.37506202154938156</v>
      </c>
      <c r="R8" s="140">
        <v>0.36829275995774868</v>
      </c>
      <c r="S8" s="140">
        <v>0.33992368360359027</v>
      </c>
      <c r="T8" s="140">
        <v>0.3402701534350035</v>
      </c>
      <c r="U8" s="140">
        <v>0.60640131692114096</v>
      </c>
      <c r="V8" s="140">
        <v>0.43108848905402247</v>
      </c>
      <c r="W8" s="140">
        <v>0.26635735568632418</v>
      </c>
      <c r="X8" s="140">
        <v>9.9696350714082366E-2</v>
      </c>
      <c r="Y8" s="140">
        <v>0.13740644628502147</v>
      </c>
      <c r="Z8" s="140">
        <v>6.0466982767818103E-2</v>
      </c>
    </row>
    <row r="9" spans="1:28" x14ac:dyDescent="0.2">
      <c r="A9" s="154" t="s">
        <v>172</v>
      </c>
      <c r="B9" s="140">
        <v>0.59457757643141018</v>
      </c>
      <c r="C9" s="140">
        <v>0.27473208141494254</v>
      </c>
      <c r="D9" s="140">
        <v>0.13372645990606755</v>
      </c>
      <c r="E9" s="140">
        <v>0.22039442057972788</v>
      </c>
      <c r="F9" s="140">
        <v>0.16249643577647283</v>
      </c>
      <c r="G9" s="140">
        <v>0.28253816623580436</v>
      </c>
      <c r="H9" s="140">
        <v>0.27584049546919526</v>
      </c>
      <c r="I9" s="140">
        <v>0.73068215970061334</v>
      </c>
      <c r="J9" s="140">
        <v>0.48072903827956154</v>
      </c>
      <c r="K9" s="140">
        <v>0.23169914587927018</v>
      </c>
      <c r="L9" s="140">
        <v>0.7126779294451081</v>
      </c>
      <c r="M9" s="140">
        <v>0.14890590109603494</v>
      </c>
      <c r="N9" s="140">
        <v>0.40974787834384618</v>
      </c>
      <c r="O9" s="140">
        <v>9.3132585086194458E-2</v>
      </c>
      <c r="P9" s="140">
        <v>0.18411982020724671</v>
      </c>
      <c r="Q9" s="140">
        <v>0.2049188826777785</v>
      </c>
      <c r="R9" s="140">
        <v>0.28964407077282112</v>
      </c>
      <c r="S9" s="140">
        <v>0.16710888658366985</v>
      </c>
      <c r="T9" s="140">
        <v>0.1850182437442294</v>
      </c>
      <c r="U9" s="140">
        <v>0.6247725874190283</v>
      </c>
      <c r="V9" s="140">
        <v>0.39018870341485984</v>
      </c>
      <c r="W9" s="140">
        <v>0.30142264850370332</v>
      </c>
      <c r="X9" s="140">
        <v>9.4478557946988215E-2</v>
      </c>
      <c r="Y9" s="140">
        <v>0.10523410916421337</v>
      </c>
      <c r="Z9" s="140">
        <v>0.20414764809219554</v>
      </c>
    </row>
    <row r="10" spans="1:28" x14ac:dyDescent="0.2">
      <c r="A10" s="154" t="s">
        <v>153</v>
      </c>
      <c r="B10" s="140">
        <v>1.4196507309222919</v>
      </c>
      <c r="C10" s="140">
        <v>0.31671189610677702</v>
      </c>
      <c r="D10" s="140">
        <v>0.49112033722106663</v>
      </c>
      <c r="E10" s="140">
        <v>0.22086083043099267</v>
      </c>
      <c r="F10" s="140">
        <v>0.16258160848810699</v>
      </c>
      <c r="G10" s="140">
        <v>0.53013724667919981</v>
      </c>
      <c r="H10" s="140">
        <v>0.69787535697269243</v>
      </c>
      <c r="I10" s="140">
        <v>0.48072903827956154</v>
      </c>
      <c r="J10" s="140">
        <v>1.9278785798605695</v>
      </c>
      <c r="K10" s="140">
        <v>0.2029956923438648</v>
      </c>
      <c r="L10" s="140">
        <v>1.5834966416641565</v>
      </c>
      <c r="M10" s="140">
        <v>0.25691488884985009</v>
      </c>
      <c r="N10" s="140">
        <v>0.90970868857283427</v>
      </c>
      <c r="O10" s="140">
        <v>0.17096469794593974</v>
      </c>
      <c r="P10" s="140">
        <v>0.33951801572695117</v>
      </c>
      <c r="Q10" s="140">
        <v>0.40392306735106642</v>
      </c>
      <c r="R10" s="140">
        <v>0.59601354135449736</v>
      </c>
      <c r="S10" s="140">
        <v>0.28584585760983522</v>
      </c>
      <c r="T10" s="140">
        <v>0.393793508293658</v>
      </c>
      <c r="U10" s="140">
        <v>1.1340705251779042</v>
      </c>
      <c r="V10" s="140">
        <v>0.44508391527177044</v>
      </c>
      <c r="W10" s="140">
        <v>0.63495746565029143</v>
      </c>
      <c r="X10" s="140">
        <v>0.20551895552991573</v>
      </c>
      <c r="Y10" s="140">
        <v>0.38220123702328812</v>
      </c>
      <c r="Z10" s="140">
        <v>0.77908291072583036</v>
      </c>
    </row>
    <row r="11" spans="1:28" x14ac:dyDescent="0.2">
      <c r="A11" s="154" t="s">
        <v>167</v>
      </c>
      <c r="B11" s="140">
        <v>0.22726756273030119</v>
      </c>
      <c r="C11" s="140">
        <v>0.13438515994022782</v>
      </c>
      <c r="D11" s="140">
        <v>0.13594987442952128</v>
      </c>
      <c r="E11" s="140">
        <v>0.13543515774359374</v>
      </c>
      <c r="F11" s="140">
        <v>9.4582192308358487E-2</v>
      </c>
      <c r="G11" s="140">
        <v>0.14839048816968339</v>
      </c>
      <c r="H11" s="140">
        <v>0.14051771111618402</v>
      </c>
      <c r="I11" s="140">
        <v>0.23169914587927018</v>
      </c>
      <c r="J11" s="140">
        <v>0.2029956923438648</v>
      </c>
      <c r="K11" s="140">
        <v>0.3840072802550778</v>
      </c>
      <c r="L11" s="140">
        <v>0.34918940913098162</v>
      </c>
      <c r="M11" s="140">
        <v>0.13842285654321942</v>
      </c>
      <c r="N11" s="140">
        <v>0.16449565098501248</v>
      </c>
      <c r="O11" s="140">
        <v>8.3199980637504223E-2</v>
      </c>
      <c r="P11" s="140">
        <v>0.15401625048870018</v>
      </c>
      <c r="Q11" s="140">
        <v>0.1284438265532695</v>
      </c>
      <c r="R11" s="140">
        <v>0.21664077087566791</v>
      </c>
      <c r="S11" s="140">
        <v>0.22154163921854703</v>
      </c>
      <c r="T11" s="140">
        <v>0.13381225883760603</v>
      </c>
      <c r="U11" s="140">
        <v>0.32574386068668754</v>
      </c>
      <c r="V11" s="140">
        <v>0.17745980532321531</v>
      </c>
      <c r="W11" s="140">
        <v>0.18720398254529053</v>
      </c>
      <c r="X11" s="140">
        <v>7.9542788236179954E-3</v>
      </c>
      <c r="Y11" s="140">
        <v>0.11218905594144332</v>
      </c>
      <c r="Z11" s="140">
        <v>0.12492331211172579</v>
      </c>
    </row>
    <row r="12" spans="1:28" x14ac:dyDescent="0.2">
      <c r="A12" s="154" t="s">
        <v>173</v>
      </c>
      <c r="B12" s="140">
        <v>2.0905589951235091</v>
      </c>
      <c r="C12" s="140">
        <v>0.23250328658009861</v>
      </c>
      <c r="D12" s="140">
        <v>0.68265810150388406</v>
      </c>
      <c r="E12" s="140">
        <v>6.4075740453865326E-2</v>
      </c>
      <c r="F12" s="140">
        <v>0.30037145716587482</v>
      </c>
      <c r="G12" s="140">
        <v>0.57084277032109887</v>
      </c>
      <c r="H12" s="140">
        <v>0.82796536615665661</v>
      </c>
      <c r="I12" s="140">
        <v>0.7126779294451081</v>
      </c>
      <c r="J12" s="140">
        <v>1.5834966416641565</v>
      </c>
      <c r="K12" s="140">
        <v>0.34918940913098162</v>
      </c>
      <c r="L12" s="140">
        <v>3.3252870087415989</v>
      </c>
      <c r="M12" s="140">
        <v>0.25409107147845511</v>
      </c>
      <c r="N12" s="140">
        <v>0.99397201877156749</v>
      </c>
      <c r="O12" s="140">
        <v>0.28788910920984617</v>
      </c>
      <c r="P12" s="140">
        <v>0.32073838600445614</v>
      </c>
      <c r="Q12" s="140">
        <v>0.43506113498447213</v>
      </c>
      <c r="R12" s="140">
        <v>0.81470583855004042</v>
      </c>
      <c r="S12" s="140">
        <v>0.49895596294815908</v>
      </c>
      <c r="T12" s="140">
        <v>0.50467671647506362</v>
      </c>
      <c r="U12" s="140">
        <v>2.0121799936392462</v>
      </c>
      <c r="V12" s="140">
        <v>0.55794061210925772</v>
      </c>
      <c r="W12" s="140">
        <v>0.63964231281164019</v>
      </c>
      <c r="X12" s="140">
        <v>0.1200350227998422</v>
      </c>
      <c r="Y12" s="140">
        <v>0.6651090043657738</v>
      </c>
      <c r="Z12" s="140">
        <v>0.8862806125110273</v>
      </c>
    </row>
    <row r="13" spans="1:28" x14ac:dyDescent="0.2">
      <c r="A13" s="154" t="s">
        <v>158</v>
      </c>
      <c r="B13" s="140">
        <v>0.5135801630757082</v>
      </c>
      <c r="C13" s="140">
        <v>0.10692041389569695</v>
      </c>
      <c r="D13" s="140">
        <v>9.4858732151654232E-2</v>
      </c>
      <c r="E13" s="140">
        <v>0.15548045296306495</v>
      </c>
      <c r="F13" s="140">
        <v>0.10354772304716718</v>
      </c>
      <c r="G13" s="140">
        <v>0.15808044676357777</v>
      </c>
      <c r="H13" s="140">
        <v>0.14958742746787868</v>
      </c>
      <c r="I13" s="140">
        <v>0.14890590109603494</v>
      </c>
      <c r="J13" s="140">
        <v>0.25691488884985009</v>
      </c>
      <c r="K13" s="140">
        <v>0.13842285654321942</v>
      </c>
      <c r="L13" s="140">
        <v>0.25409107147845511</v>
      </c>
      <c r="M13" s="140">
        <v>0.64156883780439133</v>
      </c>
      <c r="N13" s="140">
        <v>3.7994128705501111E-2</v>
      </c>
      <c r="O13" s="140">
        <v>-5.6425370587108573E-2</v>
      </c>
      <c r="P13" s="140">
        <v>6.9027741174665966E-2</v>
      </c>
      <c r="Q13" s="140">
        <v>8.9236777704355785E-2</v>
      </c>
      <c r="R13" s="140">
        <v>4.5523795666317445E-2</v>
      </c>
      <c r="S13" s="140">
        <v>0.14066587588891391</v>
      </c>
      <c r="T13" s="140">
        <v>0.16722444856928864</v>
      </c>
      <c r="U13" s="140">
        <v>0.41937230661064884</v>
      </c>
      <c r="V13" s="140">
        <v>0.27319405093930188</v>
      </c>
      <c r="W13" s="140">
        <v>0.14875634437309954</v>
      </c>
      <c r="X13" s="140">
        <v>9.7552821703101922E-2</v>
      </c>
      <c r="Y13" s="140">
        <v>4.6221103042868153E-2</v>
      </c>
      <c r="Z13" s="140">
        <v>0.16128358650554583</v>
      </c>
    </row>
    <row r="14" spans="1:28" x14ac:dyDescent="0.2">
      <c r="A14" s="154" t="s">
        <v>136</v>
      </c>
      <c r="B14" s="140">
        <v>0.87834647612449612</v>
      </c>
      <c r="C14" s="140">
        <v>2.0884376484175418E-2</v>
      </c>
      <c r="D14" s="140">
        <v>0.33625838695377303</v>
      </c>
      <c r="E14" s="140">
        <v>0.31347127007226866</v>
      </c>
      <c r="F14" s="140">
        <v>1.230956842283118E-2</v>
      </c>
      <c r="G14" s="140">
        <v>0.54386191900704539</v>
      </c>
      <c r="H14" s="140">
        <v>0.24529656867750502</v>
      </c>
      <c r="I14" s="140">
        <v>0.40974787834384618</v>
      </c>
      <c r="J14" s="140">
        <v>0.90970868857283427</v>
      </c>
      <c r="K14" s="140">
        <v>0.16449565098501248</v>
      </c>
      <c r="L14" s="140">
        <v>0.99397201877156749</v>
      </c>
      <c r="M14" s="140">
        <v>3.7994128705501111E-2</v>
      </c>
      <c r="N14" s="140">
        <v>2.8736478879090028</v>
      </c>
      <c r="O14" s="140">
        <v>0.77202878940752706</v>
      </c>
      <c r="P14" s="140">
        <v>0.78888501872203165</v>
      </c>
      <c r="Q14" s="140">
        <v>0.47450019941446914</v>
      </c>
      <c r="R14" s="140">
        <v>0.58998889050345327</v>
      </c>
      <c r="S14" s="140">
        <v>0.54116597633550712</v>
      </c>
      <c r="T14" s="140">
        <v>0.2107158112712765</v>
      </c>
      <c r="U14" s="140">
        <v>0.70301874061340019</v>
      </c>
      <c r="V14" s="140">
        <v>0.33193236209660187</v>
      </c>
      <c r="W14" s="140">
        <v>0.4670336534775329</v>
      </c>
      <c r="X14" s="140">
        <v>0.18685908263332651</v>
      </c>
      <c r="Y14" s="140">
        <v>0.34880881612184361</v>
      </c>
      <c r="Z14" s="140">
        <v>0.23975122765973592</v>
      </c>
    </row>
    <row r="15" spans="1:28" x14ac:dyDescent="0.2">
      <c r="A15" s="154" t="s">
        <v>137</v>
      </c>
      <c r="B15" s="140">
        <v>0.23706985632615413</v>
      </c>
      <c r="C15" s="140">
        <v>-1.445460626203993E-2</v>
      </c>
      <c r="D15" s="140">
        <v>0.1080855200883766</v>
      </c>
      <c r="E15" s="140">
        <v>0.14397586307280191</v>
      </c>
      <c r="F15" s="140">
        <v>5.0218979038138874E-3</v>
      </c>
      <c r="G15" s="140">
        <v>0.19631733213170058</v>
      </c>
      <c r="H15" s="140">
        <v>0.24899132978774105</v>
      </c>
      <c r="I15" s="140">
        <v>9.3132585086194458E-2</v>
      </c>
      <c r="J15" s="140">
        <v>0.17096469794593974</v>
      </c>
      <c r="K15" s="140">
        <v>8.3199980637504223E-2</v>
      </c>
      <c r="L15" s="140">
        <v>0.28788910920984617</v>
      </c>
      <c r="M15" s="140">
        <v>-5.6425370587108573E-2</v>
      </c>
      <c r="N15" s="140">
        <v>0.77202878940752706</v>
      </c>
      <c r="O15" s="140">
        <v>0.52037476637417135</v>
      </c>
      <c r="P15" s="140">
        <v>0.34731206933614112</v>
      </c>
      <c r="Q15" s="140">
        <v>0.25313472425613981</v>
      </c>
      <c r="R15" s="140">
        <v>0.26508252368069785</v>
      </c>
      <c r="S15" s="140">
        <v>0.22599816542878967</v>
      </c>
      <c r="T15" s="140">
        <v>0.1429549423161299</v>
      </c>
      <c r="U15" s="140">
        <v>0.14815074629835048</v>
      </c>
      <c r="V15" s="140">
        <v>0.14667076005242619</v>
      </c>
      <c r="W15" s="140">
        <v>0.18603310846701401</v>
      </c>
      <c r="X15" s="140">
        <v>4.6791835804847942E-2</v>
      </c>
      <c r="Y15" s="140">
        <v>0.15203418718642842</v>
      </c>
      <c r="Z15" s="140">
        <v>2.1623171311050671E-2</v>
      </c>
    </row>
    <row r="16" spans="1:28" x14ac:dyDescent="0.2">
      <c r="A16" s="154" t="s">
        <v>138</v>
      </c>
      <c r="B16" s="140">
        <v>0.37754840329760142</v>
      </c>
      <c r="C16" s="140">
        <v>-5.6997772818927636E-2</v>
      </c>
      <c r="D16" s="140">
        <v>0.18038441570656552</v>
      </c>
      <c r="E16" s="140">
        <v>0.15707039714605295</v>
      </c>
      <c r="F16" s="140">
        <v>4.6771466017709084E-3</v>
      </c>
      <c r="G16" s="140">
        <v>0.23168620381361227</v>
      </c>
      <c r="H16" s="140">
        <v>0.3024184686108301</v>
      </c>
      <c r="I16" s="140">
        <v>0.18411982020724671</v>
      </c>
      <c r="J16" s="140">
        <v>0.33951801572695117</v>
      </c>
      <c r="K16" s="140">
        <v>0.15401625048870018</v>
      </c>
      <c r="L16" s="140">
        <v>0.32073838600445614</v>
      </c>
      <c r="M16" s="140">
        <v>6.9027741174665966E-2</v>
      </c>
      <c r="N16" s="140">
        <v>0.78888501872203165</v>
      </c>
      <c r="O16" s="140">
        <v>0.34731206933614112</v>
      </c>
      <c r="P16" s="140">
        <v>0.43858304764310502</v>
      </c>
      <c r="Q16" s="140">
        <v>0.2644950912250742</v>
      </c>
      <c r="R16" s="140">
        <v>0.3150168704045665</v>
      </c>
      <c r="S16" s="140">
        <v>0.27445869056324335</v>
      </c>
      <c r="T16" s="140">
        <v>0.1695972149736544</v>
      </c>
      <c r="U16" s="140">
        <v>0.33386440517519939</v>
      </c>
      <c r="V16" s="140">
        <v>0.21658273496998193</v>
      </c>
      <c r="W16" s="140">
        <v>0.24716784611496539</v>
      </c>
      <c r="X16" s="140">
        <v>8.9015049506612889E-2</v>
      </c>
      <c r="Y16" s="140">
        <v>0.16470345795645824</v>
      </c>
      <c r="Z16" s="140">
        <v>2.4261911329902141E-2</v>
      </c>
    </row>
    <row r="17" spans="1:26" x14ac:dyDescent="0.2">
      <c r="A17" s="154" t="s">
        <v>139</v>
      </c>
      <c r="B17" s="140">
        <v>0.3936557452926791</v>
      </c>
      <c r="C17" s="140">
        <v>8.4179269130706072E-2</v>
      </c>
      <c r="D17" s="140">
        <v>0.14263650694676408</v>
      </c>
      <c r="E17" s="140">
        <v>0.11394521308295379</v>
      </c>
      <c r="F17" s="140">
        <v>9.2397232551389291E-2</v>
      </c>
      <c r="G17" s="140">
        <v>0.28452733645064726</v>
      </c>
      <c r="H17" s="140">
        <v>0.37506202154938156</v>
      </c>
      <c r="I17" s="140">
        <v>0.2049188826777785</v>
      </c>
      <c r="J17" s="140">
        <v>0.40392306735106642</v>
      </c>
      <c r="K17" s="140">
        <v>0.1284438265532695</v>
      </c>
      <c r="L17" s="140">
        <v>0.43506113498447213</v>
      </c>
      <c r="M17" s="140">
        <v>8.9236777704355785E-2</v>
      </c>
      <c r="N17" s="140">
        <v>0.47450019941446914</v>
      </c>
      <c r="O17" s="140">
        <v>0.25313472425613981</v>
      </c>
      <c r="P17" s="140">
        <v>0.2644950912250742</v>
      </c>
      <c r="Q17" s="140">
        <v>0.49073545506402916</v>
      </c>
      <c r="R17" s="140">
        <v>0.36726876931143737</v>
      </c>
      <c r="S17" s="140">
        <v>0.56769595338617507</v>
      </c>
      <c r="T17" s="140">
        <v>0.20282716356810665</v>
      </c>
      <c r="U17" s="140">
        <v>0.35668552517112018</v>
      </c>
      <c r="V17" s="140">
        <v>0.35781340549415824</v>
      </c>
      <c r="W17" s="140">
        <v>0.25833813202390921</v>
      </c>
      <c r="X17" s="140">
        <v>0.10983774400983942</v>
      </c>
      <c r="Y17" s="140">
        <v>0.17883412851440936</v>
      </c>
      <c r="Z17" s="140">
        <v>7.751686887021958E-2</v>
      </c>
    </row>
    <row r="18" spans="1:26" x14ac:dyDescent="0.2">
      <c r="A18" s="154" t="s">
        <v>145</v>
      </c>
      <c r="B18" s="140">
        <v>0.70180710345189334</v>
      </c>
      <c r="C18" s="140">
        <v>0.22366489201495934</v>
      </c>
      <c r="D18" s="140">
        <v>0.37575985669791268</v>
      </c>
      <c r="E18" s="140">
        <v>0.10331565803392603</v>
      </c>
      <c r="F18" s="140">
        <v>3.8859670925849493E-2</v>
      </c>
      <c r="G18" s="140">
        <v>0.39946060460861038</v>
      </c>
      <c r="H18" s="140">
        <v>0.36829275995774868</v>
      </c>
      <c r="I18" s="140">
        <v>0.28964407077282112</v>
      </c>
      <c r="J18" s="140">
        <v>0.59601354135449736</v>
      </c>
      <c r="K18" s="140">
        <v>0.21664077087566791</v>
      </c>
      <c r="L18" s="140">
        <v>0.81470583855004042</v>
      </c>
      <c r="M18" s="140">
        <v>4.5523795666317445E-2</v>
      </c>
      <c r="N18" s="140">
        <v>0.58998889050345327</v>
      </c>
      <c r="O18" s="140">
        <v>0.26508252368069785</v>
      </c>
      <c r="P18" s="140">
        <v>0.3150168704045665</v>
      </c>
      <c r="Q18" s="140">
        <v>0.36726876931143737</v>
      </c>
      <c r="R18" s="140">
        <v>1.0261032646313544</v>
      </c>
      <c r="S18" s="140">
        <v>0.3516503258972255</v>
      </c>
      <c r="T18" s="140">
        <v>0.24628960950517872</v>
      </c>
      <c r="U18" s="140">
        <v>0.64399111769695383</v>
      </c>
      <c r="V18" s="140">
        <v>0.32466914108563605</v>
      </c>
      <c r="W18" s="140">
        <v>0.29761730180977503</v>
      </c>
      <c r="X18" s="140">
        <v>1.3412968164673134E-2</v>
      </c>
      <c r="Y18" s="140">
        <v>0.26845051901173744</v>
      </c>
      <c r="Z18" s="140">
        <v>7.3910016841597787E-2</v>
      </c>
    </row>
    <row r="19" spans="1:26" x14ac:dyDescent="0.2">
      <c r="A19" s="154" t="s">
        <v>146</v>
      </c>
      <c r="B19" s="140">
        <v>0.5192585822880782</v>
      </c>
      <c r="C19" s="140">
        <v>-9.7410877522691494E-2</v>
      </c>
      <c r="D19" s="140">
        <v>0.17399198455069592</v>
      </c>
      <c r="E19" s="140">
        <v>7.7440970685640306E-2</v>
      </c>
      <c r="F19" s="140">
        <v>1.8014049424505327E-2</v>
      </c>
      <c r="G19" s="140">
        <v>0.27042248539410269</v>
      </c>
      <c r="H19" s="140">
        <v>0.33992368360359027</v>
      </c>
      <c r="I19" s="140">
        <v>0.16710888658366985</v>
      </c>
      <c r="J19" s="140">
        <v>0.28584585760983522</v>
      </c>
      <c r="K19" s="140">
        <v>0.22154163921854703</v>
      </c>
      <c r="L19" s="140">
        <v>0.49895596294815908</v>
      </c>
      <c r="M19" s="140">
        <v>0.14066587588891391</v>
      </c>
      <c r="N19" s="140">
        <v>0.54116597633550712</v>
      </c>
      <c r="O19" s="140">
        <v>0.22599816542878967</v>
      </c>
      <c r="P19" s="140">
        <v>0.27445869056324335</v>
      </c>
      <c r="Q19" s="140">
        <v>0.56769595338617507</v>
      </c>
      <c r="R19" s="140">
        <v>0.3516503258972255</v>
      </c>
      <c r="S19" s="140">
        <v>2.2115286628760757</v>
      </c>
      <c r="T19" s="140">
        <v>0.18167866908794728</v>
      </c>
      <c r="U19" s="140">
        <v>0.27168083049708558</v>
      </c>
      <c r="V19" s="140">
        <v>0.19769328426811528</v>
      </c>
      <c r="W19" s="140">
        <v>0.24498628344014192</v>
      </c>
      <c r="X19" s="140">
        <v>0.18406876449305237</v>
      </c>
      <c r="Y19" s="140">
        <v>0.31894491335078817</v>
      </c>
      <c r="Z19" s="140">
        <v>9.8045280396989796E-4</v>
      </c>
    </row>
    <row r="20" spans="1:26" x14ac:dyDescent="0.2">
      <c r="A20" s="154" t="s">
        <v>170</v>
      </c>
      <c r="B20" s="140">
        <v>0.55771153461887535</v>
      </c>
      <c r="C20" s="140">
        <v>1.1271456032254188E-2</v>
      </c>
      <c r="D20" s="140">
        <v>0.19696722356414473</v>
      </c>
      <c r="E20" s="140">
        <v>9.0841683149530866E-2</v>
      </c>
      <c r="F20" s="140">
        <v>0.17539805916318946</v>
      </c>
      <c r="G20" s="140">
        <v>0.18150510316693197</v>
      </c>
      <c r="H20" s="140">
        <v>0.3402701534350035</v>
      </c>
      <c r="I20" s="140">
        <v>0.1850182437442294</v>
      </c>
      <c r="J20" s="140">
        <v>0.393793508293658</v>
      </c>
      <c r="K20" s="140">
        <v>0.13381225883760603</v>
      </c>
      <c r="L20" s="140">
        <v>0.50467671647506362</v>
      </c>
      <c r="M20" s="140">
        <v>0.16722444856928864</v>
      </c>
      <c r="N20" s="140">
        <v>0.2107158112712765</v>
      </c>
      <c r="O20" s="140">
        <v>0.1429549423161299</v>
      </c>
      <c r="P20" s="140">
        <v>0.1695972149736544</v>
      </c>
      <c r="Q20" s="140">
        <v>0.20282716356810665</v>
      </c>
      <c r="R20" s="140">
        <v>0.24628960950517872</v>
      </c>
      <c r="S20" s="140">
        <v>0.18167866908794728</v>
      </c>
      <c r="T20" s="140">
        <v>0.31629804206608181</v>
      </c>
      <c r="U20" s="140">
        <v>0.41218642577229087</v>
      </c>
      <c r="V20" s="140">
        <v>0.26672512045028551</v>
      </c>
      <c r="W20" s="140">
        <v>0.26004472835302789</v>
      </c>
      <c r="X20" s="140">
        <v>7.3004708126695197E-2</v>
      </c>
      <c r="Y20" s="140">
        <v>0.20407297197934876</v>
      </c>
      <c r="Z20" s="140">
        <v>0.18866048287179554</v>
      </c>
    </row>
    <row r="21" spans="1:26" x14ac:dyDescent="0.2">
      <c r="A21" s="154" t="s">
        <v>147</v>
      </c>
      <c r="B21" s="140">
        <v>1.1178413733271948</v>
      </c>
      <c r="C21" s="140">
        <v>0.34889654501758521</v>
      </c>
      <c r="D21" s="140">
        <v>0.52221905799611734</v>
      </c>
      <c r="E21" s="140">
        <v>0.10857211878788336</v>
      </c>
      <c r="F21" s="140">
        <v>0.25064872136831873</v>
      </c>
      <c r="G21" s="140">
        <v>0.45992336750198853</v>
      </c>
      <c r="H21" s="140">
        <v>0.60640131692114096</v>
      </c>
      <c r="I21" s="140">
        <v>0.6247725874190283</v>
      </c>
      <c r="J21" s="140">
        <v>1.1340705251779042</v>
      </c>
      <c r="K21" s="140">
        <v>0.32574386068668754</v>
      </c>
      <c r="L21" s="140">
        <v>2.0121799936392462</v>
      </c>
      <c r="M21" s="140">
        <v>0.41937230661064884</v>
      </c>
      <c r="N21" s="140">
        <v>0.70301874061340019</v>
      </c>
      <c r="O21" s="140">
        <v>0.14815074629835048</v>
      </c>
      <c r="P21" s="140">
        <v>0.33386440517519939</v>
      </c>
      <c r="Q21" s="140">
        <v>0.35668552517112018</v>
      </c>
      <c r="R21" s="140">
        <v>0.64399111769695383</v>
      </c>
      <c r="S21" s="140">
        <v>0.27168083049708558</v>
      </c>
      <c r="T21" s="140">
        <v>0.41218642577229087</v>
      </c>
      <c r="U21" s="140">
        <v>1.8553544624533598</v>
      </c>
      <c r="V21" s="140">
        <v>0.54117519158770189</v>
      </c>
      <c r="W21" s="140">
        <v>0.45700061871819664</v>
      </c>
      <c r="X21" s="140">
        <v>6.5353827483391802E-2</v>
      </c>
      <c r="Y21" s="140">
        <v>0.47346893784693378</v>
      </c>
      <c r="Z21" s="140">
        <v>0.60473085313864916</v>
      </c>
    </row>
    <row r="22" spans="1:26" x14ac:dyDescent="0.2">
      <c r="A22" s="154" t="s">
        <v>9</v>
      </c>
      <c r="B22" s="140">
        <v>0.7585113834409053</v>
      </c>
      <c r="C22" s="140">
        <v>0.27417720218363528</v>
      </c>
      <c r="D22" s="140">
        <v>0.14535640486988649</v>
      </c>
      <c r="E22" s="140">
        <v>0.20138698314416661</v>
      </c>
      <c r="F22" s="140">
        <v>0.26956169707274558</v>
      </c>
      <c r="G22" s="140">
        <v>0.28094653903802497</v>
      </c>
      <c r="H22" s="140">
        <v>0.43108848905402247</v>
      </c>
      <c r="I22" s="140">
        <v>0.39018870341485984</v>
      </c>
      <c r="J22" s="140">
        <v>0.44508391527177044</v>
      </c>
      <c r="K22" s="140">
        <v>0.17745980532321531</v>
      </c>
      <c r="L22" s="140">
        <v>0.55794061210925772</v>
      </c>
      <c r="M22" s="140">
        <v>0.27319405093930188</v>
      </c>
      <c r="N22" s="140">
        <v>0.33193236209660187</v>
      </c>
      <c r="O22" s="140">
        <v>0.14667076005242619</v>
      </c>
      <c r="P22" s="140">
        <v>0.21658273496998193</v>
      </c>
      <c r="Q22" s="140">
        <v>0.35781340549415824</v>
      </c>
      <c r="R22" s="140">
        <v>0.32466914108563605</v>
      </c>
      <c r="S22" s="140">
        <v>0.19769328426811528</v>
      </c>
      <c r="T22" s="140">
        <v>0.26672512045028551</v>
      </c>
      <c r="U22" s="140">
        <v>0.54117519158770189</v>
      </c>
      <c r="V22" s="140">
        <v>0.66149838358915369</v>
      </c>
      <c r="W22" s="140">
        <v>0.32947032926796016</v>
      </c>
      <c r="X22" s="140">
        <v>0.10501067124633079</v>
      </c>
      <c r="Y22" s="140">
        <v>0.14894672989872282</v>
      </c>
      <c r="Z22" s="140">
        <v>0.1723932712707697</v>
      </c>
    </row>
    <row r="23" spans="1:26" x14ac:dyDescent="0.2">
      <c r="A23" s="154" t="s">
        <v>30</v>
      </c>
      <c r="B23" s="140">
        <v>0.71750749343377918</v>
      </c>
      <c r="C23" s="140">
        <v>7.1500153213775619E-2</v>
      </c>
      <c r="D23" s="140">
        <v>0.27269284528267995</v>
      </c>
      <c r="E23" s="140">
        <v>0.17256356667942591</v>
      </c>
      <c r="F23" s="140">
        <v>7.3190907622897053E-2</v>
      </c>
      <c r="G23" s="140">
        <v>0.32423199122530089</v>
      </c>
      <c r="H23" s="140">
        <v>0.26635735568632418</v>
      </c>
      <c r="I23" s="140">
        <v>0.30142264850370332</v>
      </c>
      <c r="J23" s="140">
        <v>0.63495746565029143</v>
      </c>
      <c r="K23" s="140">
        <v>0.18720398254529053</v>
      </c>
      <c r="L23" s="140">
        <v>0.63964231281164019</v>
      </c>
      <c r="M23" s="140">
        <v>0.14875634437309954</v>
      </c>
      <c r="N23" s="140">
        <v>0.4670336534775329</v>
      </c>
      <c r="O23" s="140">
        <v>0.18603310846701401</v>
      </c>
      <c r="P23" s="140">
        <v>0.24716784611496539</v>
      </c>
      <c r="Q23" s="140">
        <v>0.25833813202390921</v>
      </c>
      <c r="R23" s="140">
        <v>0.29761730180977503</v>
      </c>
      <c r="S23" s="140">
        <v>0.24498628344014192</v>
      </c>
      <c r="T23" s="140">
        <v>0.26004472835302789</v>
      </c>
      <c r="U23" s="140">
        <v>0.45700061871819664</v>
      </c>
      <c r="V23" s="140">
        <v>0.32947032926796016</v>
      </c>
      <c r="W23" s="140">
        <v>0.59275207177653677</v>
      </c>
      <c r="X23" s="140">
        <v>5.5890641313329041E-2</v>
      </c>
      <c r="Y23" s="140">
        <v>0.27142268629972643</v>
      </c>
      <c r="Z23" s="140">
        <v>0.48489675688638684</v>
      </c>
    </row>
    <row r="24" spans="1:26" x14ac:dyDescent="0.2">
      <c r="A24" s="154" t="s">
        <v>31</v>
      </c>
      <c r="B24" s="140">
        <v>0.28078273019692246</v>
      </c>
      <c r="C24" s="140">
        <v>9.9054803955783324E-2</v>
      </c>
      <c r="D24" s="140">
        <v>3.173333020797988E-2</v>
      </c>
      <c r="E24" s="140">
        <v>7.3499795753257172E-2</v>
      </c>
      <c r="F24" s="140">
        <v>-1.3065960861444152E-2</v>
      </c>
      <c r="G24" s="140">
        <v>4.6558144240587844E-2</v>
      </c>
      <c r="H24" s="140">
        <v>9.9696350714082366E-2</v>
      </c>
      <c r="I24" s="140">
        <v>9.4478557946988215E-2</v>
      </c>
      <c r="J24" s="140">
        <v>0.20551895552991573</v>
      </c>
      <c r="K24" s="140">
        <v>7.9542788236179954E-3</v>
      </c>
      <c r="L24" s="140">
        <v>0.1200350227998422</v>
      </c>
      <c r="M24" s="140">
        <v>9.7552821703101922E-2</v>
      </c>
      <c r="N24" s="140">
        <v>0.18685908263332651</v>
      </c>
      <c r="O24" s="140">
        <v>4.6791835804847942E-2</v>
      </c>
      <c r="P24" s="140">
        <v>8.9015049506612889E-2</v>
      </c>
      <c r="Q24" s="140">
        <v>0.10983774400983942</v>
      </c>
      <c r="R24" s="140">
        <v>1.3412968164673134E-2</v>
      </c>
      <c r="S24" s="140">
        <v>0.18406876449305237</v>
      </c>
      <c r="T24" s="140">
        <v>7.3004708126695197E-2</v>
      </c>
      <c r="U24" s="140">
        <v>6.5353827483391802E-2</v>
      </c>
      <c r="V24" s="140">
        <v>0.10501067124633079</v>
      </c>
      <c r="W24" s="140">
        <v>5.5890641313329041E-2</v>
      </c>
      <c r="X24" s="140">
        <v>0.27829121696057851</v>
      </c>
      <c r="Y24" s="140">
        <v>3.9701142043646581E-2</v>
      </c>
      <c r="Z24" s="140">
        <v>4.3119289502633372E-3</v>
      </c>
    </row>
    <row r="25" spans="1:26" x14ac:dyDescent="0.2">
      <c r="A25" s="154" t="s">
        <v>32</v>
      </c>
      <c r="B25" s="140">
        <v>0.49111494720732091</v>
      </c>
      <c r="C25" s="140">
        <v>-1.8486178539320851E-4</v>
      </c>
      <c r="D25" s="140">
        <v>0.22339754378530169</v>
      </c>
      <c r="E25" s="140">
        <v>2.4809441251729611E-2</v>
      </c>
      <c r="F25" s="140">
        <v>-1.1889988062717325E-3</v>
      </c>
      <c r="G25" s="140">
        <v>0.17246954632093842</v>
      </c>
      <c r="H25" s="140">
        <v>0.13740644628502147</v>
      </c>
      <c r="I25" s="140">
        <v>0.10523410916421337</v>
      </c>
      <c r="J25" s="140">
        <v>0.38220123702328812</v>
      </c>
      <c r="K25" s="140">
        <v>0.11218905594144332</v>
      </c>
      <c r="L25" s="140">
        <v>0.6651090043657738</v>
      </c>
      <c r="M25" s="140">
        <v>4.6221103042868153E-2</v>
      </c>
      <c r="N25" s="140">
        <v>0.34880881612184361</v>
      </c>
      <c r="O25" s="140">
        <v>0.15203418718642842</v>
      </c>
      <c r="P25" s="140">
        <v>0.16470345795645824</v>
      </c>
      <c r="Q25" s="140">
        <v>0.17883412851440936</v>
      </c>
      <c r="R25" s="140">
        <v>0.26845051901173744</v>
      </c>
      <c r="S25" s="140">
        <v>0.31894491335078817</v>
      </c>
      <c r="T25" s="140">
        <v>0.20407297197934876</v>
      </c>
      <c r="U25" s="140">
        <v>0.47346893784693378</v>
      </c>
      <c r="V25" s="140">
        <v>0.14894672989872282</v>
      </c>
      <c r="W25" s="140">
        <v>0.27142268629972643</v>
      </c>
      <c r="X25" s="140">
        <v>3.9701142043646581E-2</v>
      </c>
      <c r="Y25" s="140">
        <v>0.41951677353045719</v>
      </c>
      <c r="Z25" s="140">
        <v>0.29136430295367549</v>
      </c>
    </row>
    <row r="26" spans="1:26" x14ac:dyDescent="0.2">
      <c r="A26" s="154" t="s">
        <v>33</v>
      </c>
      <c r="B26" s="140">
        <v>1.0656969179585138</v>
      </c>
      <c r="C26" s="140">
        <v>7.1054406672731107E-2</v>
      </c>
      <c r="D26" s="140">
        <v>0.13890041671285439</v>
      </c>
      <c r="E26" s="140">
        <v>4.5095606483557253E-2</v>
      </c>
      <c r="F26" s="140">
        <v>3.4469674685792484E-2</v>
      </c>
      <c r="G26" s="140">
        <v>0.20090317813648403</v>
      </c>
      <c r="H26" s="140">
        <v>6.0466982767818103E-2</v>
      </c>
      <c r="I26" s="140">
        <v>0.20414764809219554</v>
      </c>
      <c r="J26" s="140">
        <v>0.77908291072583036</v>
      </c>
      <c r="K26" s="140">
        <v>0.12492331211172579</v>
      </c>
      <c r="L26" s="140">
        <v>0.8862806125110273</v>
      </c>
      <c r="M26" s="140">
        <v>0.16128358650554583</v>
      </c>
      <c r="N26" s="140">
        <v>0.23975122765973592</v>
      </c>
      <c r="O26" s="140">
        <v>2.1623171311050671E-2</v>
      </c>
      <c r="P26" s="140">
        <v>2.4261911329902141E-2</v>
      </c>
      <c r="Q26" s="140">
        <v>7.751686887021958E-2</v>
      </c>
      <c r="R26" s="140">
        <v>7.3910016841597787E-2</v>
      </c>
      <c r="S26" s="140">
        <v>9.8045280396989796E-4</v>
      </c>
      <c r="T26" s="140">
        <v>0.18866048287179554</v>
      </c>
      <c r="U26" s="140">
        <v>0.60473085313864916</v>
      </c>
      <c r="V26" s="140">
        <v>0.1723932712707697</v>
      </c>
      <c r="W26" s="140">
        <v>0.48489675688638684</v>
      </c>
      <c r="X26" s="140">
        <v>4.3119289502633372E-3</v>
      </c>
      <c r="Y26" s="140">
        <v>0.29136430295367549</v>
      </c>
      <c r="Z26" s="140">
        <v>1.3223212133851252</v>
      </c>
    </row>
    <row r="29" spans="1:26" ht="41.25" x14ac:dyDescent="0.2">
      <c r="A29" s="155" t="s">
        <v>451</v>
      </c>
      <c r="B29" s="154" t="s">
        <v>8</v>
      </c>
      <c r="C29" s="154" t="s">
        <v>17</v>
      </c>
      <c r="D29" s="154" t="s">
        <v>10</v>
      </c>
      <c r="E29" s="154" t="s">
        <v>18</v>
      </c>
      <c r="F29" s="154" t="s">
        <v>19</v>
      </c>
      <c r="G29" s="154" t="s">
        <v>20</v>
      </c>
      <c r="H29" s="154" t="s">
        <v>168</v>
      </c>
      <c r="I29" s="154" t="s">
        <v>172</v>
      </c>
      <c r="J29" s="154" t="s">
        <v>153</v>
      </c>
      <c r="K29" s="154" t="s">
        <v>167</v>
      </c>
      <c r="L29" s="154" t="s">
        <v>173</v>
      </c>
      <c r="M29" s="154" t="s">
        <v>158</v>
      </c>
      <c r="N29" s="154" t="s">
        <v>136</v>
      </c>
      <c r="O29" s="154" t="s">
        <v>137</v>
      </c>
      <c r="P29" s="154" t="s">
        <v>138</v>
      </c>
      <c r="Q29" s="154" t="s">
        <v>139</v>
      </c>
      <c r="R29" s="154" t="s">
        <v>145</v>
      </c>
      <c r="S29" s="154" t="s">
        <v>146</v>
      </c>
      <c r="T29" s="154" t="s">
        <v>170</v>
      </c>
      <c r="U29" s="154" t="s">
        <v>147</v>
      </c>
      <c r="V29" s="154" t="s">
        <v>9</v>
      </c>
      <c r="W29" s="154" t="s">
        <v>30</v>
      </c>
      <c r="X29" s="154" t="s">
        <v>31</v>
      </c>
      <c r="Y29" s="154" t="s">
        <v>32</v>
      </c>
      <c r="Z29" s="154" t="s">
        <v>33</v>
      </c>
    </row>
    <row r="30" spans="1:26" x14ac:dyDescent="0.2">
      <c r="A30" s="154" t="s">
        <v>8</v>
      </c>
      <c r="B30" s="140" cm="1">
        <f t="array" ref="B30:Z54">(_xlfn.ANCHORARRAY(B2))/AB2</f>
        <v>8.1317358885882193E-2</v>
      </c>
      <c r="C30" s="140">
        <v>2.121238995311199E-3</v>
      </c>
      <c r="D30" s="140">
        <v>6.5266444619676697E-3</v>
      </c>
      <c r="E30" s="140">
        <v>1.4661134013762792E-3</v>
      </c>
      <c r="F30" s="140">
        <v>3.4523791748534405E-3</v>
      </c>
      <c r="G30" s="140">
        <v>8.8481046960625573E-3</v>
      </c>
      <c r="H30" s="140">
        <v>1.2994327025978331E-2</v>
      </c>
      <c r="I30" s="140">
        <v>1.0077586041210342E-2</v>
      </c>
      <c r="J30" s="140">
        <v>2.4061876795293084E-2</v>
      </c>
      <c r="K30" s="140">
        <v>3.8519925886491726E-3</v>
      </c>
      <c r="L30" s="140">
        <v>3.543320330717812E-2</v>
      </c>
      <c r="M30" s="140">
        <v>8.7047485267069194E-3</v>
      </c>
      <c r="N30" s="140">
        <v>1.4887228408889765E-2</v>
      </c>
      <c r="O30" s="140">
        <v>4.0181331580704093E-3</v>
      </c>
      <c r="P30" s="140">
        <v>6.3991254796203628E-3</v>
      </c>
      <c r="Q30" s="140">
        <v>6.6721312761471039E-3</v>
      </c>
      <c r="R30" s="140">
        <v>1.1895035651727006E-2</v>
      </c>
      <c r="S30" s="140">
        <v>8.8009929201369186E-3</v>
      </c>
      <c r="T30" s="140">
        <v>9.4527378748961929E-3</v>
      </c>
      <c r="U30" s="140">
        <v>1.8946463954698217E-2</v>
      </c>
      <c r="V30" s="140">
        <v>1.2856125143066192E-2</v>
      </c>
      <c r="W30" s="140">
        <v>1.2161143956504732E-2</v>
      </c>
      <c r="X30" s="140">
        <v>4.7590293253715671E-3</v>
      </c>
      <c r="Y30" s="140">
        <v>8.3239821560562866E-3</v>
      </c>
      <c r="Z30" s="140">
        <v>1.8062659626415487E-2</v>
      </c>
    </row>
    <row r="31" spans="1:26" x14ac:dyDescent="0.2">
      <c r="A31" s="154" t="s">
        <v>17</v>
      </c>
      <c r="B31" s="140">
        <v>2.121238995311199E-3</v>
      </c>
      <c r="C31" s="140">
        <v>2.0912498438569262E-2</v>
      </c>
      <c r="D31" s="140">
        <v>2.5126067687732561E-3</v>
      </c>
      <c r="E31" s="140">
        <v>3.8605654266157681E-3</v>
      </c>
      <c r="F31" s="140">
        <v>1.9083565266739518E-3</v>
      </c>
      <c r="G31" s="140">
        <v>2.2294190936055789E-3</v>
      </c>
      <c r="H31" s="140">
        <v>2.6800862462968627E-4</v>
      </c>
      <c r="I31" s="140">
        <v>4.6564759561854669E-3</v>
      </c>
      <c r="J31" s="140">
        <v>5.3679982390979156E-3</v>
      </c>
      <c r="K31" s="140">
        <v>2.2777145752580987E-3</v>
      </c>
      <c r="L31" s="140">
        <v>3.9407336708491289E-3</v>
      </c>
      <c r="M31" s="140">
        <v>1.8122104050118128E-3</v>
      </c>
      <c r="N31" s="140">
        <v>3.5397248278263421E-4</v>
      </c>
      <c r="O31" s="140">
        <v>-2.4499332647525307E-4</v>
      </c>
      <c r="P31" s="140">
        <v>-9.6606394608351922E-4</v>
      </c>
      <c r="Q31" s="140">
        <v>1.4267672734017977E-3</v>
      </c>
      <c r="R31" s="140">
        <v>3.7909303731349041E-3</v>
      </c>
      <c r="S31" s="140">
        <v>-1.6510318224184999E-3</v>
      </c>
      <c r="T31" s="140">
        <v>1.9104162766532521E-4</v>
      </c>
      <c r="U31" s="140">
        <v>5.9135007630099186E-3</v>
      </c>
      <c r="V31" s="140">
        <v>4.6470712234514457E-3</v>
      </c>
      <c r="W31" s="140">
        <v>1.2118670036233156E-3</v>
      </c>
      <c r="X31" s="140">
        <v>1.6788949823014123E-3</v>
      </c>
      <c r="Y31" s="140">
        <v>-3.13325059988489E-6</v>
      </c>
      <c r="Z31" s="140">
        <v>1.204311977503917E-3</v>
      </c>
    </row>
    <row r="32" spans="1:26" x14ac:dyDescent="0.2">
      <c r="A32" s="154" t="s">
        <v>10</v>
      </c>
      <c r="B32" s="140">
        <v>6.5266444619676697E-3</v>
      </c>
      <c r="C32" s="140">
        <v>2.5126067687732561E-3</v>
      </c>
      <c r="D32" s="140">
        <v>7.8010992513616135E-3</v>
      </c>
      <c r="E32" s="140">
        <v>-2.9931208962749589E-4</v>
      </c>
      <c r="F32" s="140">
        <v>1.4194686105456393E-3</v>
      </c>
      <c r="G32" s="140">
        <v>2.9222059680698792E-3</v>
      </c>
      <c r="H32" s="140">
        <v>3.5822650020002995E-3</v>
      </c>
      <c r="I32" s="140">
        <v>2.26655016789945E-3</v>
      </c>
      <c r="J32" s="140">
        <v>8.3240735122214679E-3</v>
      </c>
      <c r="K32" s="140">
        <v>2.3042351598223944E-3</v>
      </c>
      <c r="L32" s="140">
        <v>1.1570476296676001E-2</v>
      </c>
      <c r="M32" s="140">
        <v>1.6077751212144784E-3</v>
      </c>
      <c r="N32" s="140">
        <v>5.6992946941317466E-3</v>
      </c>
      <c r="O32" s="140">
        <v>1.8319579675996035E-3</v>
      </c>
      <c r="P32" s="140">
        <v>3.0573629780773818E-3</v>
      </c>
      <c r="Q32" s="140">
        <v>2.4175679143519334E-3</v>
      </c>
      <c r="R32" s="140">
        <v>6.3688111304730961E-3</v>
      </c>
      <c r="S32" s="140">
        <v>2.949016687299931E-3</v>
      </c>
      <c r="T32" s="140">
        <v>3.3384275180363514E-3</v>
      </c>
      <c r="U32" s="140">
        <v>8.8511704745104641E-3</v>
      </c>
      <c r="V32" s="140">
        <v>2.4636678791506183E-3</v>
      </c>
      <c r="W32" s="140">
        <v>4.6219126319098297E-3</v>
      </c>
      <c r="X32" s="140">
        <v>5.3785305437254035E-4</v>
      </c>
      <c r="Y32" s="140">
        <v>3.7863990472085034E-3</v>
      </c>
      <c r="Z32" s="140">
        <v>2.3542443510653284E-3</v>
      </c>
    </row>
    <row r="33" spans="1:26" x14ac:dyDescent="0.2">
      <c r="A33" s="154" t="s">
        <v>18</v>
      </c>
      <c r="B33" s="140">
        <v>1.4661134013762792E-3</v>
      </c>
      <c r="C33" s="140">
        <v>3.8605654266157681E-3</v>
      </c>
      <c r="D33" s="140">
        <v>-2.9931208962749589E-4</v>
      </c>
      <c r="E33" s="140">
        <v>9.8144249806435824E-3</v>
      </c>
      <c r="F33" s="140">
        <v>2.4076279208392727E-3</v>
      </c>
      <c r="G33" s="140">
        <v>3.0792481579516319E-3</v>
      </c>
      <c r="H33" s="140">
        <v>4.6101089520023423E-3</v>
      </c>
      <c r="I33" s="140">
        <v>3.735498653893693E-3</v>
      </c>
      <c r="J33" s="140">
        <v>3.743403905610045E-3</v>
      </c>
      <c r="K33" s="140">
        <v>2.2955111481965042E-3</v>
      </c>
      <c r="L33" s="140">
        <v>1.0860294992180563E-3</v>
      </c>
      <c r="M33" s="140">
        <v>2.6352619146282194E-3</v>
      </c>
      <c r="N33" s="140">
        <v>5.3130723741062489E-3</v>
      </c>
      <c r="O33" s="140">
        <v>2.4402688656407104E-3</v>
      </c>
      <c r="P33" s="140">
        <v>2.6622101211195414E-3</v>
      </c>
      <c r="Q33" s="140">
        <v>1.9312747980161659E-3</v>
      </c>
      <c r="R33" s="140">
        <v>1.7511128480326447E-3</v>
      </c>
      <c r="S33" s="140">
        <v>1.3125588251803441E-3</v>
      </c>
      <c r="T33" s="140">
        <v>1.5396895449073028E-3</v>
      </c>
      <c r="U33" s="140">
        <v>1.8402054031844638E-3</v>
      </c>
      <c r="V33" s="140">
        <v>3.4133386973587564E-3</v>
      </c>
      <c r="W33" s="140">
        <v>2.9248062149055238E-3</v>
      </c>
      <c r="X33" s="140">
        <v>1.2457592500552063E-3</v>
      </c>
      <c r="Y33" s="140">
        <v>4.2049900426660358E-4</v>
      </c>
      <c r="Z33" s="140">
        <v>7.6433231328063142E-4</v>
      </c>
    </row>
    <row r="34" spans="1:26" x14ac:dyDescent="0.2">
      <c r="A34" s="154" t="s">
        <v>19</v>
      </c>
      <c r="B34" s="140">
        <v>3.4523791748534405E-3</v>
      </c>
      <c r="C34" s="140">
        <v>1.9083565266739518E-3</v>
      </c>
      <c r="D34" s="140">
        <v>1.4194686105456393E-3</v>
      </c>
      <c r="E34" s="140">
        <v>2.4076279208392727E-3</v>
      </c>
      <c r="F34" s="140">
        <v>9.770222484704055E-3</v>
      </c>
      <c r="G34" s="140">
        <v>2.0747788419285158E-3</v>
      </c>
      <c r="H34" s="140">
        <v>4.2911350867938019E-3</v>
      </c>
      <c r="I34" s="140">
        <v>2.7541768775673362E-3</v>
      </c>
      <c r="J34" s="140">
        <v>2.7556204828492708E-3</v>
      </c>
      <c r="K34" s="140">
        <v>1.6030880052264151E-3</v>
      </c>
      <c r="L34" s="140">
        <v>5.0910416468792343E-3</v>
      </c>
      <c r="M34" s="140">
        <v>1.7550461533418166E-3</v>
      </c>
      <c r="N34" s="140">
        <v>2.0863675292934203E-4</v>
      </c>
      <c r="O34" s="140">
        <v>8.5116913623964192E-5</v>
      </c>
      <c r="P34" s="140">
        <v>7.9273671216456072E-5</v>
      </c>
      <c r="Q34" s="140">
        <v>1.5660547890065982E-3</v>
      </c>
      <c r="R34" s="140">
        <v>6.5863849026863549E-4</v>
      </c>
      <c r="S34" s="140">
        <v>3.0532287160178523E-4</v>
      </c>
      <c r="T34" s="140">
        <v>2.9728484603930416E-3</v>
      </c>
      <c r="U34" s="140">
        <v>4.248283413022351E-3</v>
      </c>
      <c r="V34" s="140">
        <v>4.5688423232668742E-3</v>
      </c>
      <c r="W34" s="140">
        <v>1.2405238580152043E-3</v>
      </c>
      <c r="X34" s="140">
        <v>-2.2145696375329072E-4</v>
      </c>
      <c r="Y34" s="140">
        <v>-2.0152522140198855E-5</v>
      </c>
      <c r="Z34" s="140">
        <v>5.8423177433546581E-4</v>
      </c>
    </row>
    <row r="35" spans="1:26" x14ac:dyDescent="0.2">
      <c r="A35" s="154" t="s">
        <v>20</v>
      </c>
      <c r="B35" s="140">
        <v>8.8481046960625573E-3</v>
      </c>
      <c r="C35" s="140">
        <v>2.2294190936055789E-3</v>
      </c>
      <c r="D35" s="140">
        <v>2.9222059680698792E-3</v>
      </c>
      <c r="E35" s="140">
        <v>3.0792481579516319E-3</v>
      </c>
      <c r="F35" s="140">
        <v>2.0747788419285158E-3</v>
      </c>
      <c r="G35" s="140">
        <v>6.9892948289081783E-3</v>
      </c>
      <c r="H35" s="140">
        <v>4.8831607759215658E-3</v>
      </c>
      <c r="I35" s="140">
        <v>4.7887824785729548E-3</v>
      </c>
      <c r="J35" s="140">
        <v>8.9853770623593184E-3</v>
      </c>
      <c r="K35" s="140">
        <v>2.5150930198251423E-3</v>
      </c>
      <c r="L35" s="140">
        <v>9.675301191883031E-3</v>
      </c>
      <c r="M35" s="140">
        <v>2.679329606162335E-3</v>
      </c>
      <c r="N35" s="140">
        <v>9.2179986272380582E-3</v>
      </c>
      <c r="O35" s="140">
        <v>3.3274124090118744E-3</v>
      </c>
      <c r="P35" s="140">
        <v>3.9268848104002082E-3</v>
      </c>
      <c r="Q35" s="140">
        <v>4.8224972279770724E-3</v>
      </c>
      <c r="R35" s="140">
        <v>6.7705187221798373E-3</v>
      </c>
      <c r="S35" s="140">
        <v>4.5834319558322491E-3</v>
      </c>
      <c r="T35" s="140">
        <v>3.076357680795457E-3</v>
      </c>
      <c r="U35" s="140">
        <v>7.7953113135930258E-3</v>
      </c>
      <c r="V35" s="140">
        <v>4.7618057464072026E-3</v>
      </c>
      <c r="W35" s="140">
        <v>5.49545747839493E-3</v>
      </c>
      <c r="X35" s="140">
        <v>7.8912108882352281E-4</v>
      </c>
      <c r="Y35" s="140">
        <v>2.9232126495074306E-3</v>
      </c>
      <c r="Z35" s="140">
        <v>3.40513861248278E-3</v>
      </c>
    </row>
    <row r="36" spans="1:26" x14ac:dyDescent="0.2">
      <c r="A36" s="154" t="s">
        <v>168</v>
      </c>
      <c r="B36" s="140">
        <v>1.2994327025978331E-2</v>
      </c>
      <c r="C36" s="140">
        <v>2.6800862462968627E-4</v>
      </c>
      <c r="D36" s="140">
        <v>3.5822650020002995E-3</v>
      </c>
      <c r="E36" s="140">
        <v>4.6101089520023423E-3</v>
      </c>
      <c r="F36" s="140">
        <v>4.2911350867938019E-3</v>
      </c>
      <c r="G36" s="140">
        <v>4.8831607759215658E-3</v>
      </c>
      <c r="H36" s="140">
        <v>2.0612154684777496E-2</v>
      </c>
      <c r="I36" s="140">
        <v>4.6752626350711063E-3</v>
      </c>
      <c r="J36" s="140">
        <v>1.1828395880893091E-2</v>
      </c>
      <c r="K36" s="140">
        <v>2.3816561206132887E-3</v>
      </c>
      <c r="L36" s="140">
        <v>1.403331129079079E-2</v>
      </c>
      <c r="M36" s="140">
        <v>2.5353801265742149E-3</v>
      </c>
      <c r="N36" s="140">
        <v>4.1575689606356781E-3</v>
      </c>
      <c r="O36" s="140">
        <v>4.2201920303006962E-3</v>
      </c>
      <c r="P36" s="140">
        <v>5.1257367561157643E-3</v>
      </c>
      <c r="Q36" s="140">
        <v>6.3569834160912128E-3</v>
      </c>
      <c r="R36" s="140">
        <v>6.2422501687754012E-3</v>
      </c>
      <c r="S36" s="140">
        <v>5.7614183661625473E-3</v>
      </c>
      <c r="T36" s="140">
        <v>5.7672907361865002E-3</v>
      </c>
      <c r="U36" s="140">
        <v>1.027798842239222E-2</v>
      </c>
      <c r="V36" s="140">
        <v>7.3065845602376693E-3</v>
      </c>
      <c r="W36" s="140">
        <v>4.5145314523105792E-3</v>
      </c>
      <c r="X36" s="140">
        <v>1.6897686561708875E-3</v>
      </c>
      <c r="Y36" s="140">
        <v>2.3289228183901944E-3</v>
      </c>
      <c r="Z36" s="140">
        <v>1.0248641147087814E-3</v>
      </c>
    </row>
    <row r="37" spans="1:26" x14ac:dyDescent="0.2">
      <c r="A37" s="154" t="s">
        <v>172</v>
      </c>
      <c r="B37" s="140">
        <v>1.0077586041210342E-2</v>
      </c>
      <c r="C37" s="140">
        <v>4.6564759561854669E-3</v>
      </c>
      <c r="D37" s="140">
        <v>2.26655016789945E-3</v>
      </c>
      <c r="E37" s="140">
        <v>3.735498653893693E-3</v>
      </c>
      <c r="F37" s="140">
        <v>2.7541768775673362E-3</v>
      </c>
      <c r="G37" s="140">
        <v>4.7887824785729548E-3</v>
      </c>
      <c r="H37" s="140">
        <v>4.6752626350711063E-3</v>
      </c>
      <c r="I37" s="140">
        <v>1.2384443384756158E-2</v>
      </c>
      <c r="J37" s="140">
        <v>8.1479498013485013E-3</v>
      </c>
      <c r="K37" s="140">
        <v>3.9271041674452572E-3</v>
      </c>
      <c r="L37" s="140">
        <v>1.2079286939747596E-2</v>
      </c>
      <c r="M37" s="140">
        <v>2.5238288321361856E-3</v>
      </c>
      <c r="N37" s="140">
        <v>6.9448792939634943E-3</v>
      </c>
      <c r="O37" s="140">
        <v>1.5785183912914314E-3</v>
      </c>
      <c r="P37" s="140">
        <v>3.1206749187668932E-3</v>
      </c>
      <c r="Q37" s="140">
        <v>3.4732014013182798E-3</v>
      </c>
      <c r="R37" s="140">
        <v>4.9092215385223917E-3</v>
      </c>
      <c r="S37" s="140">
        <v>2.8323540098927091E-3</v>
      </c>
      <c r="T37" s="140">
        <v>3.135902436342871E-3</v>
      </c>
      <c r="U37" s="140">
        <v>1.0589365888458107E-2</v>
      </c>
      <c r="V37" s="140">
        <v>6.6133678544891498E-3</v>
      </c>
      <c r="W37" s="140">
        <v>5.1088584492153108E-3</v>
      </c>
      <c r="X37" s="140">
        <v>1.601331490626919E-3</v>
      </c>
      <c r="Y37" s="140">
        <v>1.7836289688849725E-3</v>
      </c>
      <c r="Z37" s="140">
        <v>3.4601296286812804E-3</v>
      </c>
    </row>
    <row r="38" spans="1:26" x14ac:dyDescent="0.2">
      <c r="A38" s="154" t="s">
        <v>153</v>
      </c>
      <c r="B38" s="140">
        <v>2.4061876795293084E-2</v>
      </c>
      <c r="C38" s="140">
        <v>5.3679982390979156E-3</v>
      </c>
      <c r="D38" s="140">
        <v>8.3240735122214679E-3</v>
      </c>
      <c r="E38" s="140">
        <v>3.743403905610045E-3</v>
      </c>
      <c r="F38" s="140">
        <v>2.7556204828492708E-3</v>
      </c>
      <c r="G38" s="140">
        <v>8.9853770623593184E-3</v>
      </c>
      <c r="H38" s="140">
        <v>1.1828395880893091E-2</v>
      </c>
      <c r="I38" s="140">
        <v>8.1479498013485013E-3</v>
      </c>
      <c r="J38" s="140">
        <v>3.2675908133229993E-2</v>
      </c>
      <c r="K38" s="140">
        <v>3.4406049549807593E-3</v>
      </c>
      <c r="L38" s="140">
        <v>2.6838926129900957E-2</v>
      </c>
      <c r="M38" s="140">
        <v>4.354489641522883E-3</v>
      </c>
      <c r="N38" s="140">
        <v>1.5418791331742954E-2</v>
      </c>
      <c r="O38" s="140">
        <v>2.8977067448464362E-3</v>
      </c>
      <c r="P38" s="140">
        <v>5.7545426394398505E-3</v>
      </c>
      <c r="Q38" s="140">
        <v>6.8461536839163799E-3</v>
      </c>
      <c r="R38" s="140">
        <v>1.0101924429737244E-2</v>
      </c>
      <c r="S38" s="140">
        <v>4.8448450442344949E-3</v>
      </c>
      <c r="T38" s="140">
        <v>6.6744662422653896E-3</v>
      </c>
      <c r="U38" s="140">
        <v>1.9221534325049222E-2</v>
      </c>
      <c r="V38" s="140">
        <v>7.5437951740978037E-3</v>
      </c>
      <c r="W38" s="140">
        <v>1.0761990943225278E-2</v>
      </c>
      <c r="X38" s="140">
        <v>3.4833721276256902E-3</v>
      </c>
      <c r="Y38" s="140">
        <v>6.4779870681913243E-3</v>
      </c>
      <c r="Z38" s="140">
        <v>1.3204795097047972E-2</v>
      </c>
    </row>
    <row r="39" spans="1:26" x14ac:dyDescent="0.2">
      <c r="A39" s="154" t="s">
        <v>167</v>
      </c>
      <c r="B39" s="140">
        <v>3.8519925886491726E-3</v>
      </c>
      <c r="C39" s="140">
        <v>2.2777145752580987E-3</v>
      </c>
      <c r="D39" s="140">
        <v>2.3042351598223944E-3</v>
      </c>
      <c r="E39" s="140">
        <v>2.2955111481965042E-3</v>
      </c>
      <c r="F39" s="140">
        <v>1.6030880052264151E-3</v>
      </c>
      <c r="G39" s="140">
        <v>2.5150930198251423E-3</v>
      </c>
      <c r="H39" s="140">
        <v>2.3816561206132887E-3</v>
      </c>
      <c r="I39" s="140">
        <v>3.9271041674452572E-3</v>
      </c>
      <c r="J39" s="140">
        <v>3.4406049549807593E-3</v>
      </c>
      <c r="K39" s="140">
        <v>6.5085979704250473E-3</v>
      </c>
      <c r="L39" s="140">
        <v>5.9184645615420611E-3</v>
      </c>
      <c r="M39" s="140">
        <v>2.3461501109020241E-3</v>
      </c>
      <c r="N39" s="140">
        <v>2.7880618811019064E-3</v>
      </c>
      <c r="O39" s="140">
        <v>1.4101691633475293E-3</v>
      </c>
      <c r="P39" s="140">
        <v>2.6104449235372913E-3</v>
      </c>
      <c r="Q39" s="140">
        <v>2.177014009377449E-3</v>
      </c>
      <c r="R39" s="140">
        <v>3.6718774724689477E-3</v>
      </c>
      <c r="S39" s="140">
        <v>3.754943037602492E-3</v>
      </c>
      <c r="T39" s="140">
        <v>2.2680043870780685E-3</v>
      </c>
      <c r="U39" s="140">
        <v>5.5210823845201276E-3</v>
      </c>
      <c r="V39" s="140">
        <v>3.0077933105629715E-3</v>
      </c>
      <c r="W39" s="140">
        <v>3.1729488566998396E-3</v>
      </c>
      <c r="X39" s="140">
        <v>1.3481828514606771E-4</v>
      </c>
      <c r="Y39" s="140">
        <v>1.9015094227363275E-3</v>
      </c>
      <c r="Z39" s="140">
        <v>2.1173442730800982E-3</v>
      </c>
    </row>
    <row r="40" spans="1:26" x14ac:dyDescent="0.2">
      <c r="A40" s="154" t="s">
        <v>173</v>
      </c>
      <c r="B40" s="140">
        <v>3.543320330717812E-2</v>
      </c>
      <c r="C40" s="140">
        <v>3.9407336708491289E-3</v>
      </c>
      <c r="D40" s="140">
        <v>1.1570476296676001E-2</v>
      </c>
      <c r="E40" s="140">
        <v>1.0860294992180563E-3</v>
      </c>
      <c r="F40" s="140">
        <v>5.0910416468792343E-3</v>
      </c>
      <c r="G40" s="140">
        <v>9.675301191883031E-3</v>
      </c>
      <c r="H40" s="140">
        <v>1.403331129079079E-2</v>
      </c>
      <c r="I40" s="140">
        <v>1.2079286939747596E-2</v>
      </c>
      <c r="J40" s="140">
        <v>2.6838926129900957E-2</v>
      </c>
      <c r="K40" s="140">
        <v>5.9184645615420611E-3</v>
      </c>
      <c r="L40" s="140">
        <v>5.6360796758332186E-2</v>
      </c>
      <c r="M40" s="140">
        <v>4.3066283301433066E-3</v>
      </c>
      <c r="N40" s="140">
        <v>1.6846983369009617E-2</v>
      </c>
      <c r="O40" s="140">
        <v>4.8794764272855279E-3</v>
      </c>
      <c r="P40" s="140">
        <v>5.4362438305840021E-3</v>
      </c>
      <c r="Q40" s="140">
        <v>7.3739175421096972E-3</v>
      </c>
      <c r="R40" s="140">
        <v>1.3808573534746448E-2</v>
      </c>
      <c r="S40" s="140">
        <v>8.4568807279348998E-3</v>
      </c>
      <c r="T40" s="140">
        <v>8.5538426521197218E-3</v>
      </c>
      <c r="U40" s="140">
        <v>3.4104745654902478E-2</v>
      </c>
      <c r="V40" s="140">
        <v>9.4566205442247076E-3</v>
      </c>
      <c r="W40" s="140">
        <v>1.0841395132400681E-2</v>
      </c>
      <c r="X40" s="140">
        <v>2.0344919118617322E-3</v>
      </c>
      <c r="Y40" s="140">
        <v>1.1273033972301252E-2</v>
      </c>
      <c r="Z40" s="140">
        <v>1.5021705296797073E-2</v>
      </c>
    </row>
    <row r="41" spans="1:26" x14ac:dyDescent="0.2">
      <c r="A41" s="154" t="s">
        <v>158</v>
      </c>
      <c r="B41" s="140">
        <v>8.7047485267069194E-3</v>
      </c>
      <c r="C41" s="140">
        <v>1.8122104050118128E-3</v>
      </c>
      <c r="D41" s="140">
        <v>1.6077751212144784E-3</v>
      </c>
      <c r="E41" s="140">
        <v>2.6352619146282194E-3</v>
      </c>
      <c r="F41" s="140">
        <v>1.7550461533418166E-3</v>
      </c>
      <c r="G41" s="140">
        <v>2.679329606162335E-3</v>
      </c>
      <c r="H41" s="140">
        <v>2.5353801265742149E-3</v>
      </c>
      <c r="I41" s="140">
        <v>2.5238288321361856E-3</v>
      </c>
      <c r="J41" s="140">
        <v>4.354489641522883E-3</v>
      </c>
      <c r="K41" s="140">
        <v>2.3461501109020241E-3</v>
      </c>
      <c r="L41" s="140">
        <v>4.3066283301433066E-3</v>
      </c>
      <c r="M41" s="140">
        <v>1.0874048098379514E-2</v>
      </c>
      <c r="N41" s="140">
        <v>6.439682831440866E-4</v>
      </c>
      <c r="O41" s="140">
        <v>-9.563622133408233E-4</v>
      </c>
      <c r="P41" s="140">
        <v>1.1699617148248468E-3</v>
      </c>
      <c r="Q41" s="140">
        <v>1.5124877577009455E-3</v>
      </c>
      <c r="R41" s="140">
        <v>7.7158975705622786E-4</v>
      </c>
      <c r="S41" s="140">
        <v>2.3841673879476935E-3</v>
      </c>
      <c r="T41" s="140">
        <v>2.8343126876150615E-3</v>
      </c>
      <c r="U41" s="140">
        <v>7.1080051967906581E-3</v>
      </c>
      <c r="V41" s="140">
        <v>4.6304076430390148E-3</v>
      </c>
      <c r="W41" s="140">
        <v>2.5212939724254158E-3</v>
      </c>
      <c r="X41" s="140">
        <v>1.6534376559847784E-3</v>
      </c>
      <c r="Y41" s="140">
        <v>7.8340852615030765E-4</v>
      </c>
      <c r="Z41" s="140">
        <v>2.7336201102634889E-3</v>
      </c>
    </row>
    <row r="42" spans="1:26" x14ac:dyDescent="0.2">
      <c r="A42" s="154" t="s">
        <v>136</v>
      </c>
      <c r="B42" s="140">
        <v>1.4887228408889765E-2</v>
      </c>
      <c r="C42" s="140">
        <v>3.5397248278263421E-4</v>
      </c>
      <c r="D42" s="140">
        <v>5.6992946941317466E-3</v>
      </c>
      <c r="E42" s="140">
        <v>5.3130723741062489E-3</v>
      </c>
      <c r="F42" s="140">
        <v>2.0863675292934203E-4</v>
      </c>
      <c r="G42" s="140">
        <v>9.2179986272380582E-3</v>
      </c>
      <c r="H42" s="140">
        <v>4.1575689606356781E-3</v>
      </c>
      <c r="I42" s="140">
        <v>6.9448792939634943E-3</v>
      </c>
      <c r="J42" s="140">
        <v>1.5418791331742954E-2</v>
      </c>
      <c r="K42" s="140">
        <v>2.7880618811019064E-3</v>
      </c>
      <c r="L42" s="140">
        <v>1.6846983369009617E-2</v>
      </c>
      <c r="M42" s="140">
        <v>6.439682831440866E-4</v>
      </c>
      <c r="N42" s="140">
        <v>4.8705896405237335E-2</v>
      </c>
      <c r="O42" s="140">
        <v>1.3085233718771645E-2</v>
      </c>
      <c r="P42" s="140">
        <v>1.3370932520712401E-2</v>
      </c>
      <c r="Q42" s="140">
        <v>8.0423762612621894E-3</v>
      </c>
      <c r="R42" s="140">
        <v>9.9998117034483611E-3</v>
      </c>
      <c r="S42" s="140">
        <v>9.1723046836526632E-3</v>
      </c>
      <c r="T42" s="140">
        <v>3.5714544283267204E-3</v>
      </c>
      <c r="U42" s="140">
        <v>1.1915571874803393E-2</v>
      </c>
      <c r="V42" s="140">
        <v>5.6259722389254557E-3</v>
      </c>
      <c r="W42" s="140">
        <v>7.9158246352124227E-3</v>
      </c>
      <c r="X42" s="140">
        <v>3.1671030954801105E-3</v>
      </c>
      <c r="Y42" s="140">
        <v>5.912013832573621E-3</v>
      </c>
      <c r="Z42" s="140">
        <v>4.0635801298260325E-3</v>
      </c>
    </row>
    <row r="43" spans="1:26" x14ac:dyDescent="0.2">
      <c r="A43" s="154" t="s">
        <v>137</v>
      </c>
      <c r="B43" s="140">
        <v>4.0181331580704093E-3</v>
      </c>
      <c r="C43" s="140">
        <v>-2.4499332647525307E-4</v>
      </c>
      <c r="D43" s="140">
        <v>1.8319579675996035E-3</v>
      </c>
      <c r="E43" s="140">
        <v>2.4402688656407104E-3</v>
      </c>
      <c r="F43" s="140">
        <v>8.5116913623964192E-5</v>
      </c>
      <c r="G43" s="140">
        <v>3.3274124090118744E-3</v>
      </c>
      <c r="H43" s="140">
        <v>4.2201920303006962E-3</v>
      </c>
      <c r="I43" s="140">
        <v>1.5785183912914314E-3</v>
      </c>
      <c r="J43" s="140">
        <v>2.8977067448464362E-3</v>
      </c>
      <c r="K43" s="140">
        <v>1.4101691633475293E-3</v>
      </c>
      <c r="L43" s="140">
        <v>4.8794764272855279E-3</v>
      </c>
      <c r="M43" s="140">
        <v>-9.563622133408233E-4</v>
      </c>
      <c r="N43" s="140">
        <v>1.3085233718771645E-2</v>
      </c>
      <c r="O43" s="140">
        <v>8.8199112944774803E-3</v>
      </c>
      <c r="P43" s="140">
        <v>5.8866452429854428E-3</v>
      </c>
      <c r="Q43" s="140">
        <v>4.2904190551888103E-3</v>
      </c>
      <c r="R43" s="140">
        <v>4.4929241301813194E-3</v>
      </c>
      <c r="S43" s="140">
        <v>3.8304773801489775E-3</v>
      </c>
      <c r="T43" s="140">
        <v>2.4229651240022018E-3</v>
      </c>
      <c r="U43" s="140">
        <v>2.5110295982771268E-3</v>
      </c>
      <c r="V43" s="140">
        <v>2.4859450856343423E-3</v>
      </c>
      <c r="W43" s="140">
        <v>3.1531035333392204E-3</v>
      </c>
      <c r="X43" s="140">
        <v>7.9308196279403293E-4</v>
      </c>
      <c r="Y43" s="140">
        <v>2.5768506302784478E-3</v>
      </c>
      <c r="Z43" s="140">
        <v>3.6649442900085885E-4</v>
      </c>
    </row>
    <row r="44" spans="1:26" x14ac:dyDescent="0.2">
      <c r="A44" s="154" t="s">
        <v>138</v>
      </c>
      <c r="B44" s="140">
        <v>6.3991254796203628E-3</v>
      </c>
      <c r="C44" s="140">
        <v>-9.6606394608351922E-4</v>
      </c>
      <c r="D44" s="140">
        <v>3.0573629780773818E-3</v>
      </c>
      <c r="E44" s="140">
        <v>2.6622101211195414E-3</v>
      </c>
      <c r="F44" s="140">
        <v>7.9273671216456072E-5</v>
      </c>
      <c r="G44" s="140">
        <v>3.9268848104002082E-3</v>
      </c>
      <c r="H44" s="140">
        <v>5.1257367561157643E-3</v>
      </c>
      <c r="I44" s="140">
        <v>3.1206749187668932E-3</v>
      </c>
      <c r="J44" s="140">
        <v>5.7545426394398505E-3</v>
      </c>
      <c r="K44" s="140">
        <v>2.6104449235372913E-3</v>
      </c>
      <c r="L44" s="140">
        <v>5.4362438305840021E-3</v>
      </c>
      <c r="M44" s="140">
        <v>1.1699617148248468E-3</v>
      </c>
      <c r="N44" s="140">
        <v>1.3370932520712401E-2</v>
      </c>
      <c r="O44" s="140">
        <v>5.8866452429854428E-3</v>
      </c>
      <c r="P44" s="140">
        <v>7.43361097700178E-3</v>
      </c>
      <c r="Q44" s="140">
        <v>4.4829676478826139E-3</v>
      </c>
      <c r="R44" s="140">
        <v>5.3392689899079068E-3</v>
      </c>
      <c r="S44" s="140">
        <v>4.6518422129363281E-3</v>
      </c>
      <c r="T44" s="140">
        <v>2.8745290673500745E-3</v>
      </c>
      <c r="U44" s="140">
        <v>5.6587187317830405E-3</v>
      </c>
      <c r="V44" s="140">
        <v>3.6708938130505411E-3</v>
      </c>
      <c r="W44" s="140">
        <v>4.1892855273722952E-3</v>
      </c>
      <c r="X44" s="140">
        <v>1.5087296526544558E-3</v>
      </c>
      <c r="Y44" s="140">
        <v>2.7915840331603093E-3</v>
      </c>
      <c r="Z44" s="140">
        <v>4.112188361000363E-4</v>
      </c>
    </row>
    <row r="45" spans="1:26" x14ac:dyDescent="0.2">
      <c r="A45" s="154" t="s">
        <v>139</v>
      </c>
      <c r="B45" s="140">
        <v>6.6721312761471039E-3</v>
      </c>
      <c r="C45" s="140">
        <v>1.4267672734017977E-3</v>
      </c>
      <c r="D45" s="140">
        <v>2.4175679143519334E-3</v>
      </c>
      <c r="E45" s="140">
        <v>1.9312747980161659E-3</v>
      </c>
      <c r="F45" s="140">
        <v>1.5660547890065982E-3</v>
      </c>
      <c r="G45" s="140">
        <v>4.8224972279770724E-3</v>
      </c>
      <c r="H45" s="140">
        <v>6.3569834160912128E-3</v>
      </c>
      <c r="I45" s="140">
        <v>3.4732014013182798E-3</v>
      </c>
      <c r="J45" s="140">
        <v>6.8461536839163799E-3</v>
      </c>
      <c r="K45" s="140">
        <v>2.177014009377449E-3</v>
      </c>
      <c r="L45" s="140">
        <v>7.3739175421096972E-3</v>
      </c>
      <c r="M45" s="140">
        <v>1.5124877577009455E-3</v>
      </c>
      <c r="N45" s="140">
        <v>8.0423762612621894E-3</v>
      </c>
      <c r="O45" s="140">
        <v>4.2904190551888103E-3</v>
      </c>
      <c r="P45" s="140">
        <v>4.4829676478826139E-3</v>
      </c>
      <c r="Q45" s="140">
        <v>8.317550085831002E-3</v>
      </c>
      <c r="R45" s="140">
        <v>6.2248943951091077E-3</v>
      </c>
      <c r="S45" s="140">
        <v>9.621965311630086E-3</v>
      </c>
      <c r="T45" s="140">
        <v>3.437748535052655E-3</v>
      </c>
      <c r="U45" s="140">
        <v>6.0455173757816977E-3</v>
      </c>
      <c r="V45" s="140">
        <v>6.0646339914264113E-3</v>
      </c>
      <c r="W45" s="140">
        <v>4.3786124071849017E-3</v>
      </c>
      <c r="X45" s="140">
        <v>1.8616566781328716E-3</v>
      </c>
      <c r="Y45" s="140">
        <v>3.0310869239730401E-3</v>
      </c>
      <c r="Z45" s="140">
        <v>1.3138452350884675E-3</v>
      </c>
    </row>
    <row r="46" spans="1:26" x14ac:dyDescent="0.2">
      <c r="A46" s="154" t="s">
        <v>145</v>
      </c>
      <c r="B46" s="140">
        <v>1.1895035651727006E-2</v>
      </c>
      <c r="C46" s="140">
        <v>3.7909303731349041E-3</v>
      </c>
      <c r="D46" s="140">
        <v>6.3688111304730961E-3</v>
      </c>
      <c r="E46" s="140">
        <v>1.7511128480326447E-3</v>
      </c>
      <c r="F46" s="140">
        <v>6.5863849026863549E-4</v>
      </c>
      <c r="G46" s="140">
        <v>6.7705187221798373E-3</v>
      </c>
      <c r="H46" s="140">
        <v>6.2422501687754012E-3</v>
      </c>
      <c r="I46" s="140">
        <v>4.9092215385223917E-3</v>
      </c>
      <c r="J46" s="140">
        <v>1.0101924429737244E-2</v>
      </c>
      <c r="K46" s="140">
        <v>3.6718774724689477E-3</v>
      </c>
      <c r="L46" s="140">
        <v>1.3808573534746448E-2</v>
      </c>
      <c r="M46" s="140">
        <v>7.7158975705622786E-4</v>
      </c>
      <c r="N46" s="140">
        <v>9.9998117034483611E-3</v>
      </c>
      <c r="O46" s="140">
        <v>4.4929241301813194E-3</v>
      </c>
      <c r="P46" s="140">
        <v>5.3392689899079068E-3</v>
      </c>
      <c r="Q46" s="140">
        <v>6.2248943951091077E-3</v>
      </c>
      <c r="R46" s="140">
        <v>1.7391580756463635E-2</v>
      </c>
      <c r="S46" s="140">
        <v>5.9601750152072121E-3</v>
      </c>
      <c r="T46" s="140">
        <v>4.1744001611047242E-3</v>
      </c>
      <c r="U46" s="140">
        <v>1.0915103689778879E-2</v>
      </c>
      <c r="V46" s="140">
        <v>5.5028667980616276E-3</v>
      </c>
      <c r="W46" s="140">
        <v>5.0443610476233053E-3</v>
      </c>
      <c r="X46" s="140">
        <v>2.2733844346903615E-4</v>
      </c>
      <c r="Y46" s="140">
        <v>4.5500087968091095E-3</v>
      </c>
      <c r="Z46" s="140">
        <v>1.2527121498575897E-3</v>
      </c>
    </row>
    <row r="47" spans="1:26" x14ac:dyDescent="0.2">
      <c r="A47" s="154" t="s">
        <v>146</v>
      </c>
      <c r="B47" s="140">
        <v>8.8009929201369186E-3</v>
      </c>
      <c r="C47" s="140">
        <v>-1.6510318224184999E-3</v>
      </c>
      <c r="D47" s="140">
        <v>2.949016687299931E-3</v>
      </c>
      <c r="E47" s="140">
        <v>1.3125588251803441E-3</v>
      </c>
      <c r="F47" s="140">
        <v>3.0532287160178523E-4</v>
      </c>
      <c r="G47" s="140">
        <v>4.5834319558322491E-3</v>
      </c>
      <c r="H47" s="140">
        <v>5.7614183661625473E-3</v>
      </c>
      <c r="I47" s="140">
        <v>2.8323540098927091E-3</v>
      </c>
      <c r="J47" s="140">
        <v>4.8448450442344949E-3</v>
      </c>
      <c r="K47" s="140">
        <v>3.754943037602492E-3</v>
      </c>
      <c r="L47" s="140">
        <v>8.4568807279348998E-3</v>
      </c>
      <c r="M47" s="140">
        <v>2.3841673879476935E-3</v>
      </c>
      <c r="N47" s="140">
        <v>9.1723046836526632E-3</v>
      </c>
      <c r="O47" s="140">
        <v>3.8304773801489775E-3</v>
      </c>
      <c r="P47" s="140">
        <v>4.6518422129363281E-3</v>
      </c>
      <c r="Q47" s="140">
        <v>9.621965311630086E-3</v>
      </c>
      <c r="R47" s="140">
        <v>5.9601750152072121E-3</v>
      </c>
      <c r="S47" s="140">
        <v>3.7483536658916537E-2</v>
      </c>
      <c r="T47" s="140">
        <v>3.0792994760669031E-3</v>
      </c>
      <c r="U47" s="140">
        <v>4.6047598389336543E-3</v>
      </c>
      <c r="V47" s="140">
        <v>3.3507336316629709E-3</v>
      </c>
      <c r="W47" s="140">
        <v>4.1523098888159651E-3</v>
      </c>
      <c r="X47" s="140">
        <v>3.1198095676788539E-3</v>
      </c>
      <c r="Y47" s="140">
        <v>5.4058459889964093E-3</v>
      </c>
      <c r="Z47" s="140">
        <v>1.6617844135083018E-5</v>
      </c>
    </row>
    <row r="48" spans="1:26" x14ac:dyDescent="0.2">
      <c r="A48" s="154" t="s">
        <v>170</v>
      </c>
      <c r="B48" s="140">
        <v>9.4527378748961929E-3</v>
      </c>
      <c r="C48" s="140">
        <v>1.9104162766532521E-4</v>
      </c>
      <c r="D48" s="140">
        <v>3.3384275180363514E-3</v>
      </c>
      <c r="E48" s="140">
        <v>1.5396895449073028E-3</v>
      </c>
      <c r="F48" s="140">
        <v>2.9728484603930416E-3</v>
      </c>
      <c r="G48" s="140">
        <v>3.076357680795457E-3</v>
      </c>
      <c r="H48" s="140">
        <v>5.7672907361865002E-3</v>
      </c>
      <c r="I48" s="140">
        <v>3.135902436342871E-3</v>
      </c>
      <c r="J48" s="140">
        <v>6.6744662422653896E-3</v>
      </c>
      <c r="K48" s="140">
        <v>2.2680043870780685E-3</v>
      </c>
      <c r="L48" s="140">
        <v>8.5538426521197218E-3</v>
      </c>
      <c r="M48" s="140">
        <v>2.8343126876150615E-3</v>
      </c>
      <c r="N48" s="140">
        <v>3.5714544283267204E-3</v>
      </c>
      <c r="O48" s="140">
        <v>2.4229651240022018E-3</v>
      </c>
      <c r="P48" s="140">
        <v>2.8745290673500745E-3</v>
      </c>
      <c r="Q48" s="140">
        <v>3.437748535052655E-3</v>
      </c>
      <c r="R48" s="140">
        <v>4.1744001611047242E-3</v>
      </c>
      <c r="S48" s="140">
        <v>3.0792994760669031E-3</v>
      </c>
      <c r="T48" s="140">
        <v>5.360983763831895E-3</v>
      </c>
      <c r="U48" s="140">
        <v>6.9862106063100149E-3</v>
      </c>
      <c r="V48" s="140">
        <v>4.5207647533946696E-3</v>
      </c>
      <c r="W48" s="140">
        <v>4.4075377686953882E-3</v>
      </c>
      <c r="X48" s="140">
        <v>1.2373679343507661E-3</v>
      </c>
      <c r="Y48" s="140">
        <v>3.4588639318533687E-3</v>
      </c>
      <c r="Z48" s="140">
        <v>3.1976353029117889E-3</v>
      </c>
    </row>
    <row r="49" spans="1:26" x14ac:dyDescent="0.2">
      <c r="A49" s="154" t="s">
        <v>147</v>
      </c>
      <c r="B49" s="140">
        <v>1.8946463954698217E-2</v>
      </c>
      <c r="C49" s="140">
        <v>5.9135007630099186E-3</v>
      </c>
      <c r="D49" s="140">
        <v>8.8511704745104641E-3</v>
      </c>
      <c r="E49" s="140">
        <v>1.8402054031844638E-3</v>
      </c>
      <c r="F49" s="140">
        <v>4.248283413022351E-3</v>
      </c>
      <c r="G49" s="140">
        <v>7.7953113135930258E-3</v>
      </c>
      <c r="H49" s="140">
        <v>1.027798842239222E-2</v>
      </c>
      <c r="I49" s="140">
        <v>1.0589365888458107E-2</v>
      </c>
      <c r="J49" s="140">
        <v>1.9221534325049222E-2</v>
      </c>
      <c r="K49" s="140">
        <v>5.5210823845201276E-3</v>
      </c>
      <c r="L49" s="140">
        <v>3.4104745654902478E-2</v>
      </c>
      <c r="M49" s="140">
        <v>7.1080051967906581E-3</v>
      </c>
      <c r="N49" s="140">
        <v>1.1915571874803393E-2</v>
      </c>
      <c r="O49" s="140">
        <v>2.5110295982771268E-3</v>
      </c>
      <c r="P49" s="140">
        <v>5.6587187317830405E-3</v>
      </c>
      <c r="Q49" s="140">
        <v>6.0455173757816977E-3</v>
      </c>
      <c r="R49" s="140">
        <v>1.0915103689778879E-2</v>
      </c>
      <c r="S49" s="140">
        <v>4.6047598389336543E-3</v>
      </c>
      <c r="T49" s="140">
        <v>6.9862106063100149E-3</v>
      </c>
      <c r="U49" s="140">
        <v>3.144668580429423E-2</v>
      </c>
      <c r="V49" s="140">
        <v>9.1724608743678285E-3</v>
      </c>
      <c r="W49" s="140">
        <v>7.7457731986135024E-3</v>
      </c>
      <c r="X49" s="140">
        <v>1.1076919912439288E-3</v>
      </c>
      <c r="Y49" s="140">
        <v>8.0248972516429457E-3</v>
      </c>
      <c r="Z49" s="140">
        <v>1.0249675476926257E-2</v>
      </c>
    </row>
    <row r="50" spans="1:26" x14ac:dyDescent="0.2">
      <c r="A50" s="154" t="s">
        <v>9</v>
      </c>
      <c r="B50" s="140">
        <v>1.2856125143066192E-2</v>
      </c>
      <c r="C50" s="140">
        <v>4.6470712234514457E-3</v>
      </c>
      <c r="D50" s="140">
        <v>2.4636678791506183E-3</v>
      </c>
      <c r="E50" s="140">
        <v>3.4133386973587564E-3</v>
      </c>
      <c r="F50" s="140">
        <v>4.5688423232668742E-3</v>
      </c>
      <c r="G50" s="140">
        <v>4.7618057464072026E-3</v>
      </c>
      <c r="H50" s="140">
        <v>7.3065845602376693E-3</v>
      </c>
      <c r="I50" s="140">
        <v>6.6133678544891498E-3</v>
      </c>
      <c r="J50" s="140">
        <v>7.5437951740978037E-3</v>
      </c>
      <c r="K50" s="140">
        <v>3.0077933105629715E-3</v>
      </c>
      <c r="L50" s="140">
        <v>9.4566205442247076E-3</v>
      </c>
      <c r="M50" s="140">
        <v>4.6304076430390148E-3</v>
      </c>
      <c r="N50" s="140">
        <v>5.6259722389254557E-3</v>
      </c>
      <c r="O50" s="140">
        <v>2.4859450856343423E-3</v>
      </c>
      <c r="P50" s="140">
        <v>3.6708938130505411E-3</v>
      </c>
      <c r="Q50" s="140">
        <v>6.0646339914264113E-3</v>
      </c>
      <c r="R50" s="140">
        <v>5.5028667980616276E-3</v>
      </c>
      <c r="S50" s="140">
        <v>3.3507336316629709E-3</v>
      </c>
      <c r="T50" s="140">
        <v>4.5207647533946696E-3</v>
      </c>
      <c r="U50" s="140">
        <v>9.1724608743678285E-3</v>
      </c>
      <c r="V50" s="140">
        <v>1.1211837009985655E-2</v>
      </c>
      <c r="W50" s="140">
        <v>5.5842428689484771E-3</v>
      </c>
      <c r="X50" s="140">
        <v>1.7798418855310303E-3</v>
      </c>
      <c r="Y50" s="140">
        <v>2.5245208457410646E-3</v>
      </c>
      <c r="Z50" s="140">
        <v>2.9219198520469441E-3</v>
      </c>
    </row>
    <row r="51" spans="1:26" x14ac:dyDescent="0.2">
      <c r="A51" s="154" t="s">
        <v>30</v>
      </c>
      <c r="B51" s="140">
        <v>1.2161143956504732E-2</v>
      </c>
      <c r="C51" s="140">
        <v>1.2118670036233156E-3</v>
      </c>
      <c r="D51" s="140">
        <v>4.6219126319098297E-3</v>
      </c>
      <c r="E51" s="140">
        <v>2.9248062149055238E-3</v>
      </c>
      <c r="F51" s="140">
        <v>1.2405238580152043E-3</v>
      </c>
      <c r="G51" s="140">
        <v>5.49545747839493E-3</v>
      </c>
      <c r="H51" s="140">
        <v>4.5145314523105792E-3</v>
      </c>
      <c r="I51" s="140">
        <v>5.1088584492153108E-3</v>
      </c>
      <c r="J51" s="140">
        <v>1.0761990943225278E-2</v>
      </c>
      <c r="K51" s="140">
        <v>3.1729488566998396E-3</v>
      </c>
      <c r="L51" s="140">
        <v>1.0841395132400681E-2</v>
      </c>
      <c r="M51" s="140">
        <v>2.5212939724254158E-3</v>
      </c>
      <c r="N51" s="140">
        <v>7.9158246352124227E-3</v>
      </c>
      <c r="O51" s="140">
        <v>3.1531035333392204E-3</v>
      </c>
      <c r="P51" s="140">
        <v>4.1892855273722952E-3</v>
      </c>
      <c r="Q51" s="140">
        <v>4.3786124071849017E-3</v>
      </c>
      <c r="R51" s="140">
        <v>5.0443610476233053E-3</v>
      </c>
      <c r="S51" s="140">
        <v>4.1523098888159651E-3</v>
      </c>
      <c r="T51" s="140">
        <v>4.4075377686953882E-3</v>
      </c>
      <c r="U51" s="140">
        <v>7.7457731986135024E-3</v>
      </c>
      <c r="V51" s="140">
        <v>5.5842428689484771E-3</v>
      </c>
      <c r="W51" s="140">
        <v>1.0046645284348081E-2</v>
      </c>
      <c r="X51" s="140">
        <v>9.4729900531066171E-4</v>
      </c>
      <c r="Y51" s="140">
        <v>4.6003845135546857E-3</v>
      </c>
      <c r="Z51" s="140">
        <v>8.2185890997692676E-3</v>
      </c>
    </row>
    <row r="52" spans="1:26" x14ac:dyDescent="0.2">
      <c r="A52" s="154" t="s">
        <v>31</v>
      </c>
      <c r="B52" s="140">
        <v>4.7590293253715671E-3</v>
      </c>
      <c r="C52" s="140">
        <v>1.6788949823014123E-3</v>
      </c>
      <c r="D52" s="140">
        <v>5.3785305437254035E-4</v>
      </c>
      <c r="E52" s="140">
        <v>1.2457592500552063E-3</v>
      </c>
      <c r="F52" s="140">
        <v>-2.2145696375329072E-4</v>
      </c>
      <c r="G52" s="140">
        <v>7.8912108882352281E-4</v>
      </c>
      <c r="H52" s="140">
        <v>1.6897686561708875E-3</v>
      </c>
      <c r="I52" s="140">
        <v>1.601331490626919E-3</v>
      </c>
      <c r="J52" s="140">
        <v>3.4833721276256902E-3</v>
      </c>
      <c r="K52" s="140">
        <v>1.3481828514606771E-4</v>
      </c>
      <c r="L52" s="140">
        <v>2.0344919118617322E-3</v>
      </c>
      <c r="M52" s="140">
        <v>1.6534376559847784E-3</v>
      </c>
      <c r="N52" s="140">
        <v>3.1671030954801105E-3</v>
      </c>
      <c r="O52" s="140">
        <v>7.9308196279403293E-4</v>
      </c>
      <c r="P52" s="140">
        <v>1.5087296526544558E-3</v>
      </c>
      <c r="Q52" s="140">
        <v>1.8616566781328716E-3</v>
      </c>
      <c r="R52" s="140">
        <v>2.2733844346903615E-4</v>
      </c>
      <c r="S52" s="140">
        <v>3.1198095676788539E-3</v>
      </c>
      <c r="T52" s="140">
        <v>1.2373679343507661E-3</v>
      </c>
      <c r="U52" s="140">
        <v>1.1076919912439288E-3</v>
      </c>
      <c r="V52" s="140">
        <v>1.7798418855310303E-3</v>
      </c>
      <c r="W52" s="140">
        <v>9.4729900531066171E-4</v>
      </c>
      <c r="X52" s="140">
        <v>4.7168002874674328E-3</v>
      </c>
      <c r="Y52" s="140">
        <v>6.7290071260417937E-4</v>
      </c>
      <c r="Z52" s="140">
        <v>7.3083541529887072E-5</v>
      </c>
    </row>
    <row r="53" spans="1:26" x14ac:dyDescent="0.2">
      <c r="A53" s="154" t="s">
        <v>32</v>
      </c>
      <c r="B53" s="140">
        <v>8.3239821560562866E-3</v>
      </c>
      <c r="C53" s="140">
        <v>-3.13325059988489E-6</v>
      </c>
      <c r="D53" s="140">
        <v>3.7863990472085034E-3</v>
      </c>
      <c r="E53" s="140">
        <v>4.2049900426660358E-4</v>
      </c>
      <c r="F53" s="140">
        <v>-2.0152522140198855E-5</v>
      </c>
      <c r="G53" s="140">
        <v>2.9232126495074306E-3</v>
      </c>
      <c r="H53" s="140">
        <v>2.3289228183901944E-3</v>
      </c>
      <c r="I53" s="140">
        <v>1.7836289688849725E-3</v>
      </c>
      <c r="J53" s="140">
        <v>6.4779870681913243E-3</v>
      </c>
      <c r="K53" s="140">
        <v>1.9015094227363275E-3</v>
      </c>
      <c r="L53" s="140">
        <v>1.1273033972301252E-2</v>
      </c>
      <c r="M53" s="140">
        <v>7.8340852615030765E-4</v>
      </c>
      <c r="N53" s="140">
        <v>5.912013832573621E-3</v>
      </c>
      <c r="O53" s="140">
        <v>2.5768506302784478E-3</v>
      </c>
      <c r="P53" s="140">
        <v>2.7915840331603093E-3</v>
      </c>
      <c r="Q53" s="140">
        <v>3.0310869239730401E-3</v>
      </c>
      <c r="R53" s="140">
        <v>4.5500087968091095E-3</v>
      </c>
      <c r="S53" s="140">
        <v>5.4058459889964093E-3</v>
      </c>
      <c r="T53" s="140">
        <v>3.4588639318533687E-3</v>
      </c>
      <c r="U53" s="140">
        <v>8.0248972516429457E-3</v>
      </c>
      <c r="V53" s="140">
        <v>2.5245208457410646E-3</v>
      </c>
      <c r="W53" s="140">
        <v>4.6003845135546857E-3</v>
      </c>
      <c r="X53" s="140">
        <v>6.7290071260417937E-4</v>
      </c>
      <c r="Y53" s="140">
        <v>7.1104537886518167E-3</v>
      </c>
      <c r="Z53" s="140">
        <v>4.9383780161639914E-3</v>
      </c>
    </row>
    <row r="54" spans="1:26" x14ac:dyDescent="0.2">
      <c r="A54" s="154" t="s">
        <v>33</v>
      </c>
      <c r="B54" s="140">
        <v>1.8062659626415487E-2</v>
      </c>
      <c r="C54" s="140">
        <v>1.204311977503917E-3</v>
      </c>
      <c r="D54" s="140">
        <v>2.3542443510653284E-3</v>
      </c>
      <c r="E54" s="140">
        <v>7.6433231328063142E-4</v>
      </c>
      <c r="F54" s="140">
        <v>5.8423177433546581E-4</v>
      </c>
      <c r="G54" s="140">
        <v>3.40513861248278E-3</v>
      </c>
      <c r="H54" s="140">
        <v>1.0248641147087814E-3</v>
      </c>
      <c r="I54" s="140">
        <v>3.4601296286812804E-3</v>
      </c>
      <c r="J54" s="140">
        <v>1.3204795097047972E-2</v>
      </c>
      <c r="K54" s="140">
        <v>2.1173442730800982E-3</v>
      </c>
      <c r="L54" s="140">
        <v>1.5021705296797073E-2</v>
      </c>
      <c r="M54" s="140">
        <v>2.7336201102634889E-3</v>
      </c>
      <c r="N54" s="140">
        <v>4.0635801298260325E-3</v>
      </c>
      <c r="O54" s="140">
        <v>3.6649442900085885E-4</v>
      </c>
      <c r="P54" s="140">
        <v>4.112188361000363E-4</v>
      </c>
      <c r="Q54" s="140">
        <v>1.3138452350884675E-3</v>
      </c>
      <c r="R54" s="140">
        <v>1.2527121498575897E-3</v>
      </c>
      <c r="S54" s="140">
        <v>1.6617844135083018E-5</v>
      </c>
      <c r="T54" s="140">
        <v>3.1976353029117889E-3</v>
      </c>
      <c r="U54" s="140">
        <v>1.0249675476926257E-2</v>
      </c>
      <c r="V54" s="140">
        <v>2.9219198520469441E-3</v>
      </c>
      <c r="W54" s="140">
        <v>8.2185890997692676E-3</v>
      </c>
      <c r="X54" s="140">
        <v>7.3083541529887072E-5</v>
      </c>
      <c r="Y54" s="140">
        <v>4.9383780161639914E-3</v>
      </c>
      <c r="Z54" s="140">
        <v>2.2412223955680089E-2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BCAA9-DE16-5A40-84EA-247E28356FC3}">
  <dimension ref="A1:BL63"/>
  <sheetViews>
    <sheetView topLeftCell="J1" zoomScale="50" zoomScaleNormal="50" workbookViewId="0">
      <selection activeCell="I42" sqref="I42"/>
    </sheetView>
  </sheetViews>
  <sheetFormatPr defaultColWidth="11.46484375" defaultRowHeight="15" x14ac:dyDescent="0.2"/>
  <cols>
    <col min="1" max="1" width="28.359375" style="140" customWidth="1"/>
    <col min="2" max="2" width="14.55078125" style="140" customWidth="1"/>
    <col min="3" max="3" width="12.453125" style="140" customWidth="1"/>
    <col min="4" max="4" width="12.9453125" style="140" customWidth="1"/>
    <col min="5" max="5" width="15.78125" style="140" customWidth="1"/>
    <col min="6" max="6" width="19.8515625" style="140" bestFit="1" customWidth="1"/>
    <col min="7" max="7" width="13.19140625" style="140" customWidth="1"/>
    <col min="8" max="12" width="11.46484375" style="140"/>
    <col min="13" max="13" width="12.9453125" style="140" customWidth="1"/>
    <col min="14" max="15" width="12.453125" style="140" customWidth="1"/>
    <col min="16" max="16" width="30.45703125" style="140" customWidth="1"/>
    <col min="17" max="17" width="12.453125" style="140" customWidth="1"/>
    <col min="18" max="19" width="11.46484375" style="140"/>
    <col min="20" max="20" width="29.96484375" style="140" customWidth="1"/>
    <col min="21" max="21" width="13.19140625" style="140" customWidth="1"/>
    <col min="22" max="16384" width="11.46484375" style="140"/>
  </cols>
  <sheetData>
    <row r="1" spans="1:64" x14ac:dyDescent="0.2">
      <c r="A1" s="156" t="s">
        <v>405</v>
      </c>
      <c r="B1" s="156" t="s">
        <v>406</v>
      </c>
      <c r="C1" s="156" t="s">
        <v>407</v>
      </c>
      <c r="D1" s="156" t="s">
        <v>408</v>
      </c>
      <c r="E1" s="156" t="s">
        <v>409</v>
      </c>
      <c r="F1" s="156" t="s">
        <v>410</v>
      </c>
      <c r="I1" s="156" t="str" cm="1">
        <f t="array" ref="I1:AH1">'Question 1 -Variance_Covariance'!A29:Z29</f>
        <v>varaiance-covariance matrix</v>
      </c>
      <c r="J1" s="154" t="str">
        <v>VFF-US</v>
      </c>
      <c r="K1" s="154" t="str">
        <v>FENC-US</v>
      </c>
      <c r="L1" s="154" t="str">
        <v>BDOUY-US</v>
      </c>
      <c r="M1" s="154" t="str">
        <v>SPMYY-US</v>
      </c>
      <c r="N1" s="154" t="str">
        <v>AHCHY-US</v>
      </c>
      <c r="O1" s="154" t="str">
        <v>NSC-US</v>
      </c>
      <c r="P1" s="154" t="str">
        <v>FQVTF-US</v>
      </c>
      <c r="Q1" s="154" t="str">
        <v>CRAI-US</v>
      </c>
      <c r="R1" s="154" t="str">
        <v>CHEF-US</v>
      </c>
      <c r="S1" s="154" t="str">
        <v>SCGPY-US</v>
      </c>
      <c r="T1" s="154" t="str">
        <v>KOS-US</v>
      </c>
      <c r="U1" s="154" t="str">
        <v>DIISY-US</v>
      </c>
      <c r="V1" s="154" t="str">
        <v>TSLA-US</v>
      </c>
      <c r="W1" s="154" t="str">
        <v>AMZN-US</v>
      </c>
      <c r="X1" s="154" t="str">
        <v>AAPL-US</v>
      </c>
      <c r="Y1" s="154" t="str">
        <v>AVGO-US</v>
      </c>
      <c r="Z1" s="154" t="str">
        <v>F-US</v>
      </c>
      <c r="AA1" s="154" t="str">
        <v>SMCI-US</v>
      </c>
      <c r="AB1" s="154" t="str">
        <v>CMCSA-US</v>
      </c>
      <c r="AC1" s="154" t="str">
        <v>HAL-US</v>
      </c>
      <c r="AD1" s="154" t="str">
        <v>BIRDF-US</v>
      </c>
      <c r="AE1" s="154" t="str">
        <v>EPRT-US</v>
      </c>
      <c r="AF1" s="154" t="str">
        <v>OTSKY-US</v>
      </c>
      <c r="AG1" s="154" t="str">
        <v>OHI-US</v>
      </c>
      <c r="AH1" s="154" t="str">
        <v>AGYS-US</v>
      </c>
      <c r="AI1" s="154"/>
      <c r="AK1" s="156" t="s">
        <v>451</v>
      </c>
      <c r="AL1" s="154" t="s">
        <v>8</v>
      </c>
      <c r="AM1" s="154" t="s">
        <v>17</v>
      </c>
      <c r="AN1" s="154" t="s">
        <v>10</v>
      </c>
      <c r="AO1" s="154" t="s">
        <v>18</v>
      </c>
      <c r="AP1" s="154" t="s">
        <v>19</v>
      </c>
      <c r="AQ1" s="154" t="s">
        <v>20</v>
      </c>
      <c r="AR1" s="154" t="s">
        <v>168</v>
      </c>
      <c r="AS1" s="154" t="s">
        <v>172</v>
      </c>
      <c r="AT1" s="154" t="s">
        <v>153</v>
      </c>
      <c r="AU1" s="154" t="s">
        <v>167</v>
      </c>
      <c r="AV1" s="154" t="s">
        <v>173</v>
      </c>
      <c r="AW1" s="154" t="s">
        <v>158</v>
      </c>
      <c r="AX1" s="154" t="s">
        <v>136</v>
      </c>
      <c r="AY1" s="154" t="s">
        <v>137</v>
      </c>
      <c r="AZ1" s="154" t="s">
        <v>138</v>
      </c>
      <c r="BA1" s="154" t="s">
        <v>139</v>
      </c>
      <c r="BB1" s="154" t="s">
        <v>145</v>
      </c>
      <c r="BC1" s="154" t="s">
        <v>146</v>
      </c>
      <c r="BD1" s="154" t="s">
        <v>170</v>
      </c>
      <c r="BE1" s="154" t="s">
        <v>147</v>
      </c>
      <c r="BF1" s="154" t="s">
        <v>9</v>
      </c>
      <c r="BG1" s="154" t="s">
        <v>30</v>
      </c>
      <c r="BH1" s="154" t="s">
        <v>31</v>
      </c>
      <c r="BI1" s="154" t="s">
        <v>32</v>
      </c>
      <c r="BJ1" s="154" t="s">
        <v>33</v>
      </c>
      <c r="BK1" s="154" t="s">
        <v>486</v>
      </c>
      <c r="BL1" s="154"/>
    </row>
    <row r="2" spans="1:64" x14ac:dyDescent="0.2">
      <c r="A2" s="154" t="s">
        <v>8</v>
      </c>
      <c r="B2" s="140">
        <v>-4.0871534148805965E-3</v>
      </c>
      <c r="C2" s="171">
        <f t="shared" ref="C2:C26" si="0">(1+B2)^12-1</f>
        <v>-4.7958205965238143E-2</v>
      </c>
      <c r="D2" s="140">
        <v>0.28760977437310642</v>
      </c>
      <c r="E2" s="171">
        <f t="shared" ref="E2:E26" si="1">D2*SQRT(12)</f>
        <v>0.99630948393528307</v>
      </c>
      <c r="F2" s="171">
        <f t="shared" ref="F2:F26" si="2">C2/E2</f>
        <v>-4.8135852100704632E-2</v>
      </c>
      <c r="I2" s="154" t="str" cm="1">
        <f t="array" ref="I2:I26">'Question 1 -Variance_Covariance'!A30:A54</f>
        <v>VFF-US</v>
      </c>
      <c r="J2" s="159" cm="1">
        <f t="array" ref="J2:AH26">'Question 1 -Variance_Covariance'!B30:Z54</f>
        <v>8.1317358885882193E-2</v>
      </c>
      <c r="K2" s="159">
        <v>2.121238995311199E-3</v>
      </c>
      <c r="L2" s="159">
        <v>6.5266444619676697E-3</v>
      </c>
      <c r="M2" s="159">
        <v>1.4661134013762792E-3</v>
      </c>
      <c r="N2" s="159">
        <v>3.4523791748534405E-3</v>
      </c>
      <c r="O2" s="159">
        <v>8.8481046960625573E-3</v>
      </c>
      <c r="P2" s="159">
        <v>1.2994327025978331E-2</v>
      </c>
      <c r="Q2" s="159">
        <v>1.0077586041210342E-2</v>
      </c>
      <c r="R2" s="159">
        <v>2.4061876795293084E-2</v>
      </c>
      <c r="S2" s="159">
        <v>3.8519925886491726E-3</v>
      </c>
      <c r="T2" s="159">
        <v>3.543320330717812E-2</v>
      </c>
      <c r="U2" s="159">
        <v>8.7047485267069194E-3</v>
      </c>
      <c r="V2" s="159">
        <v>1.4887228408889765E-2</v>
      </c>
      <c r="W2" s="159">
        <v>4.0181331580704093E-3</v>
      </c>
      <c r="X2" s="159">
        <v>6.3991254796203628E-3</v>
      </c>
      <c r="Y2" s="159">
        <v>6.6721312761471039E-3</v>
      </c>
      <c r="Z2" s="159">
        <v>1.1895035651727006E-2</v>
      </c>
      <c r="AA2" s="159">
        <v>8.8009929201369186E-3</v>
      </c>
      <c r="AB2" s="159">
        <v>9.4527378748961929E-3</v>
      </c>
      <c r="AC2" s="159">
        <v>1.8946463954698217E-2</v>
      </c>
      <c r="AD2" s="159">
        <v>1.2856125143066192E-2</v>
      </c>
      <c r="AE2" s="159">
        <v>1.2161143956504732E-2</v>
      </c>
      <c r="AF2" s="159">
        <v>4.7590293253715671E-3</v>
      </c>
      <c r="AG2" s="159">
        <v>8.3239821560562866E-3</v>
      </c>
      <c r="AH2" s="159">
        <v>1.8062659626415487E-2</v>
      </c>
      <c r="AI2" s="159"/>
      <c r="AJ2" s="159"/>
      <c r="AK2" s="154" t="s">
        <v>8</v>
      </c>
      <c r="AL2" s="159" cm="1">
        <f t="array" ref="AL2:BJ26">J2:AH26</f>
        <v>8.1317358885882193E-2</v>
      </c>
      <c r="AM2" s="159">
        <v>2.121238995311199E-3</v>
      </c>
      <c r="AN2" s="159">
        <v>6.5266444619676697E-3</v>
      </c>
      <c r="AO2" s="140">
        <v>1.4661134013762792E-3</v>
      </c>
      <c r="AP2" s="140">
        <v>3.4523791748534405E-3</v>
      </c>
      <c r="AQ2" s="140">
        <v>8.8481046960625573E-3</v>
      </c>
      <c r="AR2" s="140">
        <v>1.2994327025978331E-2</v>
      </c>
      <c r="AS2" s="140">
        <v>1.0077586041210342E-2</v>
      </c>
      <c r="AT2" s="140">
        <v>2.4061876795293084E-2</v>
      </c>
      <c r="AU2" s="140">
        <v>3.8519925886491726E-3</v>
      </c>
      <c r="AV2" s="140">
        <v>3.543320330717812E-2</v>
      </c>
      <c r="AW2" s="140">
        <v>8.7047485267069194E-3</v>
      </c>
      <c r="AX2" s="140">
        <v>1.4887228408889765E-2</v>
      </c>
      <c r="AY2" s="140">
        <v>4.0181331580704093E-3</v>
      </c>
      <c r="AZ2" s="140">
        <v>6.3991254796203628E-3</v>
      </c>
      <c r="BA2" s="140">
        <v>6.6721312761471039E-3</v>
      </c>
      <c r="BB2" s="140">
        <v>1.1895035651727006E-2</v>
      </c>
      <c r="BC2" s="140">
        <v>8.8009929201369186E-3</v>
      </c>
      <c r="BD2" s="140">
        <v>9.4527378748961929E-3</v>
      </c>
      <c r="BE2" s="140">
        <v>1.8946463954698217E-2</v>
      </c>
      <c r="BF2" s="140">
        <v>1.2856125143066192E-2</v>
      </c>
      <c r="BG2" s="140">
        <v>1.2161143956504732E-2</v>
      </c>
      <c r="BH2" s="140">
        <v>4.7590293253715671E-3</v>
      </c>
      <c r="BI2" s="140">
        <v>8.3239821560562866E-3</v>
      </c>
      <c r="BJ2" s="140">
        <v>1.8062659626415487E-2</v>
      </c>
      <c r="BK2" s="159">
        <v>0</v>
      </c>
      <c r="BL2" s="159"/>
    </row>
    <row r="3" spans="1:64" x14ac:dyDescent="0.2">
      <c r="A3" s="154" t="s">
        <v>17</v>
      </c>
      <c r="B3" s="140">
        <v>2.0763939778248055E-2</v>
      </c>
      <c r="C3" s="171">
        <f t="shared" si="0"/>
        <v>0.27968722216155895</v>
      </c>
      <c r="D3" s="140">
        <v>0.14585286680924592</v>
      </c>
      <c r="E3" s="171">
        <f t="shared" si="1"/>
        <v>0.5052491514863805</v>
      </c>
      <c r="F3" s="171">
        <f t="shared" si="2"/>
        <v>0.55356297252306852</v>
      </c>
      <c r="I3" s="154" t="str">
        <v>FENC-US</v>
      </c>
      <c r="J3" s="159">
        <v>2.121238995311199E-3</v>
      </c>
      <c r="K3" s="159">
        <v>2.0912498438569262E-2</v>
      </c>
      <c r="L3" s="159">
        <v>2.5126067687732561E-3</v>
      </c>
      <c r="M3" s="159">
        <v>3.8605654266157681E-3</v>
      </c>
      <c r="N3" s="159">
        <v>1.9083565266739518E-3</v>
      </c>
      <c r="O3" s="159">
        <v>2.2294190936055789E-3</v>
      </c>
      <c r="P3" s="159">
        <v>2.6800862462968627E-4</v>
      </c>
      <c r="Q3" s="159">
        <v>4.6564759561854669E-3</v>
      </c>
      <c r="R3" s="159">
        <v>5.3679982390979156E-3</v>
      </c>
      <c r="S3" s="159">
        <v>2.2777145752580987E-3</v>
      </c>
      <c r="T3" s="159">
        <v>3.9407336708491289E-3</v>
      </c>
      <c r="U3" s="159">
        <v>1.8122104050118128E-3</v>
      </c>
      <c r="V3" s="159">
        <v>3.5397248278263421E-4</v>
      </c>
      <c r="W3" s="159">
        <v>-2.4499332647525307E-4</v>
      </c>
      <c r="X3" s="159">
        <v>-9.6606394608351922E-4</v>
      </c>
      <c r="Y3" s="159">
        <v>1.4267672734017977E-3</v>
      </c>
      <c r="Z3" s="159">
        <v>3.7909303731349041E-3</v>
      </c>
      <c r="AA3" s="159">
        <v>-1.6510318224184999E-3</v>
      </c>
      <c r="AB3" s="159">
        <v>1.9104162766532521E-4</v>
      </c>
      <c r="AC3" s="159">
        <v>5.9135007630099186E-3</v>
      </c>
      <c r="AD3" s="159">
        <v>4.6470712234514457E-3</v>
      </c>
      <c r="AE3" s="159">
        <v>1.2118670036233156E-3</v>
      </c>
      <c r="AF3" s="159">
        <v>1.6788949823014123E-3</v>
      </c>
      <c r="AG3" s="159">
        <v>-3.13325059988489E-6</v>
      </c>
      <c r="AH3" s="159">
        <v>1.204311977503917E-3</v>
      </c>
      <c r="AI3" s="159"/>
      <c r="AJ3" s="159"/>
      <c r="AK3" s="154" t="s">
        <v>17</v>
      </c>
      <c r="AL3" s="159">
        <v>2.121238995311199E-3</v>
      </c>
      <c r="AM3" s="159">
        <v>2.0912498438569262E-2</v>
      </c>
      <c r="AN3" s="159">
        <v>2.5126067687732561E-3</v>
      </c>
      <c r="AO3" s="140">
        <v>3.8605654266157681E-3</v>
      </c>
      <c r="AP3" s="140">
        <v>1.9083565266739518E-3</v>
      </c>
      <c r="AQ3" s="140">
        <v>2.2294190936055789E-3</v>
      </c>
      <c r="AR3" s="140">
        <v>2.6800862462968627E-4</v>
      </c>
      <c r="AS3" s="140">
        <v>4.6564759561854669E-3</v>
      </c>
      <c r="AT3" s="140">
        <v>5.3679982390979156E-3</v>
      </c>
      <c r="AU3" s="140">
        <v>2.2777145752580987E-3</v>
      </c>
      <c r="AV3" s="140">
        <v>3.9407336708491289E-3</v>
      </c>
      <c r="AW3" s="140">
        <v>1.8122104050118128E-3</v>
      </c>
      <c r="AX3" s="140">
        <v>3.5397248278263421E-4</v>
      </c>
      <c r="AY3" s="140">
        <v>-2.4499332647525307E-4</v>
      </c>
      <c r="AZ3" s="140">
        <v>-9.6606394608351922E-4</v>
      </c>
      <c r="BA3" s="140">
        <v>1.4267672734017977E-3</v>
      </c>
      <c r="BB3" s="140">
        <v>3.7909303731349041E-3</v>
      </c>
      <c r="BC3" s="140">
        <v>-1.6510318224184999E-3</v>
      </c>
      <c r="BD3" s="140">
        <v>1.9104162766532521E-4</v>
      </c>
      <c r="BE3" s="140">
        <v>5.9135007630099186E-3</v>
      </c>
      <c r="BF3" s="140">
        <v>4.6470712234514457E-3</v>
      </c>
      <c r="BG3" s="140">
        <v>1.2118670036233156E-3</v>
      </c>
      <c r="BH3" s="140">
        <v>1.6788949823014123E-3</v>
      </c>
      <c r="BI3" s="140">
        <v>-3.13325059988489E-6</v>
      </c>
      <c r="BJ3" s="140">
        <v>1.204311977503917E-3</v>
      </c>
      <c r="BK3" s="159">
        <v>0</v>
      </c>
      <c r="BL3" s="159"/>
    </row>
    <row r="4" spans="1:64" x14ac:dyDescent="0.2">
      <c r="A4" s="154" t="s">
        <v>10</v>
      </c>
      <c r="B4" s="140">
        <v>2.1820129174840923E-3</v>
      </c>
      <c r="C4" s="171">
        <f t="shared" si="0"/>
        <v>2.6500689745271533E-2</v>
      </c>
      <c r="D4" s="140">
        <v>8.9081990113557663E-2</v>
      </c>
      <c r="E4" s="171">
        <f t="shared" si="1"/>
        <v>0.30858906583206058</v>
      </c>
      <c r="F4" s="171">
        <f t="shared" si="2"/>
        <v>8.5876956378271863E-2</v>
      </c>
      <c r="I4" s="154" t="str">
        <v>BDOUY-US</v>
      </c>
      <c r="J4" s="159">
        <v>6.5266444619676697E-3</v>
      </c>
      <c r="K4" s="159">
        <v>2.5126067687732561E-3</v>
      </c>
      <c r="L4" s="159">
        <v>7.8010992513616135E-3</v>
      </c>
      <c r="M4" s="159">
        <v>-2.9931208962749589E-4</v>
      </c>
      <c r="N4" s="159">
        <v>1.4194686105456393E-3</v>
      </c>
      <c r="O4" s="159">
        <v>2.9222059680698792E-3</v>
      </c>
      <c r="P4" s="159">
        <v>3.5822650020002995E-3</v>
      </c>
      <c r="Q4" s="159">
        <v>2.26655016789945E-3</v>
      </c>
      <c r="R4" s="159">
        <v>8.3240735122214679E-3</v>
      </c>
      <c r="S4" s="159">
        <v>2.3042351598223944E-3</v>
      </c>
      <c r="T4" s="159">
        <v>1.1570476296676001E-2</v>
      </c>
      <c r="U4" s="159">
        <v>1.6077751212144784E-3</v>
      </c>
      <c r="V4" s="159">
        <v>5.6992946941317466E-3</v>
      </c>
      <c r="W4" s="159">
        <v>1.8319579675996035E-3</v>
      </c>
      <c r="X4" s="159">
        <v>3.0573629780773818E-3</v>
      </c>
      <c r="Y4" s="159">
        <v>2.4175679143519334E-3</v>
      </c>
      <c r="Z4" s="159">
        <v>6.3688111304730961E-3</v>
      </c>
      <c r="AA4" s="159">
        <v>2.949016687299931E-3</v>
      </c>
      <c r="AB4" s="159">
        <v>3.3384275180363514E-3</v>
      </c>
      <c r="AC4" s="159">
        <v>8.8511704745104641E-3</v>
      </c>
      <c r="AD4" s="159">
        <v>2.4636678791506183E-3</v>
      </c>
      <c r="AE4" s="159">
        <v>4.6219126319098297E-3</v>
      </c>
      <c r="AF4" s="159">
        <v>5.3785305437254035E-4</v>
      </c>
      <c r="AG4" s="159">
        <v>3.7863990472085034E-3</v>
      </c>
      <c r="AH4" s="159">
        <v>2.3542443510653284E-3</v>
      </c>
      <c r="AI4" s="159"/>
      <c r="AJ4" s="159"/>
      <c r="AK4" s="154" t="s">
        <v>10</v>
      </c>
      <c r="AL4" s="159">
        <v>6.5266444619676697E-3</v>
      </c>
      <c r="AM4" s="159">
        <v>2.5126067687732561E-3</v>
      </c>
      <c r="AN4" s="159">
        <v>7.8010992513616135E-3</v>
      </c>
      <c r="AO4" s="140">
        <v>-2.9931208962749589E-4</v>
      </c>
      <c r="AP4" s="140">
        <v>1.4194686105456393E-3</v>
      </c>
      <c r="AQ4" s="140">
        <v>2.9222059680698792E-3</v>
      </c>
      <c r="AR4" s="140">
        <v>3.5822650020002995E-3</v>
      </c>
      <c r="AS4" s="140">
        <v>2.26655016789945E-3</v>
      </c>
      <c r="AT4" s="140">
        <v>8.3240735122214679E-3</v>
      </c>
      <c r="AU4" s="140">
        <v>2.3042351598223944E-3</v>
      </c>
      <c r="AV4" s="140">
        <v>1.1570476296676001E-2</v>
      </c>
      <c r="AW4" s="140">
        <v>1.6077751212144784E-3</v>
      </c>
      <c r="AX4" s="140">
        <v>5.6992946941317466E-3</v>
      </c>
      <c r="AY4" s="140">
        <v>1.8319579675996035E-3</v>
      </c>
      <c r="AZ4" s="140">
        <v>3.0573629780773818E-3</v>
      </c>
      <c r="BA4" s="140">
        <v>2.4175679143519334E-3</v>
      </c>
      <c r="BB4" s="140">
        <v>6.3688111304730961E-3</v>
      </c>
      <c r="BC4" s="140">
        <v>2.949016687299931E-3</v>
      </c>
      <c r="BD4" s="140">
        <v>3.3384275180363514E-3</v>
      </c>
      <c r="BE4" s="140">
        <v>8.8511704745104641E-3</v>
      </c>
      <c r="BF4" s="140">
        <v>2.4636678791506183E-3</v>
      </c>
      <c r="BG4" s="140">
        <v>4.6219126319098297E-3</v>
      </c>
      <c r="BH4" s="140">
        <v>5.3785305437254035E-4</v>
      </c>
      <c r="BI4" s="140">
        <v>3.7863990472085034E-3</v>
      </c>
      <c r="BJ4" s="140">
        <v>2.3542443510653284E-3</v>
      </c>
      <c r="BK4" s="159">
        <v>0</v>
      </c>
      <c r="BL4" s="159"/>
    </row>
    <row r="5" spans="1:64" x14ac:dyDescent="0.2">
      <c r="A5" s="154" t="s">
        <v>18</v>
      </c>
      <c r="B5" s="140">
        <v>1.2957110419964603E-3</v>
      </c>
      <c r="C5" s="171">
        <f t="shared" si="0"/>
        <v>1.5659817702807999E-2</v>
      </c>
      <c r="D5" s="140">
        <v>9.9918162535385852E-2</v>
      </c>
      <c r="E5" s="171">
        <f t="shared" si="1"/>
        <v>0.34612666822042681</v>
      </c>
      <c r="F5" s="171">
        <f t="shared" si="2"/>
        <v>4.5243025575929394E-2</v>
      </c>
      <c r="I5" s="154" t="str">
        <v>SPMYY-US</v>
      </c>
      <c r="J5" s="159">
        <v>1.4661134013762792E-3</v>
      </c>
      <c r="K5" s="159">
        <v>3.8605654266157681E-3</v>
      </c>
      <c r="L5" s="159">
        <v>-2.9931208962749589E-4</v>
      </c>
      <c r="M5" s="159">
        <v>9.8144249806435824E-3</v>
      </c>
      <c r="N5" s="159">
        <v>2.4076279208392727E-3</v>
      </c>
      <c r="O5" s="159">
        <v>3.0792481579516319E-3</v>
      </c>
      <c r="P5" s="159">
        <v>4.6101089520023423E-3</v>
      </c>
      <c r="Q5" s="159">
        <v>3.735498653893693E-3</v>
      </c>
      <c r="R5" s="159">
        <v>3.743403905610045E-3</v>
      </c>
      <c r="S5" s="159">
        <v>2.2955111481965042E-3</v>
      </c>
      <c r="T5" s="159">
        <v>1.0860294992180563E-3</v>
      </c>
      <c r="U5" s="159">
        <v>2.6352619146282194E-3</v>
      </c>
      <c r="V5" s="159">
        <v>5.3130723741062489E-3</v>
      </c>
      <c r="W5" s="159">
        <v>2.4402688656407104E-3</v>
      </c>
      <c r="X5" s="159">
        <v>2.6622101211195414E-3</v>
      </c>
      <c r="Y5" s="159">
        <v>1.9312747980161659E-3</v>
      </c>
      <c r="Z5" s="159">
        <v>1.7511128480326447E-3</v>
      </c>
      <c r="AA5" s="159">
        <v>1.3125588251803441E-3</v>
      </c>
      <c r="AB5" s="159">
        <v>1.5396895449073028E-3</v>
      </c>
      <c r="AC5" s="159">
        <v>1.8402054031844638E-3</v>
      </c>
      <c r="AD5" s="159">
        <v>3.4133386973587564E-3</v>
      </c>
      <c r="AE5" s="159">
        <v>2.9248062149055238E-3</v>
      </c>
      <c r="AF5" s="159">
        <v>1.2457592500552063E-3</v>
      </c>
      <c r="AG5" s="159">
        <v>4.2049900426660358E-4</v>
      </c>
      <c r="AH5" s="159">
        <v>7.6433231328063142E-4</v>
      </c>
      <c r="AI5" s="159"/>
      <c r="AJ5" s="159"/>
      <c r="AK5" s="154" t="s">
        <v>18</v>
      </c>
      <c r="AL5" s="159">
        <v>1.4661134013762792E-3</v>
      </c>
      <c r="AM5" s="159">
        <v>3.8605654266157681E-3</v>
      </c>
      <c r="AN5" s="159">
        <v>-2.9931208962749589E-4</v>
      </c>
      <c r="AO5" s="140">
        <v>9.8144249806435824E-3</v>
      </c>
      <c r="AP5" s="140">
        <v>2.4076279208392727E-3</v>
      </c>
      <c r="AQ5" s="140">
        <v>3.0792481579516319E-3</v>
      </c>
      <c r="AR5" s="140">
        <v>4.6101089520023423E-3</v>
      </c>
      <c r="AS5" s="140">
        <v>3.735498653893693E-3</v>
      </c>
      <c r="AT5" s="140">
        <v>3.743403905610045E-3</v>
      </c>
      <c r="AU5" s="140">
        <v>2.2955111481965042E-3</v>
      </c>
      <c r="AV5" s="140">
        <v>1.0860294992180563E-3</v>
      </c>
      <c r="AW5" s="140">
        <v>2.6352619146282194E-3</v>
      </c>
      <c r="AX5" s="140">
        <v>5.3130723741062489E-3</v>
      </c>
      <c r="AY5" s="140">
        <v>2.4402688656407104E-3</v>
      </c>
      <c r="AZ5" s="140">
        <v>2.6622101211195414E-3</v>
      </c>
      <c r="BA5" s="140">
        <v>1.9312747980161659E-3</v>
      </c>
      <c r="BB5" s="140">
        <v>1.7511128480326447E-3</v>
      </c>
      <c r="BC5" s="140">
        <v>1.3125588251803441E-3</v>
      </c>
      <c r="BD5" s="140">
        <v>1.5396895449073028E-3</v>
      </c>
      <c r="BE5" s="140">
        <v>1.8402054031844638E-3</v>
      </c>
      <c r="BF5" s="140">
        <v>3.4133386973587564E-3</v>
      </c>
      <c r="BG5" s="140">
        <v>2.9248062149055238E-3</v>
      </c>
      <c r="BH5" s="140">
        <v>1.2457592500552063E-3</v>
      </c>
      <c r="BI5" s="140">
        <v>4.2049900426660358E-4</v>
      </c>
      <c r="BJ5" s="140">
        <v>7.6433231328063142E-4</v>
      </c>
      <c r="BK5" s="159">
        <v>0</v>
      </c>
      <c r="BL5" s="159"/>
    </row>
    <row r="6" spans="1:64" x14ac:dyDescent="0.2">
      <c r="A6" s="154" t="s">
        <v>19</v>
      </c>
      <c r="B6" s="140">
        <v>-9.6564209108952661E-3</v>
      </c>
      <c r="C6" s="171">
        <f t="shared" si="0"/>
        <v>-0.10991663999572376</v>
      </c>
      <c r="D6" s="140">
        <v>9.9692901434903072E-2</v>
      </c>
      <c r="E6" s="171">
        <f t="shared" si="1"/>
        <v>0.3453463408784167</v>
      </c>
      <c r="F6" s="171">
        <f t="shared" si="2"/>
        <v>-0.31827944004312247</v>
      </c>
      <c r="I6" s="154" t="str">
        <v>AHCHY-US</v>
      </c>
      <c r="J6" s="159">
        <v>3.4523791748534405E-3</v>
      </c>
      <c r="K6" s="159">
        <v>1.9083565266739518E-3</v>
      </c>
      <c r="L6" s="159">
        <v>1.4194686105456393E-3</v>
      </c>
      <c r="M6" s="159">
        <v>2.4076279208392727E-3</v>
      </c>
      <c r="N6" s="159">
        <v>9.770222484704055E-3</v>
      </c>
      <c r="O6" s="159">
        <v>2.0747788419285158E-3</v>
      </c>
      <c r="P6" s="159">
        <v>4.2911350867938019E-3</v>
      </c>
      <c r="Q6" s="159">
        <v>2.7541768775673362E-3</v>
      </c>
      <c r="R6" s="159">
        <v>2.7556204828492708E-3</v>
      </c>
      <c r="S6" s="159">
        <v>1.6030880052264151E-3</v>
      </c>
      <c r="T6" s="159">
        <v>5.0910416468792343E-3</v>
      </c>
      <c r="U6" s="159">
        <v>1.7550461533418166E-3</v>
      </c>
      <c r="V6" s="159">
        <v>2.0863675292934203E-4</v>
      </c>
      <c r="W6" s="159">
        <v>8.5116913623964192E-5</v>
      </c>
      <c r="X6" s="159">
        <v>7.9273671216456072E-5</v>
      </c>
      <c r="Y6" s="159">
        <v>1.5660547890065982E-3</v>
      </c>
      <c r="Z6" s="159">
        <v>6.5863849026863549E-4</v>
      </c>
      <c r="AA6" s="159">
        <v>3.0532287160178523E-4</v>
      </c>
      <c r="AB6" s="159">
        <v>2.9728484603930416E-3</v>
      </c>
      <c r="AC6" s="159">
        <v>4.248283413022351E-3</v>
      </c>
      <c r="AD6" s="159">
        <v>4.5688423232668742E-3</v>
      </c>
      <c r="AE6" s="159">
        <v>1.2405238580152043E-3</v>
      </c>
      <c r="AF6" s="159">
        <v>-2.2145696375329072E-4</v>
      </c>
      <c r="AG6" s="159">
        <v>-2.0152522140198855E-5</v>
      </c>
      <c r="AH6" s="159">
        <v>5.8423177433546581E-4</v>
      </c>
      <c r="AI6" s="159"/>
      <c r="AJ6" s="159"/>
      <c r="AK6" s="154" t="s">
        <v>19</v>
      </c>
      <c r="AL6" s="159">
        <v>3.4523791748534405E-3</v>
      </c>
      <c r="AM6" s="159">
        <v>1.9083565266739518E-3</v>
      </c>
      <c r="AN6" s="159">
        <v>1.4194686105456393E-3</v>
      </c>
      <c r="AO6" s="140">
        <v>2.4076279208392727E-3</v>
      </c>
      <c r="AP6" s="140">
        <v>9.770222484704055E-3</v>
      </c>
      <c r="AQ6" s="140">
        <v>2.0747788419285158E-3</v>
      </c>
      <c r="AR6" s="140">
        <v>4.2911350867938019E-3</v>
      </c>
      <c r="AS6" s="140">
        <v>2.7541768775673362E-3</v>
      </c>
      <c r="AT6" s="140">
        <v>2.7556204828492708E-3</v>
      </c>
      <c r="AU6" s="140">
        <v>1.6030880052264151E-3</v>
      </c>
      <c r="AV6" s="140">
        <v>5.0910416468792343E-3</v>
      </c>
      <c r="AW6" s="140">
        <v>1.7550461533418166E-3</v>
      </c>
      <c r="AX6" s="140">
        <v>2.0863675292934203E-4</v>
      </c>
      <c r="AY6" s="140">
        <v>8.5116913623964192E-5</v>
      </c>
      <c r="AZ6" s="140">
        <v>7.9273671216456072E-5</v>
      </c>
      <c r="BA6" s="140">
        <v>1.5660547890065982E-3</v>
      </c>
      <c r="BB6" s="140">
        <v>6.5863849026863549E-4</v>
      </c>
      <c r="BC6" s="140">
        <v>3.0532287160178523E-4</v>
      </c>
      <c r="BD6" s="140">
        <v>2.9728484603930416E-3</v>
      </c>
      <c r="BE6" s="140">
        <v>4.248283413022351E-3</v>
      </c>
      <c r="BF6" s="140">
        <v>4.5688423232668742E-3</v>
      </c>
      <c r="BG6" s="140">
        <v>1.2405238580152043E-3</v>
      </c>
      <c r="BH6" s="140">
        <v>-2.2145696375329072E-4</v>
      </c>
      <c r="BI6" s="140">
        <v>-2.0152522140198855E-5</v>
      </c>
      <c r="BJ6" s="140">
        <v>5.8423177433546581E-4</v>
      </c>
      <c r="BK6" s="159">
        <v>0</v>
      </c>
      <c r="BL6" s="159"/>
    </row>
    <row r="7" spans="1:64" x14ac:dyDescent="0.2">
      <c r="A7" s="154" t="s">
        <v>20</v>
      </c>
      <c r="B7" s="140">
        <v>9.3010697057784031E-3</v>
      </c>
      <c r="C7" s="171">
        <f t="shared" si="0"/>
        <v>0.11750326961977153</v>
      </c>
      <c r="D7" s="140">
        <v>8.4319629459368564E-2</v>
      </c>
      <c r="E7" s="171">
        <f t="shared" si="1"/>
        <v>0.29209176459801561</v>
      </c>
      <c r="F7" s="171">
        <f t="shared" si="2"/>
        <v>0.40228203551538888</v>
      </c>
      <c r="I7" s="154" t="str">
        <v>NSC-US</v>
      </c>
      <c r="J7" s="159">
        <v>8.8481046960625573E-3</v>
      </c>
      <c r="K7" s="159">
        <v>2.2294190936055789E-3</v>
      </c>
      <c r="L7" s="159">
        <v>2.9222059680698792E-3</v>
      </c>
      <c r="M7" s="159">
        <v>3.0792481579516319E-3</v>
      </c>
      <c r="N7" s="159">
        <v>2.0747788419285158E-3</v>
      </c>
      <c r="O7" s="159">
        <v>6.9892948289081783E-3</v>
      </c>
      <c r="P7" s="159">
        <v>4.8831607759215658E-3</v>
      </c>
      <c r="Q7" s="159">
        <v>4.7887824785729548E-3</v>
      </c>
      <c r="R7" s="159">
        <v>8.9853770623593184E-3</v>
      </c>
      <c r="S7" s="159">
        <v>2.5150930198251423E-3</v>
      </c>
      <c r="T7" s="159">
        <v>9.675301191883031E-3</v>
      </c>
      <c r="U7" s="159">
        <v>2.679329606162335E-3</v>
      </c>
      <c r="V7" s="159">
        <v>9.2179986272380582E-3</v>
      </c>
      <c r="W7" s="159">
        <v>3.3274124090118744E-3</v>
      </c>
      <c r="X7" s="159">
        <v>3.9268848104002082E-3</v>
      </c>
      <c r="Y7" s="159">
        <v>4.8224972279770724E-3</v>
      </c>
      <c r="Z7" s="159">
        <v>6.7705187221798373E-3</v>
      </c>
      <c r="AA7" s="159">
        <v>4.5834319558322491E-3</v>
      </c>
      <c r="AB7" s="159">
        <v>3.076357680795457E-3</v>
      </c>
      <c r="AC7" s="159">
        <v>7.7953113135930258E-3</v>
      </c>
      <c r="AD7" s="159">
        <v>4.7618057464072026E-3</v>
      </c>
      <c r="AE7" s="159">
        <v>5.49545747839493E-3</v>
      </c>
      <c r="AF7" s="159">
        <v>7.8912108882352281E-4</v>
      </c>
      <c r="AG7" s="159">
        <v>2.9232126495074306E-3</v>
      </c>
      <c r="AH7" s="159">
        <v>3.40513861248278E-3</v>
      </c>
      <c r="AI7" s="159"/>
      <c r="AJ7" s="159"/>
      <c r="AK7" s="154" t="s">
        <v>20</v>
      </c>
      <c r="AL7" s="159">
        <v>8.8481046960625573E-3</v>
      </c>
      <c r="AM7" s="159">
        <v>2.2294190936055789E-3</v>
      </c>
      <c r="AN7" s="159">
        <v>2.9222059680698792E-3</v>
      </c>
      <c r="AO7" s="140">
        <v>3.0792481579516319E-3</v>
      </c>
      <c r="AP7" s="140">
        <v>2.0747788419285158E-3</v>
      </c>
      <c r="AQ7" s="140">
        <v>6.9892948289081783E-3</v>
      </c>
      <c r="AR7" s="140">
        <v>4.8831607759215658E-3</v>
      </c>
      <c r="AS7" s="140">
        <v>4.7887824785729548E-3</v>
      </c>
      <c r="AT7" s="140">
        <v>8.9853770623593184E-3</v>
      </c>
      <c r="AU7" s="140">
        <v>2.5150930198251423E-3</v>
      </c>
      <c r="AV7" s="140">
        <v>9.675301191883031E-3</v>
      </c>
      <c r="AW7" s="140">
        <v>2.679329606162335E-3</v>
      </c>
      <c r="AX7" s="140">
        <v>9.2179986272380582E-3</v>
      </c>
      <c r="AY7" s="140">
        <v>3.3274124090118744E-3</v>
      </c>
      <c r="AZ7" s="140">
        <v>3.9268848104002082E-3</v>
      </c>
      <c r="BA7" s="140">
        <v>4.8224972279770724E-3</v>
      </c>
      <c r="BB7" s="140">
        <v>6.7705187221798373E-3</v>
      </c>
      <c r="BC7" s="140">
        <v>4.5834319558322491E-3</v>
      </c>
      <c r="BD7" s="140">
        <v>3.076357680795457E-3</v>
      </c>
      <c r="BE7" s="140">
        <v>7.7953113135930258E-3</v>
      </c>
      <c r="BF7" s="140">
        <v>4.7618057464072026E-3</v>
      </c>
      <c r="BG7" s="140">
        <v>5.49545747839493E-3</v>
      </c>
      <c r="BH7" s="140">
        <v>7.8912108882352281E-4</v>
      </c>
      <c r="BI7" s="140">
        <v>2.9232126495074306E-3</v>
      </c>
      <c r="BJ7" s="140">
        <v>3.40513861248278E-3</v>
      </c>
      <c r="BK7" s="159">
        <v>0</v>
      </c>
      <c r="BL7" s="159"/>
    </row>
    <row r="8" spans="1:64" x14ac:dyDescent="0.2">
      <c r="A8" s="154" t="s">
        <v>168</v>
      </c>
      <c r="B8" s="140">
        <v>-5.7322169914074423E-3</v>
      </c>
      <c r="C8" s="171">
        <f t="shared" si="0"/>
        <v>-6.665886297578183E-2</v>
      </c>
      <c r="D8" s="140">
        <v>0.14480171498328756</v>
      </c>
      <c r="E8" s="171">
        <f t="shared" si="1"/>
        <v>0.50160785474832326</v>
      </c>
      <c r="F8" s="171">
        <f t="shared" si="2"/>
        <v>-0.13289038906543291</v>
      </c>
      <c r="I8" s="154" t="str">
        <v>FQVTF-US</v>
      </c>
      <c r="J8" s="159">
        <v>1.2994327025978331E-2</v>
      </c>
      <c r="K8" s="159">
        <v>2.6800862462968627E-4</v>
      </c>
      <c r="L8" s="159">
        <v>3.5822650020002995E-3</v>
      </c>
      <c r="M8" s="159">
        <v>4.6101089520023423E-3</v>
      </c>
      <c r="N8" s="159">
        <v>4.2911350867938019E-3</v>
      </c>
      <c r="O8" s="159">
        <v>4.8831607759215658E-3</v>
      </c>
      <c r="P8" s="159">
        <v>2.0612154684777496E-2</v>
      </c>
      <c r="Q8" s="159">
        <v>4.6752626350711063E-3</v>
      </c>
      <c r="R8" s="159">
        <v>1.1828395880893091E-2</v>
      </c>
      <c r="S8" s="159">
        <v>2.3816561206132887E-3</v>
      </c>
      <c r="T8" s="159">
        <v>1.403331129079079E-2</v>
      </c>
      <c r="U8" s="159">
        <v>2.5353801265742149E-3</v>
      </c>
      <c r="V8" s="159">
        <v>4.1575689606356781E-3</v>
      </c>
      <c r="W8" s="159">
        <v>4.2201920303006962E-3</v>
      </c>
      <c r="X8" s="159">
        <v>5.1257367561157643E-3</v>
      </c>
      <c r="Y8" s="159">
        <v>6.3569834160912128E-3</v>
      </c>
      <c r="Z8" s="159">
        <v>6.2422501687754012E-3</v>
      </c>
      <c r="AA8" s="159">
        <v>5.7614183661625473E-3</v>
      </c>
      <c r="AB8" s="159">
        <v>5.7672907361865002E-3</v>
      </c>
      <c r="AC8" s="159">
        <v>1.027798842239222E-2</v>
      </c>
      <c r="AD8" s="159">
        <v>7.3065845602376693E-3</v>
      </c>
      <c r="AE8" s="159">
        <v>4.5145314523105792E-3</v>
      </c>
      <c r="AF8" s="159">
        <v>1.6897686561708875E-3</v>
      </c>
      <c r="AG8" s="159">
        <v>2.3289228183901944E-3</v>
      </c>
      <c r="AH8" s="159">
        <v>1.0248641147087814E-3</v>
      </c>
      <c r="AI8" s="159"/>
      <c r="AJ8" s="159"/>
      <c r="AK8" s="154" t="s">
        <v>168</v>
      </c>
      <c r="AL8" s="159">
        <v>1.2994327025978331E-2</v>
      </c>
      <c r="AM8" s="159">
        <v>2.6800862462968627E-4</v>
      </c>
      <c r="AN8" s="159">
        <v>3.5822650020002995E-3</v>
      </c>
      <c r="AO8" s="140">
        <v>4.6101089520023423E-3</v>
      </c>
      <c r="AP8" s="140">
        <v>4.2911350867938019E-3</v>
      </c>
      <c r="AQ8" s="140">
        <v>4.8831607759215658E-3</v>
      </c>
      <c r="AR8" s="140">
        <v>2.0612154684777496E-2</v>
      </c>
      <c r="AS8" s="140">
        <v>4.6752626350711063E-3</v>
      </c>
      <c r="AT8" s="140">
        <v>1.1828395880893091E-2</v>
      </c>
      <c r="AU8" s="140">
        <v>2.3816561206132887E-3</v>
      </c>
      <c r="AV8" s="140">
        <v>1.403331129079079E-2</v>
      </c>
      <c r="AW8" s="140">
        <v>2.5353801265742149E-3</v>
      </c>
      <c r="AX8" s="140">
        <v>4.1575689606356781E-3</v>
      </c>
      <c r="AY8" s="140">
        <v>4.2201920303006962E-3</v>
      </c>
      <c r="AZ8" s="140">
        <v>5.1257367561157643E-3</v>
      </c>
      <c r="BA8" s="140">
        <v>6.3569834160912128E-3</v>
      </c>
      <c r="BB8" s="140">
        <v>6.2422501687754012E-3</v>
      </c>
      <c r="BC8" s="140">
        <v>5.7614183661625473E-3</v>
      </c>
      <c r="BD8" s="140">
        <v>5.7672907361865002E-3</v>
      </c>
      <c r="BE8" s="140">
        <v>1.027798842239222E-2</v>
      </c>
      <c r="BF8" s="140">
        <v>7.3065845602376693E-3</v>
      </c>
      <c r="BG8" s="140">
        <v>4.5145314523105792E-3</v>
      </c>
      <c r="BH8" s="140">
        <v>1.6897686561708875E-3</v>
      </c>
      <c r="BI8" s="140">
        <v>2.3289228183901944E-3</v>
      </c>
      <c r="BJ8" s="140">
        <v>1.0248641147087814E-3</v>
      </c>
      <c r="BK8" s="159">
        <v>0</v>
      </c>
      <c r="BL8" s="159"/>
    </row>
    <row r="9" spans="1:64" x14ac:dyDescent="0.2">
      <c r="A9" s="154" t="s">
        <v>172</v>
      </c>
      <c r="B9" s="140">
        <v>2.0965097531097435E-2</v>
      </c>
      <c r="C9" s="171">
        <f t="shared" si="0"/>
        <v>0.28271669668807742</v>
      </c>
      <c r="D9" s="140">
        <v>0.1122406711967646</v>
      </c>
      <c r="E9" s="171">
        <f t="shared" si="1"/>
        <v>0.38881309037685791</v>
      </c>
      <c r="F9" s="171">
        <f t="shared" si="2"/>
        <v>0.7271275162419395</v>
      </c>
      <c r="I9" s="154" t="str">
        <v>CRAI-US</v>
      </c>
      <c r="J9" s="159">
        <v>1.0077586041210342E-2</v>
      </c>
      <c r="K9" s="159">
        <v>4.6564759561854669E-3</v>
      </c>
      <c r="L9" s="159">
        <v>2.26655016789945E-3</v>
      </c>
      <c r="M9" s="159">
        <v>3.735498653893693E-3</v>
      </c>
      <c r="N9" s="159">
        <v>2.7541768775673362E-3</v>
      </c>
      <c r="O9" s="159">
        <v>4.7887824785729548E-3</v>
      </c>
      <c r="P9" s="159">
        <v>4.6752626350711063E-3</v>
      </c>
      <c r="Q9" s="159">
        <v>1.2384443384756158E-2</v>
      </c>
      <c r="R9" s="159">
        <v>8.1479498013485013E-3</v>
      </c>
      <c r="S9" s="159">
        <v>3.9271041674452572E-3</v>
      </c>
      <c r="T9" s="159">
        <v>1.2079286939747596E-2</v>
      </c>
      <c r="U9" s="159">
        <v>2.5238288321361856E-3</v>
      </c>
      <c r="V9" s="159">
        <v>6.9448792939634943E-3</v>
      </c>
      <c r="W9" s="159">
        <v>1.5785183912914314E-3</v>
      </c>
      <c r="X9" s="159">
        <v>3.1206749187668932E-3</v>
      </c>
      <c r="Y9" s="159">
        <v>3.4732014013182798E-3</v>
      </c>
      <c r="Z9" s="159">
        <v>4.9092215385223917E-3</v>
      </c>
      <c r="AA9" s="159">
        <v>2.8323540098927091E-3</v>
      </c>
      <c r="AB9" s="159">
        <v>3.135902436342871E-3</v>
      </c>
      <c r="AC9" s="159">
        <v>1.0589365888458107E-2</v>
      </c>
      <c r="AD9" s="159">
        <v>6.6133678544891498E-3</v>
      </c>
      <c r="AE9" s="159">
        <v>5.1088584492153108E-3</v>
      </c>
      <c r="AF9" s="159">
        <v>1.601331490626919E-3</v>
      </c>
      <c r="AG9" s="159">
        <v>1.7836289688849725E-3</v>
      </c>
      <c r="AH9" s="159">
        <v>3.4601296286812804E-3</v>
      </c>
      <c r="AI9" s="159"/>
      <c r="AJ9" s="159"/>
      <c r="AK9" s="154" t="s">
        <v>172</v>
      </c>
      <c r="AL9" s="159">
        <v>1.0077586041210342E-2</v>
      </c>
      <c r="AM9" s="159">
        <v>4.6564759561854669E-3</v>
      </c>
      <c r="AN9" s="159">
        <v>2.26655016789945E-3</v>
      </c>
      <c r="AO9" s="140">
        <v>3.735498653893693E-3</v>
      </c>
      <c r="AP9" s="140">
        <v>2.7541768775673362E-3</v>
      </c>
      <c r="AQ9" s="140">
        <v>4.7887824785729548E-3</v>
      </c>
      <c r="AR9" s="140">
        <v>4.6752626350711063E-3</v>
      </c>
      <c r="AS9" s="140">
        <v>1.2384443384756158E-2</v>
      </c>
      <c r="AT9" s="140">
        <v>8.1479498013485013E-3</v>
      </c>
      <c r="AU9" s="140">
        <v>3.9271041674452572E-3</v>
      </c>
      <c r="AV9" s="140">
        <v>1.2079286939747596E-2</v>
      </c>
      <c r="AW9" s="140">
        <v>2.5238288321361856E-3</v>
      </c>
      <c r="AX9" s="140">
        <v>6.9448792939634943E-3</v>
      </c>
      <c r="AY9" s="140">
        <v>1.5785183912914314E-3</v>
      </c>
      <c r="AZ9" s="140">
        <v>3.1206749187668932E-3</v>
      </c>
      <c r="BA9" s="140">
        <v>3.4732014013182798E-3</v>
      </c>
      <c r="BB9" s="140">
        <v>4.9092215385223917E-3</v>
      </c>
      <c r="BC9" s="140">
        <v>2.8323540098927091E-3</v>
      </c>
      <c r="BD9" s="140">
        <v>3.135902436342871E-3</v>
      </c>
      <c r="BE9" s="140">
        <v>1.0589365888458107E-2</v>
      </c>
      <c r="BF9" s="140">
        <v>6.6133678544891498E-3</v>
      </c>
      <c r="BG9" s="140">
        <v>5.1088584492153108E-3</v>
      </c>
      <c r="BH9" s="140">
        <v>1.601331490626919E-3</v>
      </c>
      <c r="BI9" s="140">
        <v>1.7836289688849725E-3</v>
      </c>
      <c r="BJ9" s="140">
        <v>3.4601296286812804E-3</v>
      </c>
      <c r="BK9" s="159">
        <v>0</v>
      </c>
      <c r="BL9" s="159"/>
    </row>
    <row r="10" spans="1:64" x14ac:dyDescent="0.2">
      <c r="A10" s="154" t="s">
        <v>153</v>
      </c>
      <c r="B10" s="140">
        <v>1.6838104174020166E-2</v>
      </c>
      <c r="C10" s="171">
        <f t="shared" si="0"/>
        <v>0.22186084259342143</v>
      </c>
      <c r="D10" s="140">
        <v>0.18231644429306146</v>
      </c>
      <c r="E10" s="171">
        <f t="shared" si="1"/>
        <v>0.63156268914176661</v>
      </c>
      <c r="F10" s="171">
        <f t="shared" si="2"/>
        <v>0.35128871038108528</v>
      </c>
      <c r="I10" s="154" t="str">
        <v>CHEF-US</v>
      </c>
      <c r="J10" s="159">
        <v>2.4061876795293084E-2</v>
      </c>
      <c r="K10" s="159">
        <v>5.3679982390979156E-3</v>
      </c>
      <c r="L10" s="159">
        <v>8.3240735122214679E-3</v>
      </c>
      <c r="M10" s="159">
        <v>3.743403905610045E-3</v>
      </c>
      <c r="N10" s="159">
        <v>2.7556204828492708E-3</v>
      </c>
      <c r="O10" s="159">
        <v>8.9853770623593184E-3</v>
      </c>
      <c r="P10" s="159">
        <v>1.1828395880893091E-2</v>
      </c>
      <c r="Q10" s="159">
        <v>8.1479498013485013E-3</v>
      </c>
      <c r="R10" s="159">
        <v>3.2675908133229993E-2</v>
      </c>
      <c r="S10" s="159">
        <v>3.4406049549807593E-3</v>
      </c>
      <c r="T10" s="159">
        <v>2.6838926129900957E-2</v>
      </c>
      <c r="U10" s="159">
        <v>4.354489641522883E-3</v>
      </c>
      <c r="V10" s="159">
        <v>1.5418791331742954E-2</v>
      </c>
      <c r="W10" s="159">
        <v>2.8977067448464362E-3</v>
      </c>
      <c r="X10" s="159">
        <v>5.7545426394398505E-3</v>
      </c>
      <c r="Y10" s="159">
        <v>6.8461536839163799E-3</v>
      </c>
      <c r="Z10" s="159">
        <v>1.0101924429737244E-2</v>
      </c>
      <c r="AA10" s="159">
        <v>4.8448450442344949E-3</v>
      </c>
      <c r="AB10" s="159">
        <v>6.6744662422653896E-3</v>
      </c>
      <c r="AC10" s="159">
        <v>1.9221534325049222E-2</v>
      </c>
      <c r="AD10" s="159">
        <v>7.5437951740978037E-3</v>
      </c>
      <c r="AE10" s="159">
        <v>1.0761990943225278E-2</v>
      </c>
      <c r="AF10" s="159">
        <v>3.4833721276256902E-3</v>
      </c>
      <c r="AG10" s="159">
        <v>6.4779870681913243E-3</v>
      </c>
      <c r="AH10" s="159">
        <v>1.3204795097047972E-2</v>
      </c>
      <c r="AI10" s="159"/>
      <c r="AJ10" s="159"/>
      <c r="AK10" s="154" t="s">
        <v>153</v>
      </c>
      <c r="AL10" s="159">
        <v>2.4061876795293084E-2</v>
      </c>
      <c r="AM10" s="159">
        <v>5.3679982390979156E-3</v>
      </c>
      <c r="AN10" s="159">
        <v>8.3240735122214679E-3</v>
      </c>
      <c r="AO10" s="140">
        <v>3.743403905610045E-3</v>
      </c>
      <c r="AP10" s="140">
        <v>2.7556204828492708E-3</v>
      </c>
      <c r="AQ10" s="140">
        <v>8.9853770623593184E-3</v>
      </c>
      <c r="AR10" s="140">
        <v>1.1828395880893091E-2</v>
      </c>
      <c r="AS10" s="140">
        <v>8.1479498013485013E-3</v>
      </c>
      <c r="AT10" s="140">
        <v>3.2675908133229993E-2</v>
      </c>
      <c r="AU10" s="140">
        <v>3.4406049549807593E-3</v>
      </c>
      <c r="AV10" s="140">
        <v>2.6838926129900957E-2</v>
      </c>
      <c r="AW10" s="140">
        <v>4.354489641522883E-3</v>
      </c>
      <c r="AX10" s="140">
        <v>1.5418791331742954E-2</v>
      </c>
      <c r="AY10" s="140">
        <v>2.8977067448464362E-3</v>
      </c>
      <c r="AZ10" s="140">
        <v>5.7545426394398505E-3</v>
      </c>
      <c r="BA10" s="140">
        <v>6.8461536839163799E-3</v>
      </c>
      <c r="BB10" s="140">
        <v>1.0101924429737244E-2</v>
      </c>
      <c r="BC10" s="140">
        <v>4.8448450442344949E-3</v>
      </c>
      <c r="BD10" s="140">
        <v>6.6744662422653896E-3</v>
      </c>
      <c r="BE10" s="140">
        <v>1.9221534325049222E-2</v>
      </c>
      <c r="BF10" s="140">
        <v>7.5437951740978037E-3</v>
      </c>
      <c r="BG10" s="140">
        <v>1.0761990943225278E-2</v>
      </c>
      <c r="BH10" s="140">
        <v>3.4833721276256902E-3</v>
      </c>
      <c r="BI10" s="140">
        <v>6.4779870681913243E-3</v>
      </c>
      <c r="BJ10" s="140">
        <v>1.3204795097047972E-2</v>
      </c>
      <c r="BK10" s="159">
        <v>0</v>
      </c>
      <c r="BL10" s="159"/>
    </row>
    <row r="11" spans="1:64" x14ac:dyDescent="0.2">
      <c r="A11" s="154" t="s">
        <v>167</v>
      </c>
      <c r="B11" s="140">
        <v>9.2466203553882801E-3</v>
      </c>
      <c r="C11" s="171">
        <f t="shared" si="0"/>
        <v>0.11678004506707818</v>
      </c>
      <c r="D11" s="140">
        <v>8.1368391755101618E-2</v>
      </c>
      <c r="E11" s="171">
        <f t="shared" si="1"/>
        <v>0.28186837730000908</v>
      </c>
      <c r="F11" s="171">
        <f t="shared" si="2"/>
        <v>0.41430701161195643</v>
      </c>
      <c r="I11" s="154" t="str">
        <v>SCGPY-US</v>
      </c>
      <c r="J11" s="159">
        <v>3.8519925886491726E-3</v>
      </c>
      <c r="K11" s="159">
        <v>2.2777145752580987E-3</v>
      </c>
      <c r="L11" s="159">
        <v>2.3042351598223944E-3</v>
      </c>
      <c r="M11" s="159">
        <v>2.2955111481965042E-3</v>
      </c>
      <c r="N11" s="159">
        <v>1.6030880052264151E-3</v>
      </c>
      <c r="O11" s="159">
        <v>2.5150930198251423E-3</v>
      </c>
      <c r="P11" s="159">
        <v>2.3816561206132887E-3</v>
      </c>
      <c r="Q11" s="159">
        <v>3.9271041674452572E-3</v>
      </c>
      <c r="R11" s="159">
        <v>3.4406049549807593E-3</v>
      </c>
      <c r="S11" s="159">
        <v>6.5085979704250473E-3</v>
      </c>
      <c r="T11" s="159">
        <v>5.9184645615420611E-3</v>
      </c>
      <c r="U11" s="159">
        <v>2.3461501109020241E-3</v>
      </c>
      <c r="V11" s="159">
        <v>2.7880618811019064E-3</v>
      </c>
      <c r="W11" s="159">
        <v>1.4101691633475293E-3</v>
      </c>
      <c r="X11" s="159">
        <v>2.6104449235372913E-3</v>
      </c>
      <c r="Y11" s="159">
        <v>2.177014009377449E-3</v>
      </c>
      <c r="Z11" s="159">
        <v>3.6718774724689477E-3</v>
      </c>
      <c r="AA11" s="159">
        <v>3.754943037602492E-3</v>
      </c>
      <c r="AB11" s="159">
        <v>2.2680043870780685E-3</v>
      </c>
      <c r="AC11" s="159">
        <v>5.5210823845201276E-3</v>
      </c>
      <c r="AD11" s="159">
        <v>3.0077933105629715E-3</v>
      </c>
      <c r="AE11" s="159">
        <v>3.1729488566998396E-3</v>
      </c>
      <c r="AF11" s="159">
        <v>1.3481828514606771E-4</v>
      </c>
      <c r="AG11" s="159">
        <v>1.9015094227363275E-3</v>
      </c>
      <c r="AH11" s="159">
        <v>2.1173442730800982E-3</v>
      </c>
      <c r="AI11" s="159"/>
      <c r="AJ11" s="159"/>
      <c r="AK11" s="154" t="s">
        <v>167</v>
      </c>
      <c r="AL11" s="159">
        <v>3.8519925886491726E-3</v>
      </c>
      <c r="AM11" s="159">
        <v>2.2777145752580987E-3</v>
      </c>
      <c r="AN11" s="159">
        <v>2.3042351598223944E-3</v>
      </c>
      <c r="AO11" s="140">
        <v>2.2955111481965042E-3</v>
      </c>
      <c r="AP11" s="140">
        <v>1.6030880052264151E-3</v>
      </c>
      <c r="AQ11" s="140">
        <v>2.5150930198251423E-3</v>
      </c>
      <c r="AR11" s="140">
        <v>2.3816561206132887E-3</v>
      </c>
      <c r="AS11" s="140">
        <v>3.9271041674452572E-3</v>
      </c>
      <c r="AT11" s="140">
        <v>3.4406049549807593E-3</v>
      </c>
      <c r="AU11" s="140">
        <v>6.5085979704250473E-3</v>
      </c>
      <c r="AV11" s="140">
        <v>5.9184645615420611E-3</v>
      </c>
      <c r="AW11" s="140">
        <v>2.3461501109020241E-3</v>
      </c>
      <c r="AX11" s="140">
        <v>2.7880618811019064E-3</v>
      </c>
      <c r="AY11" s="140">
        <v>1.4101691633475293E-3</v>
      </c>
      <c r="AZ11" s="140">
        <v>2.6104449235372913E-3</v>
      </c>
      <c r="BA11" s="140">
        <v>2.177014009377449E-3</v>
      </c>
      <c r="BB11" s="140">
        <v>3.6718774724689477E-3</v>
      </c>
      <c r="BC11" s="140">
        <v>3.754943037602492E-3</v>
      </c>
      <c r="BD11" s="140">
        <v>2.2680043870780685E-3</v>
      </c>
      <c r="BE11" s="140">
        <v>5.5210823845201276E-3</v>
      </c>
      <c r="BF11" s="140">
        <v>3.0077933105629715E-3</v>
      </c>
      <c r="BG11" s="140">
        <v>3.1729488566998396E-3</v>
      </c>
      <c r="BH11" s="140">
        <v>1.3481828514606771E-4</v>
      </c>
      <c r="BI11" s="140">
        <v>1.9015094227363275E-3</v>
      </c>
      <c r="BJ11" s="140">
        <v>2.1173442730800982E-3</v>
      </c>
      <c r="BK11" s="159">
        <v>0</v>
      </c>
      <c r="BL11" s="159"/>
    </row>
    <row r="12" spans="1:64" x14ac:dyDescent="0.2">
      <c r="A12" s="154" t="s">
        <v>173</v>
      </c>
      <c r="B12" s="140">
        <v>3.4084136841328355E-2</v>
      </c>
      <c r="C12" s="171">
        <f t="shared" si="0"/>
        <v>0.49510093011003353</v>
      </c>
      <c r="D12" s="140">
        <v>0.23944213211854729</v>
      </c>
      <c r="E12" s="171">
        <f t="shared" si="1"/>
        <v>0.82945187660388719</v>
      </c>
      <c r="F12" s="171">
        <f t="shared" si="2"/>
        <v>0.59690133216308794</v>
      </c>
      <c r="I12" s="154" t="str">
        <v>KOS-US</v>
      </c>
      <c r="J12" s="159">
        <v>3.543320330717812E-2</v>
      </c>
      <c r="K12" s="159">
        <v>3.9407336708491289E-3</v>
      </c>
      <c r="L12" s="159">
        <v>1.1570476296676001E-2</v>
      </c>
      <c r="M12" s="159">
        <v>1.0860294992180563E-3</v>
      </c>
      <c r="N12" s="159">
        <v>5.0910416468792343E-3</v>
      </c>
      <c r="O12" s="159">
        <v>9.675301191883031E-3</v>
      </c>
      <c r="P12" s="159">
        <v>1.403331129079079E-2</v>
      </c>
      <c r="Q12" s="159">
        <v>1.2079286939747596E-2</v>
      </c>
      <c r="R12" s="159">
        <v>2.6838926129900957E-2</v>
      </c>
      <c r="S12" s="159">
        <v>5.9184645615420611E-3</v>
      </c>
      <c r="T12" s="159">
        <v>5.6360796758332186E-2</v>
      </c>
      <c r="U12" s="159">
        <v>4.3066283301433066E-3</v>
      </c>
      <c r="V12" s="159">
        <v>1.6846983369009617E-2</v>
      </c>
      <c r="W12" s="159">
        <v>4.8794764272855279E-3</v>
      </c>
      <c r="X12" s="159">
        <v>5.4362438305840021E-3</v>
      </c>
      <c r="Y12" s="159">
        <v>7.3739175421096972E-3</v>
      </c>
      <c r="Z12" s="159">
        <v>1.3808573534746448E-2</v>
      </c>
      <c r="AA12" s="159">
        <v>8.4568807279348998E-3</v>
      </c>
      <c r="AB12" s="159">
        <v>8.5538426521197218E-3</v>
      </c>
      <c r="AC12" s="159">
        <v>3.4104745654902478E-2</v>
      </c>
      <c r="AD12" s="159">
        <v>9.4566205442247076E-3</v>
      </c>
      <c r="AE12" s="159">
        <v>1.0841395132400681E-2</v>
      </c>
      <c r="AF12" s="159">
        <v>2.0344919118617322E-3</v>
      </c>
      <c r="AG12" s="159">
        <v>1.1273033972301252E-2</v>
      </c>
      <c r="AH12" s="159">
        <v>1.5021705296797073E-2</v>
      </c>
      <c r="AI12" s="159"/>
      <c r="AJ12" s="159"/>
      <c r="AK12" s="154" t="s">
        <v>173</v>
      </c>
      <c r="AL12" s="159">
        <v>3.543320330717812E-2</v>
      </c>
      <c r="AM12" s="159">
        <v>3.9407336708491289E-3</v>
      </c>
      <c r="AN12" s="159">
        <v>1.1570476296676001E-2</v>
      </c>
      <c r="AO12" s="140">
        <v>1.0860294992180563E-3</v>
      </c>
      <c r="AP12" s="140">
        <v>5.0910416468792343E-3</v>
      </c>
      <c r="AQ12" s="140">
        <v>9.675301191883031E-3</v>
      </c>
      <c r="AR12" s="140">
        <v>1.403331129079079E-2</v>
      </c>
      <c r="AS12" s="140">
        <v>1.2079286939747596E-2</v>
      </c>
      <c r="AT12" s="140">
        <v>2.6838926129900957E-2</v>
      </c>
      <c r="AU12" s="140">
        <v>5.9184645615420611E-3</v>
      </c>
      <c r="AV12" s="140">
        <v>5.6360796758332186E-2</v>
      </c>
      <c r="AW12" s="140">
        <v>4.3066283301433066E-3</v>
      </c>
      <c r="AX12" s="140">
        <v>1.6846983369009617E-2</v>
      </c>
      <c r="AY12" s="140">
        <v>4.8794764272855279E-3</v>
      </c>
      <c r="AZ12" s="140">
        <v>5.4362438305840021E-3</v>
      </c>
      <c r="BA12" s="140">
        <v>7.3739175421096972E-3</v>
      </c>
      <c r="BB12" s="140">
        <v>1.3808573534746448E-2</v>
      </c>
      <c r="BC12" s="140">
        <v>8.4568807279348998E-3</v>
      </c>
      <c r="BD12" s="140">
        <v>8.5538426521197218E-3</v>
      </c>
      <c r="BE12" s="140">
        <v>3.4104745654902478E-2</v>
      </c>
      <c r="BF12" s="140">
        <v>9.4566205442247076E-3</v>
      </c>
      <c r="BG12" s="140">
        <v>1.0841395132400681E-2</v>
      </c>
      <c r="BH12" s="140">
        <v>2.0344919118617322E-3</v>
      </c>
      <c r="BI12" s="140">
        <v>1.1273033972301252E-2</v>
      </c>
      <c r="BJ12" s="140">
        <v>1.5021705296797073E-2</v>
      </c>
      <c r="BK12" s="159">
        <v>0</v>
      </c>
      <c r="BL12" s="159"/>
    </row>
    <row r="13" spans="1:64" x14ac:dyDescent="0.2">
      <c r="A13" s="154" t="s">
        <v>158</v>
      </c>
      <c r="B13" s="140">
        <v>-5.5428914996869458E-3</v>
      </c>
      <c r="C13" s="171">
        <f t="shared" si="0"/>
        <v>-6.4523939738436287E-2</v>
      </c>
      <c r="D13" s="140">
        <v>0.1051738165432947</v>
      </c>
      <c r="E13" s="171">
        <f t="shared" si="1"/>
        <v>0.36433278775782907</v>
      </c>
      <c r="F13" s="171">
        <f t="shared" si="2"/>
        <v>-0.17710165515304968</v>
      </c>
      <c r="I13" s="154" t="str">
        <v>DIISY-US</v>
      </c>
      <c r="J13" s="159">
        <v>8.7047485267069194E-3</v>
      </c>
      <c r="K13" s="159">
        <v>1.8122104050118128E-3</v>
      </c>
      <c r="L13" s="159">
        <v>1.6077751212144784E-3</v>
      </c>
      <c r="M13" s="159">
        <v>2.6352619146282194E-3</v>
      </c>
      <c r="N13" s="159">
        <v>1.7550461533418166E-3</v>
      </c>
      <c r="O13" s="159">
        <v>2.679329606162335E-3</v>
      </c>
      <c r="P13" s="159">
        <v>2.5353801265742149E-3</v>
      </c>
      <c r="Q13" s="159">
        <v>2.5238288321361856E-3</v>
      </c>
      <c r="R13" s="159">
        <v>4.354489641522883E-3</v>
      </c>
      <c r="S13" s="159">
        <v>2.3461501109020241E-3</v>
      </c>
      <c r="T13" s="159">
        <v>4.3066283301433066E-3</v>
      </c>
      <c r="U13" s="159">
        <v>1.0874048098379514E-2</v>
      </c>
      <c r="V13" s="159">
        <v>6.439682831440866E-4</v>
      </c>
      <c r="W13" s="159">
        <v>-9.563622133408233E-4</v>
      </c>
      <c r="X13" s="159">
        <v>1.1699617148248468E-3</v>
      </c>
      <c r="Y13" s="159">
        <v>1.5124877577009455E-3</v>
      </c>
      <c r="Z13" s="159">
        <v>7.7158975705622786E-4</v>
      </c>
      <c r="AA13" s="159">
        <v>2.3841673879476935E-3</v>
      </c>
      <c r="AB13" s="159">
        <v>2.8343126876150615E-3</v>
      </c>
      <c r="AC13" s="159">
        <v>7.1080051967906581E-3</v>
      </c>
      <c r="AD13" s="159">
        <v>4.6304076430390148E-3</v>
      </c>
      <c r="AE13" s="159">
        <v>2.5212939724254158E-3</v>
      </c>
      <c r="AF13" s="159">
        <v>1.6534376559847784E-3</v>
      </c>
      <c r="AG13" s="159">
        <v>7.8340852615030765E-4</v>
      </c>
      <c r="AH13" s="159">
        <v>2.7336201102634889E-3</v>
      </c>
      <c r="AI13" s="159"/>
      <c r="AJ13" s="159"/>
      <c r="AK13" s="154" t="s">
        <v>158</v>
      </c>
      <c r="AL13" s="159">
        <v>8.7047485267069194E-3</v>
      </c>
      <c r="AM13" s="159">
        <v>1.8122104050118128E-3</v>
      </c>
      <c r="AN13" s="159">
        <v>1.6077751212144784E-3</v>
      </c>
      <c r="AO13" s="140">
        <v>2.6352619146282194E-3</v>
      </c>
      <c r="AP13" s="140">
        <v>1.7550461533418166E-3</v>
      </c>
      <c r="AQ13" s="140">
        <v>2.679329606162335E-3</v>
      </c>
      <c r="AR13" s="140">
        <v>2.5353801265742149E-3</v>
      </c>
      <c r="AS13" s="140">
        <v>2.5238288321361856E-3</v>
      </c>
      <c r="AT13" s="140">
        <v>4.354489641522883E-3</v>
      </c>
      <c r="AU13" s="140">
        <v>2.3461501109020241E-3</v>
      </c>
      <c r="AV13" s="140">
        <v>4.3066283301433066E-3</v>
      </c>
      <c r="AW13" s="140">
        <v>1.0874048098379514E-2</v>
      </c>
      <c r="AX13" s="140">
        <v>6.439682831440866E-4</v>
      </c>
      <c r="AY13" s="140">
        <v>-9.563622133408233E-4</v>
      </c>
      <c r="AZ13" s="140">
        <v>1.1699617148248468E-3</v>
      </c>
      <c r="BA13" s="140">
        <v>1.5124877577009455E-3</v>
      </c>
      <c r="BB13" s="140">
        <v>7.7158975705622786E-4</v>
      </c>
      <c r="BC13" s="140">
        <v>2.3841673879476935E-3</v>
      </c>
      <c r="BD13" s="140">
        <v>2.8343126876150615E-3</v>
      </c>
      <c r="BE13" s="140">
        <v>7.1080051967906581E-3</v>
      </c>
      <c r="BF13" s="140">
        <v>4.6304076430390148E-3</v>
      </c>
      <c r="BG13" s="140">
        <v>2.5212939724254158E-3</v>
      </c>
      <c r="BH13" s="140">
        <v>1.6534376559847784E-3</v>
      </c>
      <c r="BI13" s="140">
        <v>7.8340852615030765E-4</v>
      </c>
      <c r="BJ13" s="140">
        <v>2.7336201102634889E-3</v>
      </c>
      <c r="BK13" s="159">
        <v>0</v>
      </c>
      <c r="BL13" s="159"/>
    </row>
    <row r="14" spans="1:64" x14ac:dyDescent="0.2">
      <c r="A14" s="154" t="s">
        <v>136</v>
      </c>
      <c r="B14" s="140">
        <v>6.478425480536544E-2</v>
      </c>
      <c r="C14" s="171">
        <f t="shared" si="0"/>
        <v>1.1239263165893649</v>
      </c>
      <c r="D14" s="140">
        <v>0.22258852899421927</v>
      </c>
      <c r="E14" s="171">
        <f t="shared" si="1"/>
        <v>0.77106928280001186</v>
      </c>
      <c r="F14" s="171">
        <f t="shared" si="2"/>
        <v>1.4576204002161914</v>
      </c>
      <c r="I14" s="154" t="str">
        <v>TSLA-US</v>
      </c>
      <c r="J14" s="159">
        <v>1.4887228408889765E-2</v>
      </c>
      <c r="K14" s="159">
        <v>3.5397248278263421E-4</v>
      </c>
      <c r="L14" s="159">
        <v>5.6992946941317466E-3</v>
      </c>
      <c r="M14" s="159">
        <v>5.3130723741062489E-3</v>
      </c>
      <c r="N14" s="159">
        <v>2.0863675292934203E-4</v>
      </c>
      <c r="O14" s="159">
        <v>9.2179986272380582E-3</v>
      </c>
      <c r="P14" s="159">
        <v>4.1575689606356781E-3</v>
      </c>
      <c r="Q14" s="159">
        <v>6.9448792939634943E-3</v>
      </c>
      <c r="R14" s="159">
        <v>1.5418791331742954E-2</v>
      </c>
      <c r="S14" s="159">
        <v>2.7880618811019064E-3</v>
      </c>
      <c r="T14" s="159">
        <v>1.6846983369009617E-2</v>
      </c>
      <c r="U14" s="159">
        <v>6.439682831440866E-4</v>
      </c>
      <c r="V14" s="159">
        <v>4.8705896405237335E-2</v>
      </c>
      <c r="W14" s="159">
        <v>1.3085233718771645E-2</v>
      </c>
      <c r="X14" s="159">
        <v>1.3370932520712401E-2</v>
      </c>
      <c r="Y14" s="159">
        <v>8.0423762612621894E-3</v>
      </c>
      <c r="Z14" s="159">
        <v>9.9998117034483611E-3</v>
      </c>
      <c r="AA14" s="159">
        <v>9.1723046836526632E-3</v>
      </c>
      <c r="AB14" s="159">
        <v>3.5714544283267204E-3</v>
      </c>
      <c r="AC14" s="159">
        <v>1.1915571874803393E-2</v>
      </c>
      <c r="AD14" s="159">
        <v>5.6259722389254557E-3</v>
      </c>
      <c r="AE14" s="159">
        <v>7.9158246352124227E-3</v>
      </c>
      <c r="AF14" s="159">
        <v>3.1671030954801105E-3</v>
      </c>
      <c r="AG14" s="159">
        <v>5.912013832573621E-3</v>
      </c>
      <c r="AH14" s="159">
        <v>4.0635801298260325E-3</v>
      </c>
      <c r="AI14" s="159"/>
      <c r="AJ14" s="159"/>
      <c r="AK14" s="154" t="s">
        <v>136</v>
      </c>
      <c r="AL14" s="159">
        <v>1.4887228408889765E-2</v>
      </c>
      <c r="AM14" s="159">
        <v>3.5397248278263421E-4</v>
      </c>
      <c r="AN14" s="159">
        <v>5.6992946941317466E-3</v>
      </c>
      <c r="AO14" s="140">
        <v>5.3130723741062489E-3</v>
      </c>
      <c r="AP14" s="140">
        <v>2.0863675292934203E-4</v>
      </c>
      <c r="AQ14" s="140">
        <v>9.2179986272380582E-3</v>
      </c>
      <c r="AR14" s="140">
        <v>4.1575689606356781E-3</v>
      </c>
      <c r="AS14" s="140">
        <v>6.9448792939634943E-3</v>
      </c>
      <c r="AT14" s="140">
        <v>1.5418791331742954E-2</v>
      </c>
      <c r="AU14" s="140">
        <v>2.7880618811019064E-3</v>
      </c>
      <c r="AV14" s="140">
        <v>1.6846983369009617E-2</v>
      </c>
      <c r="AW14" s="140">
        <v>6.439682831440866E-4</v>
      </c>
      <c r="AX14" s="140">
        <v>4.8705896405237335E-2</v>
      </c>
      <c r="AY14" s="140">
        <v>1.3085233718771645E-2</v>
      </c>
      <c r="AZ14" s="140">
        <v>1.3370932520712401E-2</v>
      </c>
      <c r="BA14" s="140">
        <v>8.0423762612621894E-3</v>
      </c>
      <c r="BB14" s="140">
        <v>9.9998117034483611E-3</v>
      </c>
      <c r="BC14" s="140">
        <v>9.1723046836526632E-3</v>
      </c>
      <c r="BD14" s="140">
        <v>3.5714544283267204E-3</v>
      </c>
      <c r="BE14" s="140">
        <v>1.1915571874803393E-2</v>
      </c>
      <c r="BF14" s="140">
        <v>5.6259722389254557E-3</v>
      </c>
      <c r="BG14" s="140">
        <v>7.9158246352124227E-3</v>
      </c>
      <c r="BH14" s="140">
        <v>3.1671030954801105E-3</v>
      </c>
      <c r="BI14" s="140">
        <v>5.912013832573621E-3</v>
      </c>
      <c r="BJ14" s="140">
        <v>4.0635801298260325E-3</v>
      </c>
      <c r="BK14" s="159">
        <v>0</v>
      </c>
      <c r="BL14" s="159"/>
    </row>
    <row r="15" spans="1:64" x14ac:dyDescent="0.2">
      <c r="A15" s="154" t="s">
        <v>137</v>
      </c>
      <c r="B15" s="140">
        <v>1.3998555227745542E-2</v>
      </c>
      <c r="C15" s="171">
        <f t="shared" si="0"/>
        <v>0.1815389269007377</v>
      </c>
      <c r="D15" s="140">
        <v>9.4720529615227325E-2</v>
      </c>
      <c r="E15" s="171">
        <f t="shared" si="1"/>
        <v>0.32812153962681245</v>
      </c>
      <c r="F15" s="171">
        <f t="shared" si="2"/>
        <v>0.55326732620848418</v>
      </c>
      <c r="I15" s="154" t="str">
        <v>AMZN-US</v>
      </c>
      <c r="J15" s="159">
        <v>4.0181331580704093E-3</v>
      </c>
      <c r="K15" s="159">
        <v>-2.4499332647525307E-4</v>
      </c>
      <c r="L15" s="159">
        <v>1.8319579675996035E-3</v>
      </c>
      <c r="M15" s="159">
        <v>2.4402688656407104E-3</v>
      </c>
      <c r="N15" s="159">
        <v>8.5116913623964192E-5</v>
      </c>
      <c r="O15" s="159">
        <v>3.3274124090118744E-3</v>
      </c>
      <c r="P15" s="159">
        <v>4.2201920303006962E-3</v>
      </c>
      <c r="Q15" s="159">
        <v>1.5785183912914314E-3</v>
      </c>
      <c r="R15" s="159">
        <v>2.8977067448464362E-3</v>
      </c>
      <c r="S15" s="159">
        <v>1.4101691633475293E-3</v>
      </c>
      <c r="T15" s="159">
        <v>4.8794764272855279E-3</v>
      </c>
      <c r="U15" s="159">
        <v>-9.563622133408233E-4</v>
      </c>
      <c r="V15" s="159">
        <v>1.3085233718771645E-2</v>
      </c>
      <c r="W15" s="159">
        <v>8.8199112944774803E-3</v>
      </c>
      <c r="X15" s="159">
        <v>5.8866452429854428E-3</v>
      </c>
      <c r="Y15" s="159">
        <v>4.2904190551888103E-3</v>
      </c>
      <c r="Z15" s="159">
        <v>4.4929241301813194E-3</v>
      </c>
      <c r="AA15" s="159">
        <v>3.8304773801489775E-3</v>
      </c>
      <c r="AB15" s="159">
        <v>2.4229651240022018E-3</v>
      </c>
      <c r="AC15" s="159">
        <v>2.5110295982771268E-3</v>
      </c>
      <c r="AD15" s="159">
        <v>2.4859450856343423E-3</v>
      </c>
      <c r="AE15" s="159">
        <v>3.1531035333392204E-3</v>
      </c>
      <c r="AF15" s="159">
        <v>7.9308196279403293E-4</v>
      </c>
      <c r="AG15" s="159">
        <v>2.5768506302784478E-3</v>
      </c>
      <c r="AH15" s="159">
        <v>3.6649442900085885E-4</v>
      </c>
      <c r="AI15" s="159"/>
      <c r="AJ15" s="159"/>
      <c r="AK15" s="154" t="s">
        <v>137</v>
      </c>
      <c r="AL15" s="159">
        <v>4.0181331580704093E-3</v>
      </c>
      <c r="AM15" s="159">
        <v>-2.4499332647525307E-4</v>
      </c>
      <c r="AN15" s="159">
        <v>1.8319579675996035E-3</v>
      </c>
      <c r="AO15" s="140">
        <v>2.4402688656407104E-3</v>
      </c>
      <c r="AP15" s="140">
        <v>8.5116913623964192E-5</v>
      </c>
      <c r="AQ15" s="140">
        <v>3.3274124090118744E-3</v>
      </c>
      <c r="AR15" s="140">
        <v>4.2201920303006962E-3</v>
      </c>
      <c r="AS15" s="140">
        <v>1.5785183912914314E-3</v>
      </c>
      <c r="AT15" s="140">
        <v>2.8977067448464362E-3</v>
      </c>
      <c r="AU15" s="140">
        <v>1.4101691633475293E-3</v>
      </c>
      <c r="AV15" s="140">
        <v>4.8794764272855279E-3</v>
      </c>
      <c r="AW15" s="140">
        <v>-9.563622133408233E-4</v>
      </c>
      <c r="AX15" s="140">
        <v>1.3085233718771645E-2</v>
      </c>
      <c r="AY15" s="140">
        <v>8.8199112944774803E-3</v>
      </c>
      <c r="AZ15" s="140">
        <v>5.8866452429854428E-3</v>
      </c>
      <c r="BA15" s="140">
        <v>4.2904190551888103E-3</v>
      </c>
      <c r="BB15" s="140">
        <v>4.4929241301813194E-3</v>
      </c>
      <c r="BC15" s="140">
        <v>3.8304773801489775E-3</v>
      </c>
      <c r="BD15" s="140">
        <v>2.4229651240022018E-3</v>
      </c>
      <c r="BE15" s="140">
        <v>2.5110295982771268E-3</v>
      </c>
      <c r="BF15" s="140">
        <v>2.4859450856343423E-3</v>
      </c>
      <c r="BG15" s="140">
        <v>3.1531035333392204E-3</v>
      </c>
      <c r="BH15" s="140">
        <v>7.9308196279403293E-4</v>
      </c>
      <c r="BI15" s="140">
        <v>2.5768506302784478E-3</v>
      </c>
      <c r="BJ15" s="140">
        <v>3.6649442900085885E-4</v>
      </c>
      <c r="BK15" s="159">
        <v>0</v>
      </c>
      <c r="BL15" s="159"/>
    </row>
    <row r="16" spans="1:64" x14ac:dyDescent="0.2">
      <c r="A16" s="154" t="s">
        <v>138</v>
      </c>
      <c r="B16" s="140">
        <v>2.9961222324186406E-2</v>
      </c>
      <c r="C16" s="171">
        <f t="shared" si="0"/>
        <v>0.42511689173859857</v>
      </c>
      <c r="D16" s="140">
        <v>8.6958476777723115E-2</v>
      </c>
      <c r="E16" s="171">
        <f t="shared" si="1"/>
        <v>0.30123299985562957</v>
      </c>
      <c r="F16" s="171">
        <f t="shared" si="2"/>
        <v>1.411256044133087</v>
      </c>
      <c r="I16" s="154" t="str">
        <v>AAPL-US</v>
      </c>
      <c r="J16" s="159">
        <v>6.3991254796203628E-3</v>
      </c>
      <c r="K16" s="159">
        <v>-9.6606394608351922E-4</v>
      </c>
      <c r="L16" s="159">
        <v>3.0573629780773818E-3</v>
      </c>
      <c r="M16" s="159">
        <v>2.6622101211195414E-3</v>
      </c>
      <c r="N16" s="159">
        <v>7.9273671216456072E-5</v>
      </c>
      <c r="O16" s="159">
        <v>3.9268848104002082E-3</v>
      </c>
      <c r="P16" s="159">
        <v>5.1257367561157643E-3</v>
      </c>
      <c r="Q16" s="159">
        <v>3.1206749187668932E-3</v>
      </c>
      <c r="R16" s="159">
        <v>5.7545426394398505E-3</v>
      </c>
      <c r="S16" s="159">
        <v>2.6104449235372913E-3</v>
      </c>
      <c r="T16" s="159">
        <v>5.4362438305840021E-3</v>
      </c>
      <c r="U16" s="159">
        <v>1.1699617148248468E-3</v>
      </c>
      <c r="V16" s="159">
        <v>1.3370932520712401E-2</v>
      </c>
      <c r="W16" s="159">
        <v>5.8866452429854428E-3</v>
      </c>
      <c r="X16" s="159">
        <v>7.43361097700178E-3</v>
      </c>
      <c r="Y16" s="159">
        <v>4.4829676478826139E-3</v>
      </c>
      <c r="Z16" s="159">
        <v>5.3392689899079068E-3</v>
      </c>
      <c r="AA16" s="159">
        <v>4.6518422129363281E-3</v>
      </c>
      <c r="AB16" s="159">
        <v>2.8745290673500745E-3</v>
      </c>
      <c r="AC16" s="159">
        <v>5.6587187317830405E-3</v>
      </c>
      <c r="AD16" s="159">
        <v>3.6708938130505411E-3</v>
      </c>
      <c r="AE16" s="159">
        <v>4.1892855273722952E-3</v>
      </c>
      <c r="AF16" s="159">
        <v>1.5087296526544558E-3</v>
      </c>
      <c r="AG16" s="159">
        <v>2.7915840331603093E-3</v>
      </c>
      <c r="AH16" s="159">
        <v>4.112188361000363E-4</v>
      </c>
      <c r="AI16" s="159"/>
      <c r="AJ16" s="159"/>
      <c r="AK16" s="154" t="s">
        <v>138</v>
      </c>
      <c r="AL16" s="159">
        <v>6.3991254796203628E-3</v>
      </c>
      <c r="AM16" s="159">
        <v>-9.6606394608351922E-4</v>
      </c>
      <c r="AN16" s="159">
        <v>3.0573629780773818E-3</v>
      </c>
      <c r="AO16" s="140">
        <v>2.6622101211195414E-3</v>
      </c>
      <c r="AP16" s="140">
        <v>7.9273671216456072E-5</v>
      </c>
      <c r="AQ16" s="140">
        <v>3.9268848104002082E-3</v>
      </c>
      <c r="AR16" s="140">
        <v>5.1257367561157643E-3</v>
      </c>
      <c r="AS16" s="140">
        <v>3.1206749187668932E-3</v>
      </c>
      <c r="AT16" s="140">
        <v>5.7545426394398505E-3</v>
      </c>
      <c r="AU16" s="140">
        <v>2.6104449235372913E-3</v>
      </c>
      <c r="AV16" s="140">
        <v>5.4362438305840021E-3</v>
      </c>
      <c r="AW16" s="140">
        <v>1.1699617148248468E-3</v>
      </c>
      <c r="AX16" s="140">
        <v>1.3370932520712401E-2</v>
      </c>
      <c r="AY16" s="140">
        <v>5.8866452429854428E-3</v>
      </c>
      <c r="AZ16" s="140">
        <v>7.43361097700178E-3</v>
      </c>
      <c r="BA16" s="140">
        <v>4.4829676478826139E-3</v>
      </c>
      <c r="BB16" s="140">
        <v>5.3392689899079068E-3</v>
      </c>
      <c r="BC16" s="140">
        <v>4.6518422129363281E-3</v>
      </c>
      <c r="BD16" s="140">
        <v>2.8745290673500745E-3</v>
      </c>
      <c r="BE16" s="140">
        <v>5.6587187317830405E-3</v>
      </c>
      <c r="BF16" s="140">
        <v>3.6708938130505411E-3</v>
      </c>
      <c r="BG16" s="140">
        <v>4.1892855273722952E-3</v>
      </c>
      <c r="BH16" s="140">
        <v>1.5087296526544558E-3</v>
      </c>
      <c r="BI16" s="140">
        <v>2.7915840331603093E-3</v>
      </c>
      <c r="BJ16" s="140">
        <v>4.112188361000363E-4</v>
      </c>
      <c r="BK16" s="159">
        <v>0</v>
      </c>
      <c r="BL16" s="159"/>
    </row>
    <row r="17" spans="1:64" x14ac:dyDescent="0.2">
      <c r="A17" s="154" t="s">
        <v>139</v>
      </c>
      <c r="B17" s="140">
        <v>2.8563142636146361E-2</v>
      </c>
      <c r="C17" s="171">
        <f t="shared" si="0"/>
        <v>0.40207580167488399</v>
      </c>
      <c r="D17" s="140">
        <v>9.1983455696084862E-2</v>
      </c>
      <c r="E17" s="171">
        <f t="shared" si="1"/>
        <v>0.31864003744275965</v>
      </c>
      <c r="F17" s="171">
        <f t="shared" si="2"/>
        <v>1.2618495933585017</v>
      </c>
      <c r="I17" s="154" t="str">
        <v>AVGO-US</v>
      </c>
      <c r="J17" s="159">
        <v>6.6721312761471039E-3</v>
      </c>
      <c r="K17" s="159">
        <v>1.4267672734017977E-3</v>
      </c>
      <c r="L17" s="159">
        <v>2.4175679143519334E-3</v>
      </c>
      <c r="M17" s="159">
        <v>1.9312747980161659E-3</v>
      </c>
      <c r="N17" s="159">
        <v>1.5660547890065982E-3</v>
      </c>
      <c r="O17" s="159">
        <v>4.8224972279770724E-3</v>
      </c>
      <c r="P17" s="159">
        <v>6.3569834160912128E-3</v>
      </c>
      <c r="Q17" s="159">
        <v>3.4732014013182798E-3</v>
      </c>
      <c r="R17" s="159">
        <v>6.8461536839163799E-3</v>
      </c>
      <c r="S17" s="159">
        <v>2.177014009377449E-3</v>
      </c>
      <c r="T17" s="159">
        <v>7.3739175421096972E-3</v>
      </c>
      <c r="U17" s="159">
        <v>1.5124877577009455E-3</v>
      </c>
      <c r="V17" s="159">
        <v>8.0423762612621894E-3</v>
      </c>
      <c r="W17" s="159">
        <v>4.2904190551888103E-3</v>
      </c>
      <c r="X17" s="159">
        <v>4.4829676478826139E-3</v>
      </c>
      <c r="Y17" s="159">
        <v>8.317550085831002E-3</v>
      </c>
      <c r="Z17" s="159">
        <v>6.2248943951091077E-3</v>
      </c>
      <c r="AA17" s="159">
        <v>9.621965311630086E-3</v>
      </c>
      <c r="AB17" s="159">
        <v>3.437748535052655E-3</v>
      </c>
      <c r="AC17" s="159">
        <v>6.0455173757816977E-3</v>
      </c>
      <c r="AD17" s="159">
        <v>6.0646339914264113E-3</v>
      </c>
      <c r="AE17" s="159">
        <v>4.3786124071849017E-3</v>
      </c>
      <c r="AF17" s="159">
        <v>1.8616566781328716E-3</v>
      </c>
      <c r="AG17" s="159">
        <v>3.0310869239730401E-3</v>
      </c>
      <c r="AH17" s="159">
        <v>1.3138452350884675E-3</v>
      </c>
      <c r="AI17" s="159"/>
      <c r="AJ17" s="159"/>
      <c r="AK17" s="154" t="s">
        <v>139</v>
      </c>
      <c r="AL17" s="159">
        <v>6.6721312761471039E-3</v>
      </c>
      <c r="AM17" s="159">
        <v>1.4267672734017977E-3</v>
      </c>
      <c r="AN17" s="159">
        <v>2.4175679143519334E-3</v>
      </c>
      <c r="AO17" s="140">
        <v>1.9312747980161659E-3</v>
      </c>
      <c r="AP17" s="140">
        <v>1.5660547890065982E-3</v>
      </c>
      <c r="AQ17" s="140">
        <v>4.8224972279770724E-3</v>
      </c>
      <c r="AR17" s="140">
        <v>6.3569834160912128E-3</v>
      </c>
      <c r="AS17" s="140">
        <v>3.4732014013182798E-3</v>
      </c>
      <c r="AT17" s="140">
        <v>6.8461536839163799E-3</v>
      </c>
      <c r="AU17" s="140">
        <v>2.177014009377449E-3</v>
      </c>
      <c r="AV17" s="140">
        <v>7.3739175421096972E-3</v>
      </c>
      <c r="AW17" s="140">
        <v>1.5124877577009455E-3</v>
      </c>
      <c r="AX17" s="140">
        <v>8.0423762612621894E-3</v>
      </c>
      <c r="AY17" s="140">
        <v>4.2904190551888103E-3</v>
      </c>
      <c r="AZ17" s="140">
        <v>4.4829676478826139E-3</v>
      </c>
      <c r="BA17" s="140">
        <v>8.317550085831002E-3</v>
      </c>
      <c r="BB17" s="140">
        <v>6.2248943951091077E-3</v>
      </c>
      <c r="BC17" s="140">
        <v>9.621965311630086E-3</v>
      </c>
      <c r="BD17" s="140">
        <v>3.437748535052655E-3</v>
      </c>
      <c r="BE17" s="140">
        <v>6.0455173757816977E-3</v>
      </c>
      <c r="BF17" s="140">
        <v>6.0646339914264113E-3</v>
      </c>
      <c r="BG17" s="140">
        <v>4.3786124071849017E-3</v>
      </c>
      <c r="BH17" s="140">
        <v>1.8616566781328716E-3</v>
      </c>
      <c r="BI17" s="140">
        <v>3.0310869239730401E-3</v>
      </c>
      <c r="BJ17" s="140">
        <v>1.3138452350884675E-3</v>
      </c>
      <c r="BK17" s="159">
        <v>0</v>
      </c>
      <c r="BL17" s="159"/>
    </row>
    <row r="18" spans="1:64" x14ac:dyDescent="0.2">
      <c r="A18" s="154" t="s">
        <v>145</v>
      </c>
      <c r="B18" s="140">
        <v>1.4333865672506425E-2</v>
      </c>
      <c r="C18" s="171">
        <f t="shared" si="0"/>
        <v>0.18623601872474005</v>
      </c>
      <c r="D18" s="140">
        <v>0.1330091560648827</v>
      </c>
      <c r="E18" s="171">
        <f t="shared" si="1"/>
        <v>0.46075723235246979</v>
      </c>
      <c r="F18" s="171">
        <f t="shared" si="2"/>
        <v>0.40419554083585896</v>
      </c>
      <c r="I18" s="154" t="str">
        <v>F-US</v>
      </c>
      <c r="J18" s="159">
        <v>1.1895035651727006E-2</v>
      </c>
      <c r="K18" s="159">
        <v>3.7909303731349041E-3</v>
      </c>
      <c r="L18" s="159">
        <v>6.3688111304730961E-3</v>
      </c>
      <c r="M18" s="159">
        <v>1.7511128480326447E-3</v>
      </c>
      <c r="N18" s="159">
        <v>6.5863849026863549E-4</v>
      </c>
      <c r="O18" s="159">
        <v>6.7705187221798373E-3</v>
      </c>
      <c r="P18" s="159">
        <v>6.2422501687754012E-3</v>
      </c>
      <c r="Q18" s="159">
        <v>4.9092215385223917E-3</v>
      </c>
      <c r="R18" s="159">
        <v>1.0101924429737244E-2</v>
      </c>
      <c r="S18" s="159">
        <v>3.6718774724689477E-3</v>
      </c>
      <c r="T18" s="159">
        <v>1.3808573534746448E-2</v>
      </c>
      <c r="U18" s="159">
        <v>7.7158975705622786E-4</v>
      </c>
      <c r="V18" s="159">
        <v>9.9998117034483611E-3</v>
      </c>
      <c r="W18" s="159">
        <v>4.4929241301813194E-3</v>
      </c>
      <c r="X18" s="159">
        <v>5.3392689899079068E-3</v>
      </c>
      <c r="Y18" s="159">
        <v>6.2248943951091077E-3</v>
      </c>
      <c r="Z18" s="159">
        <v>1.7391580756463635E-2</v>
      </c>
      <c r="AA18" s="159">
        <v>5.9601750152072121E-3</v>
      </c>
      <c r="AB18" s="159">
        <v>4.1744001611047242E-3</v>
      </c>
      <c r="AC18" s="159">
        <v>1.0915103689778879E-2</v>
      </c>
      <c r="AD18" s="159">
        <v>5.5028667980616276E-3</v>
      </c>
      <c r="AE18" s="159">
        <v>5.0443610476233053E-3</v>
      </c>
      <c r="AF18" s="159">
        <v>2.2733844346903615E-4</v>
      </c>
      <c r="AG18" s="159">
        <v>4.5500087968091095E-3</v>
      </c>
      <c r="AH18" s="159">
        <v>1.2527121498575897E-3</v>
      </c>
      <c r="AI18" s="159"/>
      <c r="AJ18" s="159"/>
      <c r="AK18" s="154" t="s">
        <v>145</v>
      </c>
      <c r="AL18" s="159">
        <v>1.1895035651727006E-2</v>
      </c>
      <c r="AM18" s="159">
        <v>3.7909303731349041E-3</v>
      </c>
      <c r="AN18" s="159">
        <v>6.3688111304730961E-3</v>
      </c>
      <c r="AO18" s="140">
        <v>1.7511128480326447E-3</v>
      </c>
      <c r="AP18" s="140">
        <v>6.5863849026863549E-4</v>
      </c>
      <c r="AQ18" s="140">
        <v>6.7705187221798373E-3</v>
      </c>
      <c r="AR18" s="140">
        <v>6.2422501687754012E-3</v>
      </c>
      <c r="AS18" s="140">
        <v>4.9092215385223917E-3</v>
      </c>
      <c r="AT18" s="140">
        <v>1.0101924429737244E-2</v>
      </c>
      <c r="AU18" s="140">
        <v>3.6718774724689477E-3</v>
      </c>
      <c r="AV18" s="140">
        <v>1.3808573534746448E-2</v>
      </c>
      <c r="AW18" s="140">
        <v>7.7158975705622786E-4</v>
      </c>
      <c r="AX18" s="140">
        <v>9.9998117034483611E-3</v>
      </c>
      <c r="AY18" s="140">
        <v>4.4929241301813194E-3</v>
      </c>
      <c r="AZ18" s="140">
        <v>5.3392689899079068E-3</v>
      </c>
      <c r="BA18" s="140">
        <v>6.2248943951091077E-3</v>
      </c>
      <c r="BB18" s="140">
        <v>1.7391580756463635E-2</v>
      </c>
      <c r="BC18" s="140">
        <v>5.9601750152072121E-3</v>
      </c>
      <c r="BD18" s="140">
        <v>4.1744001611047242E-3</v>
      </c>
      <c r="BE18" s="140">
        <v>1.0915103689778879E-2</v>
      </c>
      <c r="BF18" s="140">
        <v>5.5028667980616276E-3</v>
      </c>
      <c r="BG18" s="140">
        <v>5.0443610476233053E-3</v>
      </c>
      <c r="BH18" s="140">
        <v>2.2733844346903615E-4</v>
      </c>
      <c r="BI18" s="140">
        <v>4.5500087968091095E-3</v>
      </c>
      <c r="BJ18" s="140">
        <v>1.2527121498575897E-3</v>
      </c>
      <c r="BK18" s="159">
        <v>0</v>
      </c>
      <c r="BL18" s="159"/>
    </row>
    <row r="19" spans="1:64" x14ac:dyDescent="0.2">
      <c r="A19" s="154" t="s">
        <v>146</v>
      </c>
      <c r="B19" s="140">
        <v>6.5265584338639424E-2</v>
      </c>
      <c r="C19" s="171">
        <f t="shared" si="0"/>
        <v>1.1354763071056544</v>
      </c>
      <c r="D19" s="140">
        <v>0.19526854465670127</v>
      </c>
      <c r="E19" s="171">
        <f t="shared" si="1"/>
        <v>0.67643008093087753</v>
      </c>
      <c r="F19" s="171">
        <f t="shared" si="2"/>
        <v>1.678630710129057</v>
      </c>
      <c r="I19" s="154" t="str">
        <v>SMCI-US</v>
      </c>
      <c r="J19" s="159">
        <v>8.8009929201369186E-3</v>
      </c>
      <c r="K19" s="159">
        <v>-1.6510318224184999E-3</v>
      </c>
      <c r="L19" s="159">
        <v>2.949016687299931E-3</v>
      </c>
      <c r="M19" s="159">
        <v>1.3125588251803441E-3</v>
      </c>
      <c r="N19" s="159">
        <v>3.0532287160178523E-4</v>
      </c>
      <c r="O19" s="159">
        <v>4.5834319558322491E-3</v>
      </c>
      <c r="P19" s="159">
        <v>5.7614183661625473E-3</v>
      </c>
      <c r="Q19" s="159">
        <v>2.8323540098927091E-3</v>
      </c>
      <c r="R19" s="159">
        <v>4.8448450442344949E-3</v>
      </c>
      <c r="S19" s="159">
        <v>3.754943037602492E-3</v>
      </c>
      <c r="T19" s="159">
        <v>8.4568807279348998E-3</v>
      </c>
      <c r="U19" s="159">
        <v>2.3841673879476935E-3</v>
      </c>
      <c r="V19" s="159">
        <v>9.1723046836526632E-3</v>
      </c>
      <c r="W19" s="159">
        <v>3.8304773801489775E-3</v>
      </c>
      <c r="X19" s="159">
        <v>4.6518422129363281E-3</v>
      </c>
      <c r="Y19" s="159">
        <v>9.621965311630086E-3</v>
      </c>
      <c r="Z19" s="159">
        <v>5.9601750152072121E-3</v>
      </c>
      <c r="AA19" s="159">
        <v>3.7483536658916537E-2</v>
      </c>
      <c r="AB19" s="159">
        <v>3.0792994760669031E-3</v>
      </c>
      <c r="AC19" s="159">
        <v>4.6047598389336543E-3</v>
      </c>
      <c r="AD19" s="159">
        <v>3.3507336316629709E-3</v>
      </c>
      <c r="AE19" s="159">
        <v>4.1523098888159651E-3</v>
      </c>
      <c r="AF19" s="159">
        <v>3.1198095676788539E-3</v>
      </c>
      <c r="AG19" s="159">
        <v>5.4058459889964093E-3</v>
      </c>
      <c r="AH19" s="159">
        <v>1.6617844135083018E-5</v>
      </c>
      <c r="AI19" s="159"/>
      <c r="AJ19" s="159"/>
      <c r="AK19" s="154" t="s">
        <v>146</v>
      </c>
      <c r="AL19" s="159">
        <v>8.8009929201369186E-3</v>
      </c>
      <c r="AM19" s="159">
        <v>-1.6510318224184999E-3</v>
      </c>
      <c r="AN19" s="159">
        <v>2.949016687299931E-3</v>
      </c>
      <c r="AO19" s="140">
        <v>1.3125588251803441E-3</v>
      </c>
      <c r="AP19" s="140">
        <v>3.0532287160178523E-4</v>
      </c>
      <c r="AQ19" s="140">
        <v>4.5834319558322491E-3</v>
      </c>
      <c r="AR19" s="140">
        <v>5.7614183661625473E-3</v>
      </c>
      <c r="AS19" s="140">
        <v>2.8323540098927091E-3</v>
      </c>
      <c r="AT19" s="140">
        <v>4.8448450442344949E-3</v>
      </c>
      <c r="AU19" s="140">
        <v>3.754943037602492E-3</v>
      </c>
      <c r="AV19" s="140">
        <v>8.4568807279348998E-3</v>
      </c>
      <c r="AW19" s="140">
        <v>2.3841673879476935E-3</v>
      </c>
      <c r="AX19" s="140">
        <v>9.1723046836526632E-3</v>
      </c>
      <c r="AY19" s="140">
        <v>3.8304773801489775E-3</v>
      </c>
      <c r="AZ19" s="140">
        <v>4.6518422129363281E-3</v>
      </c>
      <c r="BA19" s="140">
        <v>9.621965311630086E-3</v>
      </c>
      <c r="BB19" s="140">
        <v>5.9601750152072121E-3</v>
      </c>
      <c r="BC19" s="140">
        <v>3.7483536658916537E-2</v>
      </c>
      <c r="BD19" s="140">
        <v>3.0792994760669031E-3</v>
      </c>
      <c r="BE19" s="140">
        <v>4.6047598389336543E-3</v>
      </c>
      <c r="BF19" s="140">
        <v>3.3507336316629709E-3</v>
      </c>
      <c r="BG19" s="140">
        <v>4.1523098888159651E-3</v>
      </c>
      <c r="BH19" s="140">
        <v>3.1198095676788539E-3</v>
      </c>
      <c r="BI19" s="140">
        <v>5.4058459889964093E-3</v>
      </c>
      <c r="BJ19" s="140">
        <v>1.6617844135083018E-5</v>
      </c>
      <c r="BK19" s="159">
        <v>0</v>
      </c>
      <c r="BL19" s="159"/>
    </row>
    <row r="20" spans="1:64" x14ac:dyDescent="0.2">
      <c r="A20" s="154" t="s">
        <v>170</v>
      </c>
      <c r="B20" s="140">
        <v>5.7915821116147808E-3</v>
      </c>
      <c r="C20" s="171">
        <f t="shared" si="0"/>
        <v>7.1756085412031156E-2</v>
      </c>
      <c r="D20" s="140">
        <v>7.3847237716658826E-2</v>
      </c>
      <c r="E20" s="171">
        <f t="shared" si="1"/>
        <v>0.25581433544773952</v>
      </c>
      <c r="F20" s="171">
        <f t="shared" si="2"/>
        <v>0.28050064233671634</v>
      </c>
      <c r="I20" s="154" t="str">
        <v>CMCSA-US</v>
      </c>
      <c r="J20" s="159">
        <v>9.4527378748961929E-3</v>
      </c>
      <c r="K20" s="159">
        <v>1.9104162766532521E-4</v>
      </c>
      <c r="L20" s="159">
        <v>3.3384275180363514E-3</v>
      </c>
      <c r="M20" s="159">
        <v>1.5396895449073028E-3</v>
      </c>
      <c r="N20" s="159">
        <v>2.9728484603930416E-3</v>
      </c>
      <c r="O20" s="159">
        <v>3.076357680795457E-3</v>
      </c>
      <c r="P20" s="159">
        <v>5.7672907361865002E-3</v>
      </c>
      <c r="Q20" s="159">
        <v>3.135902436342871E-3</v>
      </c>
      <c r="R20" s="159">
        <v>6.6744662422653896E-3</v>
      </c>
      <c r="S20" s="159">
        <v>2.2680043870780685E-3</v>
      </c>
      <c r="T20" s="159">
        <v>8.5538426521197218E-3</v>
      </c>
      <c r="U20" s="159">
        <v>2.8343126876150615E-3</v>
      </c>
      <c r="V20" s="159">
        <v>3.5714544283267204E-3</v>
      </c>
      <c r="W20" s="159">
        <v>2.4229651240022018E-3</v>
      </c>
      <c r="X20" s="159">
        <v>2.8745290673500745E-3</v>
      </c>
      <c r="Y20" s="159">
        <v>3.437748535052655E-3</v>
      </c>
      <c r="Z20" s="159">
        <v>4.1744001611047242E-3</v>
      </c>
      <c r="AA20" s="159">
        <v>3.0792994760669031E-3</v>
      </c>
      <c r="AB20" s="159">
        <v>5.360983763831895E-3</v>
      </c>
      <c r="AC20" s="159">
        <v>6.9862106063100149E-3</v>
      </c>
      <c r="AD20" s="159">
        <v>4.5207647533946696E-3</v>
      </c>
      <c r="AE20" s="159">
        <v>4.4075377686953882E-3</v>
      </c>
      <c r="AF20" s="159">
        <v>1.2373679343507661E-3</v>
      </c>
      <c r="AG20" s="159">
        <v>3.4588639318533687E-3</v>
      </c>
      <c r="AH20" s="159">
        <v>3.1976353029117889E-3</v>
      </c>
      <c r="AI20" s="159"/>
      <c r="AJ20" s="159"/>
      <c r="AK20" s="154" t="s">
        <v>170</v>
      </c>
      <c r="AL20" s="159">
        <v>9.4527378748961929E-3</v>
      </c>
      <c r="AM20" s="159">
        <v>1.9104162766532521E-4</v>
      </c>
      <c r="AN20" s="159">
        <v>3.3384275180363514E-3</v>
      </c>
      <c r="AO20" s="140">
        <v>1.5396895449073028E-3</v>
      </c>
      <c r="AP20" s="140">
        <v>2.9728484603930416E-3</v>
      </c>
      <c r="AQ20" s="140">
        <v>3.076357680795457E-3</v>
      </c>
      <c r="AR20" s="140">
        <v>5.7672907361865002E-3</v>
      </c>
      <c r="AS20" s="140">
        <v>3.135902436342871E-3</v>
      </c>
      <c r="AT20" s="140">
        <v>6.6744662422653896E-3</v>
      </c>
      <c r="AU20" s="140">
        <v>2.2680043870780685E-3</v>
      </c>
      <c r="AV20" s="140">
        <v>8.5538426521197218E-3</v>
      </c>
      <c r="AW20" s="140">
        <v>2.8343126876150615E-3</v>
      </c>
      <c r="AX20" s="140">
        <v>3.5714544283267204E-3</v>
      </c>
      <c r="AY20" s="140">
        <v>2.4229651240022018E-3</v>
      </c>
      <c r="AZ20" s="140">
        <v>2.8745290673500745E-3</v>
      </c>
      <c r="BA20" s="140">
        <v>3.437748535052655E-3</v>
      </c>
      <c r="BB20" s="140">
        <v>4.1744001611047242E-3</v>
      </c>
      <c r="BC20" s="140">
        <v>3.0792994760669031E-3</v>
      </c>
      <c r="BD20" s="140">
        <v>5.360983763831895E-3</v>
      </c>
      <c r="BE20" s="140">
        <v>6.9862106063100149E-3</v>
      </c>
      <c r="BF20" s="140">
        <v>4.5207647533946696E-3</v>
      </c>
      <c r="BG20" s="140">
        <v>4.4075377686953882E-3</v>
      </c>
      <c r="BH20" s="140">
        <v>1.2373679343507661E-3</v>
      </c>
      <c r="BI20" s="140">
        <v>3.4588639318533687E-3</v>
      </c>
      <c r="BJ20" s="140">
        <v>3.1976353029117889E-3</v>
      </c>
      <c r="BK20" s="159">
        <v>0</v>
      </c>
      <c r="BL20" s="159"/>
    </row>
    <row r="21" spans="1:64" x14ac:dyDescent="0.2">
      <c r="A21" s="154" t="s">
        <v>147</v>
      </c>
      <c r="B21" s="140">
        <v>1.9354655482149975E-2</v>
      </c>
      <c r="C21" s="171">
        <f t="shared" si="0"/>
        <v>0.25864637296373161</v>
      </c>
      <c r="D21" s="140">
        <v>0.17885432631697593</v>
      </c>
      <c r="E21" s="171">
        <f t="shared" si="1"/>
        <v>0.61956956066901125</v>
      </c>
      <c r="F21" s="171">
        <f t="shared" si="2"/>
        <v>0.41746139478583361</v>
      </c>
      <c r="I21" s="154" t="str">
        <v>HAL-US</v>
      </c>
      <c r="J21" s="159">
        <v>1.8946463954698217E-2</v>
      </c>
      <c r="K21" s="159">
        <v>5.9135007630099186E-3</v>
      </c>
      <c r="L21" s="159">
        <v>8.8511704745104641E-3</v>
      </c>
      <c r="M21" s="159">
        <v>1.8402054031844638E-3</v>
      </c>
      <c r="N21" s="159">
        <v>4.248283413022351E-3</v>
      </c>
      <c r="O21" s="159">
        <v>7.7953113135930258E-3</v>
      </c>
      <c r="P21" s="159">
        <v>1.027798842239222E-2</v>
      </c>
      <c r="Q21" s="159">
        <v>1.0589365888458107E-2</v>
      </c>
      <c r="R21" s="159">
        <v>1.9221534325049222E-2</v>
      </c>
      <c r="S21" s="159">
        <v>5.5210823845201276E-3</v>
      </c>
      <c r="T21" s="159">
        <v>3.4104745654902478E-2</v>
      </c>
      <c r="U21" s="159">
        <v>7.1080051967906581E-3</v>
      </c>
      <c r="V21" s="159">
        <v>1.1915571874803393E-2</v>
      </c>
      <c r="W21" s="159">
        <v>2.5110295982771268E-3</v>
      </c>
      <c r="X21" s="159">
        <v>5.6587187317830405E-3</v>
      </c>
      <c r="Y21" s="159">
        <v>6.0455173757816977E-3</v>
      </c>
      <c r="Z21" s="159">
        <v>1.0915103689778879E-2</v>
      </c>
      <c r="AA21" s="159">
        <v>4.6047598389336543E-3</v>
      </c>
      <c r="AB21" s="159">
        <v>6.9862106063100149E-3</v>
      </c>
      <c r="AC21" s="159">
        <v>3.144668580429423E-2</v>
      </c>
      <c r="AD21" s="159">
        <v>9.1724608743678285E-3</v>
      </c>
      <c r="AE21" s="159">
        <v>7.7457731986135024E-3</v>
      </c>
      <c r="AF21" s="159">
        <v>1.1076919912439288E-3</v>
      </c>
      <c r="AG21" s="159">
        <v>8.0248972516429457E-3</v>
      </c>
      <c r="AH21" s="159">
        <v>1.0249675476926257E-2</v>
      </c>
      <c r="AI21" s="159"/>
      <c r="AJ21" s="159"/>
      <c r="AK21" s="154" t="s">
        <v>147</v>
      </c>
      <c r="AL21" s="159">
        <v>1.8946463954698217E-2</v>
      </c>
      <c r="AM21" s="159">
        <v>5.9135007630099186E-3</v>
      </c>
      <c r="AN21" s="159">
        <v>8.8511704745104641E-3</v>
      </c>
      <c r="AO21" s="140">
        <v>1.8402054031844638E-3</v>
      </c>
      <c r="AP21" s="140">
        <v>4.248283413022351E-3</v>
      </c>
      <c r="AQ21" s="140">
        <v>7.7953113135930258E-3</v>
      </c>
      <c r="AR21" s="140">
        <v>1.027798842239222E-2</v>
      </c>
      <c r="AS21" s="140">
        <v>1.0589365888458107E-2</v>
      </c>
      <c r="AT21" s="140">
        <v>1.9221534325049222E-2</v>
      </c>
      <c r="AU21" s="140">
        <v>5.5210823845201276E-3</v>
      </c>
      <c r="AV21" s="140">
        <v>3.4104745654902478E-2</v>
      </c>
      <c r="AW21" s="140">
        <v>7.1080051967906581E-3</v>
      </c>
      <c r="AX21" s="140">
        <v>1.1915571874803393E-2</v>
      </c>
      <c r="AY21" s="140">
        <v>2.5110295982771268E-3</v>
      </c>
      <c r="AZ21" s="140">
        <v>5.6587187317830405E-3</v>
      </c>
      <c r="BA21" s="140">
        <v>6.0455173757816977E-3</v>
      </c>
      <c r="BB21" s="140">
        <v>1.0915103689778879E-2</v>
      </c>
      <c r="BC21" s="140">
        <v>4.6047598389336543E-3</v>
      </c>
      <c r="BD21" s="140">
        <v>6.9862106063100149E-3</v>
      </c>
      <c r="BE21" s="140">
        <v>3.144668580429423E-2</v>
      </c>
      <c r="BF21" s="140">
        <v>9.1724608743678285E-3</v>
      </c>
      <c r="BG21" s="140">
        <v>7.7457731986135024E-3</v>
      </c>
      <c r="BH21" s="140">
        <v>1.1076919912439288E-3</v>
      </c>
      <c r="BI21" s="140">
        <v>8.0248972516429457E-3</v>
      </c>
      <c r="BJ21" s="140">
        <v>1.0249675476926257E-2</v>
      </c>
      <c r="BK21" s="159">
        <v>0</v>
      </c>
      <c r="BL21" s="159"/>
    </row>
    <row r="22" spans="1:64" x14ac:dyDescent="0.2">
      <c r="A22" s="154" t="s">
        <v>9</v>
      </c>
      <c r="B22" s="140">
        <v>1.9860887861536548E-2</v>
      </c>
      <c r="C22" s="171">
        <f t="shared" si="0"/>
        <v>0.26616772930126387</v>
      </c>
      <c r="D22" s="140">
        <v>0.10679487134053106</v>
      </c>
      <c r="E22" s="171">
        <f t="shared" si="1"/>
        <v>0.36994828629916232</v>
      </c>
      <c r="F22" s="171">
        <f t="shared" si="2"/>
        <v>0.71947279973618994</v>
      </c>
      <c r="I22" s="154" t="str">
        <v>BIRDF-US</v>
      </c>
      <c r="J22" s="159">
        <v>1.2856125143066192E-2</v>
      </c>
      <c r="K22" s="159">
        <v>4.6470712234514457E-3</v>
      </c>
      <c r="L22" s="159">
        <v>2.4636678791506183E-3</v>
      </c>
      <c r="M22" s="159">
        <v>3.4133386973587564E-3</v>
      </c>
      <c r="N22" s="159">
        <v>4.5688423232668742E-3</v>
      </c>
      <c r="O22" s="159">
        <v>4.7618057464072026E-3</v>
      </c>
      <c r="P22" s="159">
        <v>7.3065845602376693E-3</v>
      </c>
      <c r="Q22" s="159">
        <v>6.6133678544891498E-3</v>
      </c>
      <c r="R22" s="159">
        <v>7.5437951740978037E-3</v>
      </c>
      <c r="S22" s="159">
        <v>3.0077933105629715E-3</v>
      </c>
      <c r="T22" s="159">
        <v>9.4566205442247076E-3</v>
      </c>
      <c r="U22" s="159">
        <v>4.6304076430390148E-3</v>
      </c>
      <c r="V22" s="159">
        <v>5.6259722389254557E-3</v>
      </c>
      <c r="W22" s="159">
        <v>2.4859450856343423E-3</v>
      </c>
      <c r="X22" s="159">
        <v>3.6708938130505411E-3</v>
      </c>
      <c r="Y22" s="159">
        <v>6.0646339914264113E-3</v>
      </c>
      <c r="Z22" s="159">
        <v>5.5028667980616276E-3</v>
      </c>
      <c r="AA22" s="159">
        <v>3.3507336316629709E-3</v>
      </c>
      <c r="AB22" s="159">
        <v>4.5207647533946696E-3</v>
      </c>
      <c r="AC22" s="159">
        <v>9.1724608743678285E-3</v>
      </c>
      <c r="AD22" s="159">
        <v>1.1211837009985655E-2</v>
      </c>
      <c r="AE22" s="159">
        <v>5.5842428689484771E-3</v>
      </c>
      <c r="AF22" s="159">
        <v>1.7798418855310303E-3</v>
      </c>
      <c r="AG22" s="159">
        <v>2.5245208457410646E-3</v>
      </c>
      <c r="AH22" s="159">
        <v>2.9219198520469441E-3</v>
      </c>
      <c r="AI22" s="159"/>
      <c r="AJ22" s="159"/>
      <c r="AK22" s="154" t="s">
        <v>9</v>
      </c>
      <c r="AL22" s="159">
        <v>1.2856125143066192E-2</v>
      </c>
      <c r="AM22" s="159">
        <v>4.6470712234514457E-3</v>
      </c>
      <c r="AN22" s="159">
        <v>2.4636678791506183E-3</v>
      </c>
      <c r="AO22" s="140">
        <v>3.4133386973587564E-3</v>
      </c>
      <c r="AP22" s="140">
        <v>4.5688423232668742E-3</v>
      </c>
      <c r="AQ22" s="140">
        <v>4.7618057464072026E-3</v>
      </c>
      <c r="AR22" s="140">
        <v>7.3065845602376693E-3</v>
      </c>
      <c r="AS22" s="140">
        <v>6.6133678544891498E-3</v>
      </c>
      <c r="AT22" s="140">
        <v>7.5437951740978037E-3</v>
      </c>
      <c r="AU22" s="140">
        <v>3.0077933105629715E-3</v>
      </c>
      <c r="AV22" s="140">
        <v>9.4566205442247076E-3</v>
      </c>
      <c r="AW22" s="140">
        <v>4.6304076430390148E-3</v>
      </c>
      <c r="AX22" s="140">
        <v>5.6259722389254557E-3</v>
      </c>
      <c r="AY22" s="140">
        <v>2.4859450856343423E-3</v>
      </c>
      <c r="AZ22" s="140">
        <v>3.6708938130505411E-3</v>
      </c>
      <c r="BA22" s="140">
        <v>6.0646339914264113E-3</v>
      </c>
      <c r="BB22" s="140">
        <v>5.5028667980616276E-3</v>
      </c>
      <c r="BC22" s="140">
        <v>3.3507336316629709E-3</v>
      </c>
      <c r="BD22" s="140">
        <v>4.5207647533946696E-3</v>
      </c>
      <c r="BE22" s="140">
        <v>9.1724608743678285E-3</v>
      </c>
      <c r="BF22" s="140">
        <v>1.1211837009985655E-2</v>
      </c>
      <c r="BG22" s="140">
        <v>5.5842428689484771E-3</v>
      </c>
      <c r="BH22" s="140">
        <v>1.7798418855310303E-3</v>
      </c>
      <c r="BI22" s="140">
        <v>2.5245208457410646E-3</v>
      </c>
      <c r="BJ22" s="140">
        <v>2.9219198520469441E-3</v>
      </c>
      <c r="BK22" s="159">
        <v>0</v>
      </c>
      <c r="BL22" s="159"/>
    </row>
    <row r="23" spans="1:64" x14ac:dyDescent="0.2">
      <c r="A23" s="154" t="s">
        <v>30</v>
      </c>
      <c r="B23" s="140">
        <v>1.373693369205586E-2</v>
      </c>
      <c r="C23" s="171">
        <f t="shared" si="0"/>
        <v>0.17788593053240787</v>
      </c>
      <c r="D23" s="140">
        <v>0.10109333957532524</v>
      </c>
      <c r="E23" s="171">
        <f t="shared" si="1"/>
        <v>0.35019760090255364</v>
      </c>
      <c r="F23" s="171">
        <f t="shared" si="2"/>
        <v>0.50795873550803283</v>
      </c>
      <c r="I23" s="154" t="str">
        <v>EPRT-US</v>
      </c>
      <c r="J23" s="159">
        <v>1.2161143956504732E-2</v>
      </c>
      <c r="K23" s="159">
        <v>1.2118670036233156E-3</v>
      </c>
      <c r="L23" s="159">
        <v>4.6219126319098297E-3</v>
      </c>
      <c r="M23" s="159">
        <v>2.9248062149055238E-3</v>
      </c>
      <c r="N23" s="159">
        <v>1.2405238580152043E-3</v>
      </c>
      <c r="O23" s="159">
        <v>5.49545747839493E-3</v>
      </c>
      <c r="P23" s="159">
        <v>4.5145314523105792E-3</v>
      </c>
      <c r="Q23" s="159">
        <v>5.1088584492153108E-3</v>
      </c>
      <c r="R23" s="159">
        <v>1.0761990943225278E-2</v>
      </c>
      <c r="S23" s="159">
        <v>3.1729488566998396E-3</v>
      </c>
      <c r="T23" s="159">
        <v>1.0841395132400681E-2</v>
      </c>
      <c r="U23" s="159">
        <v>2.5212939724254158E-3</v>
      </c>
      <c r="V23" s="159">
        <v>7.9158246352124227E-3</v>
      </c>
      <c r="W23" s="159">
        <v>3.1531035333392204E-3</v>
      </c>
      <c r="X23" s="159">
        <v>4.1892855273722952E-3</v>
      </c>
      <c r="Y23" s="159">
        <v>4.3786124071849017E-3</v>
      </c>
      <c r="Z23" s="159">
        <v>5.0443610476233053E-3</v>
      </c>
      <c r="AA23" s="159">
        <v>4.1523098888159651E-3</v>
      </c>
      <c r="AB23" s="159">
        <v>4.4075377686953882E-3</v>
      </c>
      <c r="AC23" s="159">
        <v>7.7457731986135024E-3</v>
      </c>
      <c r="AD23" s="159">
        <v>5.5842428689484771E-3</v>
      </c>
      <c r="AE23" s="159">
        <v>1.0046645284348081E-2</v>
      </c>
      <c r="AF23" s="159">
        <v>9.4729900531066171E-4</v>
      </c>
      <c r="AG23" s="159">
        <v>4.6003845135546857E-3</v>
      </c>
      <c r="AH23" s="159">
        <v>8.2185890997692676E-3</v>
      </c>
      <c r="AI23" s="159"/>
      <c r="AJ23" s="159"/>
      <c r="AK23" s="154" t="s">
        <v>30</v>
      </c>
      <c r="AL23" s="159">
        <v>1.2161143956504732E-2</v>
      </c>
      <c r="AM23" s="159">
        <v>1.2118670036233156E-3</v>
      </c>
      <c r="AN23" s="159">
        <v>4.6219126319098297E-3</v>
      </c>
      <c r="AO23" s="140">
        <v>2.9248062149055238E-3</v>
      </c>
      <c r="AP23" s="140">
        <v>1.2405238580152043E-3</v>
      </c>
      <c r="AQ23" s="140">
        <v>5.49545747839493E-3</v>
      </c>
      <c r="AR23" s="140">
        <v>4.5145314523105792E-3</v>
      </c>
      <c r="AS23" s="140">
        <v>5.1088584492153108E-3</v>
      </c>
      <c r="AT23" s="140">
        <v>1.0761990943225278E-2</v>
      </c>
      <c r="AU23" s="140">
        <v>3.1729488566998396E-3</v>
      </c>
      <c r="AV23" s="140">
        <v>1.0841395132400681E-2</v>
      </c>
      <c r="AW23" s="140">
        <v>2.5212939724254158E-3</v>
      </c>
      <c r="AX23" s="140">
        <v>7.9158246352124227E-3</v>
      </c>
      <c r="AY23" s="140">
        <v>3.1531035333392204E-3</v>
      </c>
      <c r="AZ23" s="140">
        <v>4.1892855273722952E-3</v>
      </c>
      <c r="BA23" s="140">
        <v>4.3786124071849017E-3</v>
      </c>
      <c r="BB23" s="140">
        <v>5.0443610476233053E-3</v>
      </c>
      <c r="BC23" s="140">
        <v>4.1523098888159651E-3</v>
      </c>
      <c r="BD23" s="140">
        <v>4.4075377686953882E-3</v>
      </c>
      <c r="BE23" s="140">
        <v>7.7457731986135024E-3</v>
      </c>
      <c r="BF23" s="140">
        <v>5.5842428689484771E-3</v>
      </c>
      <c r="BG23" s="140">
        <v>1.0046645284348081E-2</v>
      </c>
      <c r="BH23" s="140">
        <v>9.4729900531066171E-4</v>
      </c>
      <c r="BI23" s="140">
        <v>4.6003845135546857E-3</v>
      </c>
      <c r="BJ23" s="140">
        <v>8.2185890997692676E-3</v>
      </c>
      <c r="BK23" s="159">
        <v>0</v>
      </c>
      <c r="BL23" s="159"/>
    </row>
    <row r="24" spans="1:64" x14ac:dyDescent="0.2">
      <c r="A24" s="154" t="s">
        <v>31</v>
      </c>
      <c r="B24" s="140">
        <v>8.7812106742711342E-4</v>
      </c>
      <c r="C24" s="171">
        <f t="shared" si="0"/>
        <v>1.0588494445617824E-2</v>
      </c>
      <c r="D24" s="140">
        <v>6.9268495222249496E-2</v>
      </c>
      <c r="E24" s="171">
        <f t="shared" si="1"/>
        <v>0.2399531061775563</v>
      </c>
      <c r="F24" s="171">
        <f t="shared" si="2"/>
        <v>4.4127348940349767E-2</v>
      </c>
      <c r="I24" s="154" t="str">
        <v>OTSKY-US</v>
      </c>
      <c r="J24" s="159">
        <v>4.7590293253715671E-3</v>
      </c>
      <c r="K24" s="159">
        <v>1.6788949823014123E-3</v>
      </c>
      <c r="L24" s="159">
        <v>5.3785305437254035E-4</v>
      </c>
      <c r="M24" s="159">
        <v>1.2457592500552063E-3</v>
      </c>
      <c r="N24" s="159">
        <v>-2.2145696375329072E-4</v>
      </c>
      <c r="O24" s="159">
        <v>7.8912108882352281E-4</v>
      </c>
      <c r="P24" s="159">
        <v>1.6897686561708875E-3</v>
      </c>
      <c r="Q24" s="159">
        <v>1.601331490626919E-3</v>
      </c>
      <c r="R24" s="159">
        <v>3.4833721276256902E-3</v>
      </c>
      <c r="S24" s="159">
        <v>1.3481828514606771E-4</v>
      </c>
      <c r="T24" s="159">
        <v>2.0344919118617322E-3</v>
      </c>
      <c r="U24" s="159">
        <v>1.6534376559847784E-3</v>
      </c>
      <c r="V24" s="159">
        <v>3.1671030954801105E-3</v>
      </c>
      <c r="W24" s="159">
        <v>7.9308196279403293E-4</v>
      </c>
      <c r="X24" s="159">
        <v>1.5087296526544558E-3</v>
      </c>
      <c r="Y24" s="159">
        <v>1.8616566781328716E-3</v>
      </c>
      <c r="Z24" s="159">
        <v>2.2733844346903615E-4</v>
      </c>
      <c r="AA24" s="159">
        <v>3.1198095676788539E-3</v>
      </c>
      <c r="AB24" s="159">
        <v>1.2373679343507661E-3</v>
      </c>
      <c r="AC24" s="159">
        <v>1.1076919912439288E-3</v>
      </c>
      <c r="AD24" s="159">
        <v>1.7798418855310303E-3</v>
      </c>
      <c r="AE24" s="159">
        <v>9.4729900531066171E-4</v>
      </c>
      <c r="AF24" s="159">
        <v>4.7168002874674328E-3</v>
      </c>
      <c r="AG24" s="159">
        <v>6.7290071260417937E-4</v>
      </c>
      <c r="AH24" s="159">
        <v>7.3083541529887072E-5</v>
      </c>
      <c r="AI24" s="159"/>
      <c r="AJ24" s="159"/>
      <c r="AK24" s="154" t="s">
        <v>31</v>
      </c>
      <c r="AL24" s="159">
        <v>4.7590293253715671E-3</v>
      </c>
      <c r="AM24" s="159">
        <v>1.6788949823014123E-3</v>
      </c>
      <c r="AN24" s="159">
        <v>5.3785305437254035E-4</v>
      </c>
      <c r="AO24" s="140">
        <v>1.2457592500552063E-3</v>
      </c>
      <c r="AP24" s="140">
        <v>-2.2145696375329072E-4</v>
      </c>
      <c r="AQ24" s="140">
        <v>7.8912108882352281E-4</v>
      </c>
      <c r="AR24" s="140">
        <v>1.6897686561708875E-3</v>
      </c>
      <c r="AS24" s="140">
        <v>1.601331490626919E-3</v>
      </c>
      <c r="AT24" s="140">
        <v>3.4833721276256902E-3</v>
      </c>
      <c r="AU24" s="140">
        <v>1.3481828514606771E-4</v>
      </c>
      <c r="AV24" s="140">
        <v>2.0344919118617322E-3</v>
      </c>
      <c r="AW24" s="140">
        <v>1.6534376559847784E-3</v>
      </c>
      <c r="AX24" s="140">
        <v>3.1671030954801105E-3</v>
      </c>
      <c r="AY24" s="140">
        <v>7.9308196279403293E-4</v>
      </c>
      <c r="AZ24" s="140">
        <v>1.5087296526544558E-3</v>
      </c>
      <c r="BA24" s="140">
        <v>1.8616566781328716E-3</v>
      </c>
      <c r="BB24" s="140">
        <v>2.2733844346903615E-4</v>
      </c>
      <c r="BC24" s="140">
        <v>3.1198095676788539E-3</v>
      </c>
      <c r="BD24" s="140">
        <v>1.2373679343507661E-3</v>
      </c>
      <c r="BE24" s="140">
        <v>1.1076919912439288E-3</v>
      </c>
      <c r="BF24" s="140">
        <v>1.7798418855310303E-3</v>
      </c>
      <c r="BG24" s="140">
        <v>9.4729900531066171E-4</v>
      </c>
      <c r="BH24" s="140">
        <v>4.7168002874674328E-3</v>
      </c>
      <c r="BI24" s="140">
        <v>6.7290071260417937E-4</v>
      </c>
      <c r="BJ24" s="140">
        <v>7.3083541529887072E-5</v>
      </c>
      <c r="BK24" s="159">
        <v>0</v>
      </c>
      <c r="BL24" s="159"/>
    </row>
    <row r="25" spans="1:64" x14ac:dyDescent="0.2">
      <c r="A25" s="154" t="s">
        <v>32</v>
      </c>
      <c r="B25" s="140">
        <v>-8.018736690653908E-4</v>
      </c>
      <c r="C25" s="171">
        <f t="shared" si="0"/>
        <v>-9.5801591665259922E-3</v>
      </c>
      <c r="D25" s="140">
        <v>8.5047326939126325E-2</v>
      </c>
      <c r="E25" s="171">
        <f t="shared" si="1"/>
        <v>0.29461258261297613</v>
      </c>
      <c r="F25" s="171">
        <f t="shared" si="2"/>
        <v>-3.251782079895469E-2</v>
      </c>
      <c r="I25" s="154" t="str">
        <v>OHI-US</v>
      </c>
      <c r="J25" s="159">
        <v>8.3239821560562866E-3</v>
      </c>
      <c r="K25" s="159">
        <v>-3.13325059988489E-6</v>
      </c>
      <c r="L25" s="159">
        <v>3.7863990472085034E-3</v>
      </c>
      <c r="M25" s="159">
        <v>4.2049900426660358E-4</v>
      </c>
      <c r="N25" s="159">
        <v>-2.0152522140198855E-5</v>
      </c>
      <c r="O25" s="159">
        <v>2.9232126495074306E-3</v>
      </c>
      <c r="P25" s="159">
        <v>2.3289228183901944E-3</v>
      </c>
      <c r="Q25" s="159">
        <v>1.7836289688849725E-3</v>
      </c>
      <c r="R25" s="159">
        <v>6.4779870681913243E-3</v>
      </c>
      <c r="S25" s="159">
        <v>1.9015094227363275E-3</v>
      </c>
      <c r="T25" s="159">
        <v>1.1273033972301252E-2</v>
      </c>
      <c r="U25" s="159">
        <v>7.8340852615030765E-4</v>
      </c>
      <c r="V25" s="159">
        <v>5.912013832573621E-3</v>
      </c>
      <c r="W25" s="159">
        <v>2.5768506302784478E-3</v>
      </c>
      <c r="X25" s="159">
        <v>2.7915840331603093E-3</v>
      </c>
      <c r="Y25" s="159">
        <v>3.0310869239730401E-3</v>
      </c>
      <c r="Z25" s="159">
        <v>4.5500087968091095E-3</v>
      </c>
      <c r="AA25" s="159">
        <v>5.4058459889964093E-3</v>
      </c>
      <c r="AB25" s="159">
        <v>3.4588639318533687E-3</v>
      </c>
      <c r="AC25" s="159">
        <v>8.0248972516429457E-3</v>
      </c>
      <c r="AD25" s="159">
        <v>2.5245208457410646E-3</v>
      </c>
      <c r="AE25" s="159">
        <v>4.6003845135546857E-3</v>
      </c>
      <c r="AF25" s="159">
        <v>6.7290071260417937E-4</v>
      </c>
      <c r="AG25" s="159">
        <v>7.1104537886518167E-3</v>
      </c>
      <c r="AH25" s="159">
        <v>4.9383780161639914E-3</v>
      </c>
      <c r="AI25" s="159"/>
      <c r="AJ25" s="159"/>
      <c r="AK25" s="154" t="s">
        <v>32</v>
      </c>
      <c r="AL25" s="159">
        <v>8.3239821560562866E-3</v>
      </c>
      <c r="AM25" s="159">
        <v>-3.13325059988489E-6</v>
      </c>
      <c r="AN25" s="159">
        <v>3.7863990472085034E-3</v>
      </c>
      <c r="AO25" s="140">
        <v>4.2049900426660358E-4</v>
      </c>
      <c r="AP25" s="140">
        <v>-2.0152522140198855E-5</v>
      </c>
      <c r="AQ25" s="140">
        <v>2.9232126495074306E-3</v>
      </c>
      <c r="AR25" s="140">
        <v>2.3289228183901944E-3</v>
      </c>
      <c r="AS25" s="140">
        <v>1.7836289688849725E-3</v>
      </c>
      <c r="AT25" s="140">
        <v>6.4779870681913243E-3</v>
      </c>
      <c r="AU25" s="140">
        <v>1.9015094227363275E-3</v>
      </c>
      <c r="AV25" s="140">
        <v>1.1273033972301252E-2</v>
      </c>
      <c r="AW25" s="140">
        <v>7.8340852615030765E-4</v>
      </c>
      <c r="AX25" s="140">
        <v>5.912013832573621E-3</v>
      </c>
      <c r="AY25" s="140">
        <v>2.5768506302784478E-3</v>
      </c>
      <c r="AZ25" s="140">
        <v>2.7915840331603093E-3</v>
      </c>
      <c r="BA25" s="140">
        <v>3.0310869239730401E-3</v>
      </c>
      <c r="BB25" s="140">
        <v>4.5500087968091095E-3</v>
      </c>
      <c r="BC25" s="140">
        <v>5.4058459889964093E-3</v>
      </c>
      <c r="BD25" s="140">
        <v>3.4588639318533687E-3</v>
      </c>
      <c r="BE25" s="140">
        <v>8.0248972516429457E-3</v>
      </c>
      <c r="BF25" s="140">
        <v>2.5245208457410646E-3</v>
      </c>
      <c r="BG25" s="140">
        <v>4.6003845135546857E-3</v>
      </c>
      <c r="BH25" s="140">
        <v>6.7290071260417937E-4</v>
      </c>
      <c r="BI25" s="140">
        <v>7.1104537886518167E-3</v>
      </c>
      <c r="BJ25" s="140">
        <v>4.9383780161639914E-3</v>
      </c>
      <c r="BK25" s="159">
        <v>0</v>
      </c>
      <c r="BL25" s="159"/>
    </row>
    <row r="26" spans="1:64" x14ac:dyDescent="0.2">
      <c r="A26" s="154" t="s">
        <v>33</v>
      </c>
      <c r="B26" s="140">
        <v>3.7916563046658462E-2</v>
      </c>
      <c r="C26" s="171">
        <f t="shared" si="0"/>
        <v>0.56296520434829223</v>
      </c>
      <c r="D26" s="140">
        <v>0.15099219055993715</v>
      </c>
      <c r="E26" s="171">
        <f t="shared" si="1"/>
        <v>0.52305229119186591</v>
      </c>
      <c r="F26" s="171">
        <f t="shared" si="2"/>
        <v>1.07630769203874</v>
      </c>
      <c r="I26" s="154" t="str">
        <v>AGYS-US</v>
      </c>
      <c r="J26" s="159">
        <v>1.8062659626415487E-2</v>
      </c>
      <c r="K26" s="159">
        <v>1.204311977503917E-3</v>
      </c>
      <c r="L26" s="159">
        <v>2.3542443510653284E-3</v>
      </c>
      <c r="M26" s="159">
        <v>7.6433231328063142E-4</v>
      </c>
      <c r="N26" s="159">
        <v>5.8423177433546581E-4</v>
      </c>
      <c r="O26" s="159">
        <v>3.40513861248278E-3</v>
      </c>
      <c r="P26" s="159">
        <v>1.0248641147087814E-3</v>
      </c>
      <c r="Q26" s="159">
        <v>3.4601296286812804E-3</v>
      </c>
      <c r="R26" s="159">
        <v>1.3204795097047972E-2</v>
      </c>
      <c r="S26" s="159">
        <v>2.1173442730800982E-3</v>
      </c>
      <c r="T26" s="159">
        <v>1.5021705296797073E-2</v>
      </c>
      <c r="U26" s="159">
        <v>2.7336201102634889E-3</v>
      </c>
      <c r="V26" s="159">
        <v>4.0635801298260325E-3</v>
      </c>
      <c r="W26" s="159">
        <v>3.6649442900085885E-4</v>
      </c>
      <c r="X26" s="159">
        <v>4.112188361000363E-4</v>
      </c>
      <c r="Y26" s="159">
        <v>1.3138452350884675E-3</v>
      </c>
      <c r="Z26" s="159">
        <v>1.2527121498575897E-3</v>
      </c>
      <c r="AA26" s="159">
        <v>1.6617844135083018E-5</v>
      </c>
      <c r="AB26" s="159">
        <v>3.1976353029117889E-3</v>
      </c>
      <c r="AC26" s="159">
        <v>1.0249675476926257E-2</v>
      </c>
      <c r="AD26" s="159">
        <v>2.9219198520469441E-3</v>
      </c>
      <c r="AE26" s="159">
        <v>8.2185890997692676E-3</v>
      </c>
      <c r="AF26" s="159">
        <v>7.3083541529887072E-5</v>
      </c>
      <c r="AG26" s="159">
        <v>4.9383780161639914E-3</v>
      </c>
      <c r="AH26" s="159">
        <v>2.2412223955680089E-2</v>
      </c>
      <c r="AI26" s="159"/>
      <c r="AJ26" s="159"/>
      <c r="AK26" s="154" t="s">
        <v>33</v>
      </c>
      <c r="AL26" s="159">
        <v>1.8062659626415487E-2</v>
      </c>
      <c r="AM26" s="159">
        <v>1.204311977503917E-3</v>
      </c>
      <c r="AN26" s="159">
        <v>2.3542443510653284E-3</v>
      </c>
      <c r="AO26" s="140">
        <v>7.6433231328063142E-4</v>
      </c>
      <c r="AP26" s="140">
        <v>5.8423177433546581E-4</v>
      </c>
      <c r="AQ26" s="140">
        <v>3.40513861248278E-3</v>
      </c>
      <c r="AR26" s="140">
        <v>1.0248641147087814E-3</v>
      </c>
      <c r="AS26" s="140">
        <v>3.4601296286812804E-3</v>
      </c>
      <c r="AT26" s="140">
        <v>1.3204795097047972E-2</v>
      </c>
      <c r="AU26" s="140">
        <v>2.1173442730800982E-3</v>
      </c>
      <c r="AV26" s="140">
        <v>1.5021705296797073E-2</v>
      </c>
      <c r="AW26" s="140">
        <v>2.7336201102634889E-3</v>
      </c>
      <c r="AX26" s="140">
        <v>4.0635801298260325E-3</v>
      </c>
      <c r="AY26" s="140">
        <v>3.6649442900085885E-4</v>
      </c>
      <c r="AZ26" s="140">
        <v>4.112188361000363E-4</v>
      </c>
      <c r="BA26" s="140">
        <v>1.3138452350884675E-3</v>
      </c>
      <c r="BB26" s="140">
        <v>1.2527121498575897E-3</v>
      </c>
      <c r="BC26" s="140">
        <v>1.6617844135083018E-5</v>
      </c>
      <c r="BD26" s="140">
        <v>3.1976353029117889E-3</v>
      </c>
      <c r="BE26" s="140">
        <v>1.0249675476926257E-2</v>
      </c>
      <c r="BF26" s="140">
        <v>2.9219198520469441E-3</v>
      </c>
      <c r="BG26" s="140">
        <v>8.2185890997692676E-3</v>
      </c>
      <c r="BH26" s="140">
        <v>7.3083541529887072E-5</v>
      </c>
      <c r="BI26" s="140">
        <v>4.9383780161639914E-3</v>
      </c>
      <c r="BJ26" s="140">
        <v>2.2412223955680089E-2</v>
      </c>
      <c r="BK26" s="159">
        <v>0</v>
      </c>
      <c r="BL26" s="159"/>
    </row>
    <row r="27" spans="1:64" x14ac:dyDescent="0.2"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Y27" s="159"/>
      <c r="Z27" s="159"/>
      <c r="AA27" s="159"/>
      <c r="AB27" s="159"/>
      <c r="AC27" s="159"/>
      <c r="AD27" s="159"/>
      <c r="AE27" s="159"/>
      <c r="AF27" s="159"/>
      <c r="AG27" s="159"/>
      <c r="AH27" s="159"/>
      <c r="AI27" s="159"/>
      <c r="AJ27" s="159"/>
      <c r="AK27" s="159" t="s">
        <v>485</v>
      </c>
      <c r="AL27" s="159">
        <v>0</v>
      </c>
      <c r="AM27" s="159">
        <v>0</v>
      </c>
      <c r="AN27" s="159">
        <v>0</v>
      </c>
      <c r="AO27" s="159">
        <v>0</v>
      </c>
      <c r="AP27" s="159">
        <v>0</v>
      </c>
      <c r="AQ27" s="159">
        <v>0</v>
      </c>
      <c r="AR27" s="159">
        <v>0</v>
      </c>
      <c r="AS27" s="159">
        <v>0</v>
      </c>
      <c r="AT27" s="159">
        <v>0</v>
      </c>
      <c r="AU27" s="159">
        <v>0</v>
      </c>
      <c r="AV27" s="159">
        <v>0</v>
      </c>
      <c r="AW27" s="159">
        <v>0</v>
      </c>
      <c r="AX27" s="159">
        <v>0</v>
      </c>
      <c r="AY27" s="159">
        <v>0</v>
      </c>
      <c r="AZ27" s="159">
        <v>0</v>
      </c>
      <c r="BA27" s="159">
        <v>0</v>
      </c>
      <c r="BB27" s="159">
        <v>0</v>
      </c>
      <c r="BC27" s="159">
        <v>0</v>
      </c>
      <c r="BD27" s="159">
        <v>0</v>
      </c>
      <c r="BE27" s="159">
        <v>0</v>
      </c>
      <c r="BF27" s="159">
        <v>0</v>
      </c>
      <c r="BG27" s="159">
        <v>0</v>
      </c>
      <c r="BH27" s="159">
        <v>0</v>
      </c>
      <c r="BI27" s="159">
        <v>0</v>
      </c>
      <c r="BJ27" s="159">
        <v>0</v>
      </c>
      <c r="BK27" s="159">
        <v>0</v>
      </c>
      <c r="BL27" s="159"/>
    </row>
    <row r="28" spans="1:64" x14ac:dyDescent="0.2">
      <c r="A28" s="225" t="s">
        <v>484</v>
      </c>
      <c r="B28" s="225"/>
      <c r="C28" s="225"/>
      <c r="D28" s="225"/>
      <c r="E28" s="225"/>
      <c r="F28" s="225"/>
      <c r="G28" s="225"/>
      <c r="H28" s="225"/>
      <c r="I28" s="225"/>
      <c r="J28" s="226" t="s">
        <v>483</v>
      </c>
      <c r="K28" s="226"/>
      <c r="L28" s="226"/>
      <c r="M28" s="226"/>
      <c r="N28" s="226"/>
      <c r="O28" s="226"/>
      <c r="P28" s="226"/>
      <c r="Q28" s="226"/>
      <c r="R28" s="226"/>
      <c r="S28" s="226"/>
      <c r="T28" s="159"/>
      <c r="U28" s="159"/>
      <c r="V28" s="159"/>
      <c r="W28" s="159"/>
      <c r="X28" s="159"/>
      <c r="Y28" s="159"/>
      <c r="Z28" s="159"/>
      <c r="AA28" s="159"/>
      <c r="AB28" s="159"/>
      <c r="AC28" s="159"/>
      <c r="AD28" s="159"/>
      <c r="AK28" s="154"/>
      <c r="AL28" s="159"/>
      <c r="AM28" s="159"/>
      <c r="AN28" s="159"/>
      <c r="AO28" s="159"/>
      <c r="AP28" s="159"/>
      <c r="AQ28" s="159"/>
      <c r="AR28" s="159"/>
      <c r="AS28" s="159"/>
      <c r="AT28" s="159"/>
      <c r="AU28" s="159"/>
      <c r="AV28" s="159"/>
      <c r="AW28" s="159"/>
      <c r="AX28" s="159"/>
      <c r="AY28" s="159"/>
      <c r="AZ28" s="159"/>
      <c r="BA28" s="159"/>
      <c r="BB28" s="159"/>
      <c r="BC28" s="159"/>
      <c r="BD28" s="159"/>
      <c r="BE28" s="159"/>
      <c r="BF28" s="159"/>
      <c r="BG28" s="159"/>
      <c r="BH28" s="159"/>
      <c r="BI28" s="159"/>
      <c r="BJ28" s="159"/>
      <c r="BK28" s="159"/>
      <c r="BL28" s="159"/>
    </row>
    <row r="29" spans="1:64" s="166" customFormat="1" ht="68.25" x14ac:dyDescent="0.2">
      <c r="A29" s="169"/>
      <c r="B29" s="211" t="s">
        <v>482</v>
      </c>
      <c r="C29" s="211" t="s">
        <v>481</v>
      </c>
      <c r="D29" s="211" t="s">
        <v>480</v>
      </c>
      <c r="E29" s="211" t="s">
        <v>479</v>
      </c>
      <c r="F29" s="211" t="s">
        <v>478</v>
      </c>
      <c r="G29" s="169"/>
      <c r="H29" s="169"/>
      <c r="I29" s="169"/>
      <c r="J29" s="224" t="s">
        <v>477</v>
      </c>
      <c r="K29" s="224"/>
      <c r="L29" s="224" t="s">
        <v>476</v>
      </c>
      <c r="M29" s="224"/>
      <c r="N29" s="224" t="s">
        <v>475</v>
      </c>
      <c r="O29" s="224"/>
      <c r="P29" s="224"/>
      <c r="Q29" s="224"/>
      <c r="R29" s="224" t="s">
        <v>474</v>
      </c>
      <c r="S29" s="224"/>
      <c r="T29" s="224"/>
      <c r="U29" s="168"/>
      <c r="V29" s="167"/>
      <c r="W29" s="167"/>
      <c r="X29" s="167"/>
      <c r="Y29" s="167"/>
      <c r="Z29" s="167"/>
      <c r="AA29" s="167"/>
      <c r="AB29" s="167"/>
      <c r="AC29" s="167"/>
      <c r="AD29" s="167"/>
    </row>
    <row r="30" spans="1:64" x14ac:dyDescent="0.2">
      <c r="A30" s="165" t="s">
        <v>412</v>
      </c>
      <c r="B30" s="159" t="s">
        <v>421</v>
      </c>
      <c r="C30" s="159" t="s">
        <v>473</v>
      </c>
      <c r="D30" s="159"/>
      <c r="E30" s="159" t="s">
        <v>472</v>
      </c>
      <c r="F30" s="159" t="s">
        <v>471</v>
      </c>
      <c r="G30" s="159"/>
      <c r="H30" s="159"/>
      <c r="I30" s="159"/>
      <c r="J30" s="159" t="s">
        <v>470</v>
      </c>
      <c r="K30" s="159" t="s">
        <v>469</v>
      </c>
      <c r="L30" s="159" t="s">
        <v>468</v>
      </c>
      <c r="M30" s="159"/>
      <c r="N30" s="159" t="s">
        <v>467</v>
      </c>
      <c r="O30" s="159"/>
      <c r="P30" s="159"/>
      <c r="Q30" s="159"/>
      <c r="R30" s="159" t="s">
        <v>467</v>
      </c>
      <c r="S30" s="159"/>
      <c r="T30" s="159"/>
      <c r="U30" s="159"/>
      <c r="V30" s="159"/>
      <c r="W30" s="159"/>
      <c r="X30" s="159"/>
      <c r="Y30" s="159"/>
      <c r="Z30" s="159"/>
      <c r="AA30" s="159"/>
      <c r="AB30" s="159"/>
      <c r="AC30" s="159"/>
    </row>
    <row r="31" spans="1:64" x14ac:dyDescent="0.2">
      <c r="A31" s="165" t="s">
        <v>413</v>
      </c>
      <c r="B31" s="159" t="s">
        <v>422</v>
      </c>
      <c r="C31" s="159"/>
      <c r="D31" s="159"/>
      <c r="E31" s="159" t="s">
        <v>466</v>
      </c>
      <c r="F31" s="159" t="s">
        <v>465</v>
      </c>
      <c r="G31" s="159"/>
      <c r="H31" s="159"/>
      <c r="I31" s="159"/>
      <c r="J31" s="159"/>
      <c r="K31" s="159" t="s">
        <v>464</v>
      </c>
      <c r="L31" s="159" t="s">
        <v>463</v>
      </c>
      <c r="M31" s="159" t="s">
        <v>462</v>
      </c>
      <c r="N31" s="159" t="s">
        <v>461</v>
      </c>
      <c r="O31" s="159" t="s">
        <v>460</v>
      </c>
      <c r="P31" s="159"/>
      <c r="Q31" s="159"/>
      <c r="R31" s="159" t="s">
        <v>461</v>
      </c>
      <c r="S31" s="159" t="s">
        <v>460</v>
      </c>
      <c r="T31" s="159"/>
      <c r="U31" s="159"/>
      <c r="V31" s="159"/>
      <c r="W31" s="159"/>
      <c r="X31" s="159"/>
      <c r="Y31" s="159"/>
      <c r="Z31" s="159"/>
      <c r="AA31" s="159"/>
      <c r="AB31" s="159"/>
      <c r="AC31" s="159"/>
    </row>
    <row r="32" spans="1:64" x14ac:dyDescent="0.2">
      <c r="A32" s="154" t="s">
        <v>8</v>
      </c>
      <c r="B32" s="159">
        <f t="shared" ref="B32:B56" si="3">1/25</f>
        <v>0.04</v>
      </c>
      <c r="C32" s="159">
        <f t="shared" ref="C32:C56" si="4">K32</f>
        <v>0</v>
      </c>
      <c r="D32" s="159">
        <v>0</v>
      </c>
      <c r="E32" s="140">
        <f t="shared" ref="E32:E56" si="5">N32*$Q$33</f>
        <v>0</v>
      </c>
      <c r="F32" s="159">
        <f t="shared" ref="F32:F56" si="6">R32*$U$33</f>
        <v>0</v>
      </c>
      <c r="G32" s="159"/>
      <c r="H32" s="159"/>
      <c r="I32" s="159"/>
      <c r="J32" s="159">
        <f t="shared" ref="J32:J56" si="7">IF(F2&gt;0,F2,0)</f>
        <v>0</v>
      </c>
      <c r="K32" s="159">
        <f t="shared" ref="K32:K56" si="8">J32/SUM($J$32:$J$56)</f>
        <v>0</v>
      </c>
      <c r="L32" s="154" t="s">
        <v>146</v>
      </c>
      <c r="M32" s="140">
        <v>1.678630710129057</v>
      </c>
      <c r="N32" s="159">
        <f t="shared" ref="N32:N56" si="9">D32</f>
        <v>0</v>
      </c>
      <c r="O32" s="140" cm="1">
        <f t="array" ref="O32:O57">MMULT(AL2:BK27, E32:E57)</f>
        <v>1.5196263566414141E-2</v>
      </c>
      <c r="P32" s="164" t="s">
        <v>459</v>
      </c>
      <c r="Q32" s="164">
        <v>4.0500000000000001E-2</v>
      </c>
      <c r="R32" s="159">
        <f t="shared" ref="R32:R56" si="10">D32</f>
        <v>0</v>
      </c>
      <c r="S32" s="159" cm="1">
        <f t="array" ref="S32:S57">MMULT(AL2:BK27, F32:F57)</f>
        <v>8.4423686480078544E-3</v>
      </c>
      <c r="T32" s="164" t="s">
        <v>458</v>
      </c>
      <c r="U32" s="164">
        <v>4.36E-2</v>
      </c>
      <c r="V32" s="159"/>
      <c r="W32" s="159"/>
      <c r="X32" s="159"/>
      <c r="Y32" s="159"/>
      <c r="Z32" s="159"/>
      <c r="AA32" s="159"/>
      <c r="AB32" s="159"/>
      <c r="AC32" s="159"/>
      <c r="AD32" s="159"/>
      <c r="AE32" s="159"/>
    </row>
    <row r="33" spans="1:21" x14ac:dyDescent="0.2">
      <c r="A33" s="154" t="s">
        <v>17</v>
      </c>
      <c r="B33" s="159">
        <f t="shared" si="3"/>
        <v>0.04</v>
      </c>
      <c r="C33" s="159">
        <f t="shared" si="4"/>
        <v>4.261704816953505E-2</v>
      </c>
      <c r="D33" s="159">
        <v>0.10258486646652855</v>
      </c>
      <c r="E33" s="140">
        <f t="shared" si="5"/>
        <v>0.13848956972981355</v>
      </c>
      <c r="F33" s="159">
        <f t="shared" si="6"/>
        <v>7.6938649849896415E-2</v>
      </c>
      <c r="J33" s="159">
        <f t="shared" si="7"/>
        <v>0.55356297252306852</v>
      </c>
      <c r="K33" s="159">
        <f t="shared" si="8"/>
        <v>4.261704816953505E-2</v>
      </c>
      <c r="L33" s="154" t="s">
        <v>136</v>
      </c>
      <c r="M33" s="140">
        <v>1.4576204002161914</v>
      </c>
      <c r="N33" s="159">
        <f t="shared" si="9"/>
        <v>0.10258486646652855</v>
      </c>
      <c r="O33" s="140">
        <v>3.4775846616324543E-3</v>
      </c>
      <c r="P33" s="140" t="s">
        <v>457</v>
      </c>
      <c r="Q33" s="140">
        <v>1.35</v>
      </c>
      <c r="R33" s="159">
        <f t="shared" si="10"/>
        <v>0.10258486646652855</v>
      </c>
      <c r="S33" s="140">
        <v>1.9319914786846961E-3</v>
      </c>
      <c r="T33" s="140" t="s">
        <v>457</v>
      </c>
      <c r="U33" s="163">
        <v>0.75</v>
      </c>
    </row>
    <row r="34" spans="1:21" x14ac:dyDescent="0.2">
      <c r="A34" s="154" t="s">
        <v>10</v>
      </c>
      <c r="B34" s="159">
        <f t="shared" si="3"/>
        <v>0.04</v>
      </c>
      <c r="C34" s="159">
        <f t="shared" si="4"/>
        <v>6.6113930452119558E-3</v>
      </c>
      <c r="D34" s="159">
        <v>0.01</v>
      </c>
      <c r="E34" s="140">
        <f t="shared" si="5"/>
        <v>1.3500000000000002E-2</v>
      </c>
      <c r="F34" s="159">
        <f t="shared" si="6"/>
        <v>7.4999999999999997E-3</v>
      </c>
      <c r="J34" s="159">
        <f t="shared" si="7"/>
        <v>8.5876956378271863E-2</v>
      </c>
      <c r="K34" s="159">
        <f t="shared" si="8"/>
        <v>6.6113930452119558E-3</v>
      </c>
      <c r="L34" s="154" t="s">
        <v>138</v>
      </c>
      <c r="M34" s="140">
        <v>1.411256044133087</v>
      </c>
      <c r="N34" s="159">
        <f t="shared" si="9"/>
        <v>0.01</v>
      </c>
      <c r="O34" s="140">
        <v>4.6190868889119212E-3</v>
      </c>
      <c r="P34" s="140" t="s">
        <v>456</v>
      </c>
      <c r="Q34" s="140">
        <v>-0.35</v>
      </c>
      <c r="R34" s="159">
        <f t="shared" si="10"/>
        <v>0.01</v>
      </c>
      <c r="S34" s="140">
        <v>2.5661593827288449E-3</v>
      </c>
      <c r="T34" s="140" t="s">
        <v>456</v>
      </c>
      <c r="U34" s="163">
        <v>0.25</v>
      </c>
    </row>
    <row r="35" spans="1:21" x14ac:dyDescent="0.2">
      <c r="A35" s="154" t="s">
        <v>18</v>
      </c>
      <c r="B35" s="159">
        <f t="shared" si="3"/>
        <v>0.04</v>
      </c>
      <c r="C35" s="159">
        <f t="shared" si="4"/>
        <v>3.4831162776598808E-3</v>
      </c>
      <c r="D35" s="159">
        <v>0.01</v>
      </c>
      <c r="E35" s="140">
        <f t="shared" si="5"/>
        <v>1.3500000000000002E-2</v>
      </c>
      <c r="F35" s="159">
        <f t="shared" si="6"/>
        <v>7.4999999999999997E-3</v>
      </c>
      <c r="J35" s="159">
        <f t="shared" si="7"/>
        <v>4.5243025575929394E-2</v>
      </c>
      <c r="K35" s="159">
        <f t="shared" si="8"/>
        <v>3.4831162776598808E-3</v>
      </c>
      <c r="L35" s="154" t="s">
        <v>139</v>
      </c>
      <c r="M35" s="140">
        <v>1.2618495933585017</v>
      </c>
      <c r="N35" s="159">
        <f t="shared" si="9"/>
        <v>0.01</v>
      </c>
      <c r="O35" s="140">
        <v>3.3280872818905929E-3</v>
      </c>
      <c r="P35" s="162" t="s">
        <v>455</v>
      </c>
      <c r="Q35" s="162" cm="1">
        <f t="array" ref="Q35">MMULT(TRANSPOSE(E32:E57), O32:O57)</f>
        <v>1.6017753605189623E-2</v>
      </c>
      <c r="R35" s="159">
        <f t="shared" si="10"/>
        <v>0.01</v>
      </c>
      <c r="S35" s="140">
        <v>1.8489373788281073E-3</v>
      </c>
      <c r="T35" s="162" t="s">
        <v>455</v>
      </c>
      <c r="U35" s="161" cm="1">
        <f t="array" ref="U35">MMULT(TRANSPOSE(F32:F57), S32:S57)</f>
        <v>4.9437511127128466E-3</v>
      </c>
    </row>
    <row r="36" spans="1:21" x14ac:dyDescent="0.2">
      <c r="A36" s="154" t="s">
        <v>19</v>
      </c>
      <c r="B36" s="159">
        <f t="shared" si="3"/>
        <v>0.04</v>
      </c>
      <c r="C36" s="159">
        <f t="shared" si="4"/>
        <v>0</v>
      </c>
      <c r="D36" s="159">
        <v>0</v>
      </c>
      <c r="E36" s="140">
        <f t="shared" si="5"/>
        <v>0</v>
      </c>
      <c r="F36" s="159">
        <f t="shared" si="6"/>
        <v>0</v>
      </c>
      <c r="J36" s="159">
        <f t="shared" si="7"/>
        <v>0</v>
      </c>
      <c r="K36" s="159">
        <f t="shared" si="8"/>
        <v>0</v>
      </c>
      <c r="L36" s="154" t="s">
        <v>33</v>
      </c>
      <c r="M36" s="140">
        <v>1.07630769203874</v>
      </c>
      <c r="N36" s="159">
        <f t="shared" si="9"/>
        <v>0</v>
      </c>
      <c r="O36" s="140">
        <v>1.287020610593167E-3</v>
      </c>
      <c r="R36" s="159">
        <f t="shared" si="10"/>
        <v>0</v>
      </c>
      <c r="S36" s="140">
        <v>7.150114503295371E-4</v>
      </c>
    </row>
    <row r="37" spans="1:21" x14ac:dyDescent="0.2">
      <c r="A37" s="154" t="s">
        <v>20</v>
      </c>
      <c r="B37" s="159">
        <f t="shared" si="3"/>
        <v>0.04</v>
      </c>
      <c r="C37" s="159">
        <f t="shared" si="4"/>
        <v>3.0970411202103112E-2</v>
      </c>
      <c r="D37" s="159">
        <v>0.1</v>
      </c>
      <c r="E37" s="140">
        <f t="shared" si="5"/>
        <v>0.13500000000000001</v>
      </c>
      <c r="F37" s="159">
        <f t="shared" si="6"/>
        <v>7.5000000000000011E-2</v>
      </c>
      <c r="J37" s="159">
        <f t="shared" si="7"/>
        <v>0.40228203551538888</v>
      </c>
      <c r="K37" s="159">
        <f t="shared" si="8"/>
        <v>3.0970411202103112E-2</v>
      </c>
      <c r="L37" s="154" t="s">
        <v>172</v>
      </c>
      <c r="M37" s="140">
        <v>0.7271275162419395</v>
      </c>
      <c r="N37" s="159">
        <f t="shared" si="9"/>
        <v>0.1</v>
      </c>
      <c r="O37" s="140">
        <v>6.8933689915826315E-3</v>
      </c>
      <c r="R37" s="159">
        <f t="shared" si="10"/>
        <v>0.1</v>
      </c>
      <c r="S37" s="140">
        <v>3.8296494397681282E-3</v>
      </c>
    </row>
    <row r="38" spans="1:21" x14ac:dyDescent="0.2">
      <c r="A38" s="154" t="s">
        <v>168</v>
      </c>
      <c r="B38" s="159">
        <f t="shared" si="3"/>
        <v>0.04</v>
      </c>
      <c r="C38" s="159">
        <f t="shared" si="4"/>
        <v>0</v>
      </c>
      <c r="D38" s="159">
        <v>0</v>
      </c>
      <c r="E38" s="140">
        <f t="shared" si="5"/>
        <v>0</v>
      </c>
      <c r="F38" s="159">
        <f t="shared" si="6"/>
        <v>0</v>
      </c>
      <c r="J38" s="159">
        <f t="shared" si="7"/>
        <v>0</v>
      </c>
      <c r="K38" s="159">
        <f t="shared" si="8"/>
        <v>0</v>
      </c>
      <c r="L38" s="154" t="s">
        <v>9</v>
      </c>
      <c r="M38" s="140">
        <v>0.71947279973618994</v>
      </c>
      <c r="N38" s="159">
        <f t="shared" si="9"/>
        <v>0</v>
      </c>
      <c r="O38" s="140">
        <v>5.3843782682357674E-3</v>
      </c>
      <c r="R38" s="159">
        <f t="shared" si="10"/>
        <v>0</v>
      </c>
      <c r="S38" s="140">
        <v>2.9913212601309822E-3</v>
      </c>
    </row>
    <row r="39" spans="1:21" x14ac:dyDescent="0.2">
      <c r="A39" s="154" t="s">
        <v>172</v>
      </c>
      <c r="B39" s="159">
        <f t="shared" si="3"/>
        <v>0.04</v>
      </c>
      <c r="C39" s="159">
        <f t="shared" si="4"/>
        <v>5.5979228964389879E-2</v>
      </c>
      <c r="D39" s="159">
        <v>0.01</v>
      </c>
      <c r="E39" s="140">
        <f t="shared" si="5"/>
        <v>1.3500000000000002E-2</v>
      </c>
      <c r="F39" s="159">
        <f t="shared" si="6"/>
        <v>7.4999999999999997E-3</v>
      </c>
      <c r="J39" s="159">
        <f t="shared" si="7"/>
        <v>0.7271275162419395</v>
      </c>
      <c r="K39" s="159">
        <f t="shared" si="8"/>
        <v>5.5979228964389879E-2</v>
      </c>
      <c r="L39" s="154" t="s">
        <v>173</v>
      </c>
      <c r="M39" s="140">
        <v>0.59690133216308794</v>
      </c>
      <c r="N39" s="159">
        <f t="shared" si="9"/>
        <v>0.01</v>
      </c>
      <c r="O39" s="140">
        <v>5.9087642394250019E-3</v>
      </c>
      <c r="R39" s="159">
        <f t="shared" si="10"/>
        <v>0.01</v>
      </c>
      <c r="S39" s="140">
        <v>3.2826467996805559E-3</v>
      </c>
    </row>
    <row r="40" spans="1:21" x14ac:dyDescent="0.2">
      <c r="A40" s="154" t="s">
        <v>153</v>
      </c>
      <c r="B40" s="159">
        <f t="shared" si="3"/>
        <v>0.04</v>
      </c>
      <c r="C40" s="159">
        <f t="shared" si="4"/>
        <v>2.704459769678811E-2</v>
      </c>
      <c r="D40" s="159">
        <v>1.0000000000000002E-2</v>
      </c>
      <c r="E40" s="140">
        <f t="shared" si="5"/>
        <v>1.3500000000000003E-2</v>
      </c>
      <c r="F40" s="159">
        <f t="shared" si="6"/>
        <v>7.5000000000000015E-3</v>
      </c>
      <c r="J40" s="159">
        <f t="shared" si="7"/>
        <v>0.35128871038108528</v>
      </c>
      <c r="K40" s="159">
        <f t="shared" si="8"/>
        <v>2.704459769678811E-2</v>
      </c>
      <c r="L40" s="154" t="s">
        <v>17</v>
      </c>
      <c r="M40" s="140">
        <v>0.55356297252306852</v>
      </c>
      <c r="N40" s="159">
        <f t="shared" si="9"/>
        <v>1.0000000000000002E-2</v>
      </c>
      <c r="O40" s="140">
        <v>1.2739394768709862E-2</v>
      </c>
      <c r="R40" s="159">
        <f t="shared" si="10"/>
        <v>1.0000000000000002E-2</v>
      </c>
      <c r="S40" s="140">
        <v>7.0774415381721443E-3</v>
      </c>
    </row>
    <row r="41" spans="1:21" x14ac:dyDescent="0.2">
      <c r="A41" s="154" t="s">
        <v>167</v>
      </c>
      <c r="B41" s="159">
        <f t="shared" si="3"/>
        <v>0.04</v>
      </c>
      <c r="C41" s="159">
        <f t="shared" si="4"/>
        <v>3.189617576906676E-2</v>
      </c>
      <c r="D41" s="159">
        <v>0.01</v>
      </c>
      <c r="E41" s="140">
        <f t="shared" si="5"/>
        <v>1.3500000000000002E-2</v>
      </c>
      <c r="F41" s="159">
        <f t="shared" si="6"/>
        <v>7.4999999999999997E-3</v>
      </c>
      <c r="J41" s="159">
        <f t="shared" si="7"/>
        <v>0.41430701161195643</v>
      </c>
      <c r="K41" s="159">
        <f t="shared" si="8"/>
        <v>3.189617576906676E-2</v>
      </c>
      <c r="L41" s="154" t="s">
        <v>137</v>
      </c>
      <c r="M41" s="140">
        <v>0.55326732620848418</v>
      </c>
      <c r="N41" s="159">
        <f t="shared" si="9"/>
        <v>0.01</v>
      </c>
      <c r="O41" s="140">
        <v>3.9513312601867764E-3</v>
      </c>
      <c r="R41" s="159">
        <f t="shared" si="10"/>
        <v>0.01</v>
      </c>
      <c r="S41" s="140">
        <v>2.1951840334370983E-3</v>
      </c>
    </row>
    <row r="42" spans="1:21" x14ac:dyDescent="0.2">
      <c r="A42" s="154" t="s">
        <v>173</v>
      </c>
      <c r="B42" s="159">
        <f t="shared" si="3"/>
        <v>0.04</v>
      </c>
      <c r="C42" s="159">
        <f t="shared" si="4"/>
        <v>4.5953530289986805E-2</v>
      </c>
      <c r="D42" s="159">
        <v>0.01</v>
      </c>
      <c r="E42" s="140">
        <f t="shared" si="5"/>
        <v>1.3500000000000002E-2</v>
      </c>
      <c r="F42" s="159">
        <f t="shared" si="6"/>
        <v>7.4999999999999997E-3</v>
      </c>
      <c r="J42" s="159">
        <f t="shared" si="7"/>
        <v>0.59690133216308794</v>
      </c>
      <c r="K42" s="159">
        <f t="shared" si="8"/>
        <v>4.5953530289986805E-2</v>
      </c>
      <c r="L42" s="154" t="s">
        <v>30</v>
      </c>
      <c r="M42" s="140">
        <v>0.50795873550803283</v>
      </c>
      <c r="N42" s="159">
        <f t="shared" si="9"/>
        <v>0.01</v>
      </c>
      <c r="O42" s="140">
        <v>1.5584791563791578E-2</v>
      </c>
      <c r="R42" s="159">
        <f t="shared" si="10"/>
        <v>0.01</v>
      </c>
      <c r="S42" s="140">
        <v>8.6582175354397665E-3</v>
      </c>
    </row>
    <row r="43" spans="1:21" x14ac:dyDescent="0.2">
      <c r="A43" s="154" t="s">
        <v>158</v>
      </c>
      <c r="B43" s="159">
        <f t="shared" si="3"/>
        <v>0.04</v>
      </c>
      <c r="C43" s="159">
        <f t="shared" si="4"/>
        <v>0</v>
      </c>
      <c r="D43" s="159">
        <v>0</v>
      </c>
      <c r="E43" s="140">
        <f t="shared" si="5"/>
        <v>0</v>
      </c>
      <c r="F43" s="159">
        <f t="shared" si="6"/>
        <v>0</v>
      </c>
      <c r="J43" s="159">
        <f t="shared" si="7"/>
        <v>0</v>
      </c>
      <c r="K43" s="159">
        <f t="shared" si="8"/>
        <v>0</v>
      </c>
      <c r="L43" s="154" t="s">
        <v>147</v>
      </c>
      <c r="M43" s="140">
        <v>0.41746139478583361</v>
      </c>
      <c r="N43" s="159">
        <f t="shared" si="9"/>
        <v>0</v>
      </c>
      <c r="O43" s="140">
        <v>2.953169166244266E-3</v>
      </c>
      <c r="R43" s="159">
        <f t="shared" si="10"/>
        <v>0</v>
      </c>
      <c r="S43" s="140">
        <v>1.6406495368023702E-3</v>
      </c>
    </row>
    <row r="44" spans="1:21" x14ac:dyDescent="0.2">
      <c r="A44" s="154" t="s">
        <v>136</v>
      </c>
      <c r="B44" s="159">
        <f t="shared" si="3"/>
        <v>0.04</v>
      </c>
      <c r="C44" s="159">
        <f t="shared" si="4"/>
        <v>0.11221754685971468</v>
      </c>
      <c r="D44" s="159">
        <v>0.15462009856126982</v>
      </c>
      <c r="E44" s="140">
        <f t="shared" si="5"/>
        <v>0.20873713305771427</v>
      </c>
      <c r="F44" s="159">
        <f t="shared" si="6"/>
        <v>0.11596507392095237</v>
      </c>
      <c r="J44" s="159">
        <f t="shared" si="7"/>
        <v>1.4576204002161914</v>
      </c>
      <c r="K44" s="159">
        <f t="shared" si="8"/>
        <v>0.11221754685971468</v>
      </c>
      <c r="L44" s="154" t="s">
        <v>167</v>
      </c>
      <c r="M44" s="140">
        <v>0.41430701161195643</v>
      </c>
      <c r="N44" s="159">
        <f t="shared" si="9"/>
        <v>0.15462009856126982</v>
      </c>
      <c r="O44" s="140">
        <v>1.7951070113225335E-2</v>
      </c>
      <c r="R44" s="159">
        <f t="shared" si="10"/>
        <v>0.15462009856126982</v>
      </c>
      <c r="S44" s="140">
        <v>9.9728167295696276E-3</v>
      </c>
    </row>
    <row r="45" spans="1:21" x14ac:dyDescent="0.2">
      <c r="A45" s="154" t="s">
        <v>137</v>
      </c>
      <c r="B45" s="159">
        <f t="shared" si="3"/>
        <v>0.04</v>
      </c>
      <c r="C45" s="159">
        <f t="shared" si="4"/>
        <v>4.2594287302469905E-2</v>
      </c>
      <c r="D45" s="159">
        <v>0.01</v>
      </c>
      <c r="E45" s="140">
        <f t="shared" si="5"/>
        <v>1.3500000000000002E-2</v>
      </c>
      <c r="F45" s="159">
        <f t="shared" si="6"/>
        <v>7.4999999999999997E-3</v>
      </c>
      <c r="J45" s="159">
        <f t="shared" si="7"/>
        <v>0.55326732620848418</v>
      </c>
      <c r="K45" s="159">
        <f t="shared" si="8"/>
        <v>4.2594287302469905E-2</v>
      </c>
      <c r="L45" s="154" t="s">
        <v>145</v>
      </c>
      <c r="M45" s="140">
        <v>0.40419554083585896</v>
      </c>
      <c r="N45" s="159">
        <f t="shared" si="9"/>
        <v>0.01</v>
      </c>
      <c r="O45" s="140">
        <v>5.4448695645794749E-3</v>
      </c>
      <c r="R45" s="159">
        <f t="shared" si="10"/>
        <v>0.01</v>
      </c>
      <c r="S45" s="140">
        <v>3.0249275358774858E-3</v>
      </c>
    </row>
    <row r="46" spans="1:21" x14ac:dyDescent="0.2">
      <c r="A46" s="154" t="s">
        <v>138</v>
      </c>
      <c r="B46" s="159">
        <f t="shared" si="3"/>
        <v>0.04</v>
      </c>
      <c r="C46" s="159">
        <f t="shared" si="4"/>
        <v>0.10864810292176995</v>
      </c>
      <c r="D46" s="159">
        <v>1.0000000000000002E-2</v>
      </c>
      <c r="E46" s="140">
        <f t="shared" si="5"/>
        <v>1.3500000000000003E-2</v>
      </c>
      <c r="F46" s="159">
        <f t="shared" si="6"/>
        <v>7.5000000000000015E-3</v>
      </c>
      <c r="J46" s="159">
        <f t="shared" si="7"/>
        <v>1.411256044133087</v>
      </c>
      <c r="K46" s="159">
        <f t="shared" si="8"/>
        <v>0.10864810292176995</v>
      </c>
      <c r="L46" s="154" t="s">
        <v>20</v>
      </c>
      <c r="M46" s="140">
        <v>0.40228203551538888</v>
      </c>
      <c r="N46" s="159">
        <f t="shared" si="9"/>
        <v>1.0000000000000002E-2</v>
      </c>
      <c r="O46" s="140">
        <v>6.0111086873715445E-3</v>
      </c>
      <c r="R46" s="159">
        <f t="shared" si="10"/>
        <v>1.0000000000000002E-2</v>
      </c>
      <c r="S46" s="140">
        <v>3.3395048263175253E-3</v>
      </c>
    </row>
    <row r="47" spans="1:21" x14ac:dyDescent="0.2">
      <c r="A47" s="154" t="s">
        <v>139</v>
      </c>
      <c r="B47" s="159">
        <f t="shared" si="3"/>
        <v>0.04</v>
      </c>
      <c r="C47" s="159">
        <f t="shared" si="4"/>
        <v>9.7145776672457038E-2</v>
      </c>
      <c r="D47" s="159">
        <v>1.0000000000000002E-2</v>
      </c>
      <c r="E47" s="140">
        <f t="shared" si="5"/>
        <v>1.3500000000000003E-2</v>
      </c>
      <c r="F47" s="159">
        <f t="shared" si="6"/>
        <v>7.5000000000000015E-3</v>
      </c>
      <c r="J47" s="159">
        <f t="shared" si="7"/>
        <v>1.2618495933585017</v>
      </c>
      <c r="K47" s="159">
        <f t="shared" si="8"/>
        <v>9.7145776672457038E-2</v>
      </c>
      <c r="L47" s="154" t="s">
        <v>153</v>
      </c>
      <c r="M47" s="140">
        <v>0.35128871038108528</v>
      </c>
      <c r="N47" s="159">
        <f t="shared" si="9"/>
        <v>1.0000000000000002E-2</v>
      </c>
      <c r="O47" s="140">
        <v>7.6491348342947281E-3</v>
      </c>
      <c r="R47" s="159">
        <f t="shared" si="10"/>
        <v>1.0000000000000002E-2</v>
      </c>
      <c r="S47" s="140">
        <v>4.2495193523859609E-3</v>
      </c>
    </row>
    <row r="48" spans="1:21" x14ac:dyDescent="0.2">
      <c r="A48" s="154" t="s">
        <v>145</v>
      </c>
      <c r="B48" s="159">
        <f t="shared" si="3"/>
        <v>0.04</v>
      </c>
      <c r="C48" s="159">
        <f t="shared" si="4"/>
        <v>3.1117725875343359E-2</v>
      </c>
      <c r="D48" s="159">
        <v>1.0000000000000002E-2</v>
      </c>
      <c r="E48" s="140">
        <f t="shared" si="5"/>
        <v>1.3500000000000003E-2</v>
      </c>
      <c r="F48" s="159">
        <f t="shared" si="6"/>
        <v>7.5000000000000015E-3</v>
      </c>
      <c r="J48" s="159">
        <f t="shared" si="7"/>
        <v>0.40419554083585896</v>
      </c>
      <c r="K48" s="159">
        <f t="shared" si="8"/>
        <v>3.1117725875343359E-2</v>
      </c>
      <c r="L48" s="154" t="s">
        <v>170</v>
      </c>
      <c r="M48" s="140">
        <v>0.28050064233671634</v>
      </c>
      <c r="N48" s="159">
        <f t="shared" si="9"/>
        <v>1.0000000000000002E-2</v>
      </c>
      <c r="O48" s="140">
        <v>7.5852485468764688E-3</v>
      </c>
      <c r="R48" s="159">
        <f t="shared" si="10"/>
        <v>1.0000000000000002E-2</v>
      </c>
      <c r="S48" s="140">
        <v>4.214026970486927E-3</v>
      </c>
    </row>
    <row r="49" spans="1:19" x14ac:dyDescent="0.2">
      <c r="A49" s="154" t="s">
        <v>146</v>
      </c>
      <c r="B49" s="159">
        <f t="shared" si="3"/>
        <v>0.04</v>
      </c>
      <c r="C49" s="159">
        <f t="shared" si="4"/>
        <v>0.12923242590877887</v>
      </c>
      <c r="D49" s="159">
        <v>0.29527851063213434</v>
      </c>
      <c r="E49" s="140">
        <f t="shared" si="5"/>
        <v>0.39862598935338139</v>
      </c>
      <c r="F49" s="159">
        <f t="shared" si="6"/>
        <v>0.22145888297410077</v>
      </c>
      <c r="J49" s="159">
        <f t="shared" si="7"/>
        <v>1.678630710129057</v>
      </c>
      <c r="K49" s="159">
        <f t="shared" si="8"/>
        <v>0.12923242590877887</v>
      </c>
      <c r="L49" s="154" t="s">
        <v>10</v>
      </c>
      <c r="M49" s="140">
        <v>8.5876956378271863E-2</v>
      </c>
      <c r="N49" s="159">
        <f t="shared" si="9"/>
        <v>0.29527851063213434</v>
      </c>
      <c r="O49" s="140">
        <v>1.8149102825342916E-2</v>
      </c>
      <c r="R49" s="159">
        <f t="shared" si="10"/>
        <v>0.29527851063213434</v>
      </c>
      <c r="S49" s="140">
        <v>1.0082834902968284E-2</v>
      </c>
    </row>
    <row r="50" spans="1:19" x14ac:dyDescent="0.2">
      <c r="A50" s="154" t="s">
        <v>170</v>
      </c>
      <c r="B50" s="159">
        <f t="shared" si="3"/>
        <v>0.04</v>
      </c>
      <c r="C50" s="159">
        <f t="shared" si="4"/>
        <v>2.1594850052134226E-2</v>
      </c>
      <c r="D50" s="159">
        <v>0.01</v>
      </c>
      <c r="E50" s="140">
        <f t="shared" si="5"/>
        <v>1.3500000000000002E-2</v>
      </c>
      <c r="F50" s="159">
        <f t="shared" si="6"/>
        <v>7.4999999999999997E-3</v>
      </c>
      <c r="J50" s="159">
        <f t="shared" si="7"/>
        <v>0.28050064233671634</v>
      </c>
      <c r="K50" s="159">
        <f t="shared" si="8"/>
        <v>2.1594850052134226E-2</v>
      </c>
      <c r="L50" s="154" t="s">
        <v>18</v>
      </c>
      <c r="M50" s="140">
        <v>4.5243025575929394E-2</v>
      </c>
      <c r="N50" s="159">
        <f t="shared" si="9"/>
        <v>0.01</v>
      </c>
      <c r="O50" s="140">
        <v>4.0899880266256003E-3</v>
      </c>
      <c r="R50" s="159">
        <f t="shared" si="10"/>
        <v>0.01</v>
      </c>
      <c r="S50" s="140">
        <v>2.2722155703475554E-3</v>
      </c>
    </row>
    <row r="51" spans="1:19" x14ac:dyDescent="0.2">
      <c r="A51" s="154" t="s">
        <v>147</v>
      </c>
      <c r="B51" s="159">
        <f t="shared" si="3"/>
        <v>0.04</v>
      </c>
      <c r="C51" s="159">
        <f t="shared" si="4"/>
        <v>3.213902167159087E-2</v>
      </c>
      <c r="D51" s="159">
        <v>0.01</v>
      </c>
      <c r="E51" s="140">
        <f t="shared" si="5"/>
        <v>1.3500000000000002E-2</v>
      </c>
      <c r="F51" s="159">
        <f t="shared" si="6"/>
        <v>7.4999999999999997E-3</v>
      </c>
      <c r="J51" s="159">
        <f t="shared" si="7"/>
        <v>0.41746139478583361</v>
      </c>
      <c r="K51" s="159">
        <f t="shared" si="8"/>
        <v>3.213902167159087E-2</v>
      </c>
      <c r="L51" s="154" t="s">
        <v>31</v>
      </c>
      <c r="M51" s="140">
        <v>4.4127348940349767E-2</v>
      </c>
      <c r="N51" s="159">
        <f t="shared" si="9"/>
        <v>0.01</v>
      </c>
      <c r="O51" s="140">
        <v>1.11103701674486E-2</v>
      </c>
      <c r="R51" s="159">
        <f t="shared" si="10"/>
        <v>0.01</v>
      </c>
      <c r="S51" s="140">
        <v>6.1724278708047775E-3</v>
      </c>
    </row>
    <row r="52" spans="1:19" x14ac:dyDescent="0.2">
      <c r="A52" s="154" t="s">
        <v>9</v>
      </c>
      <c r="B52" s="159">
        <f t="shared" si="3"/>
        <v>0.04</v>
      </c>
      <c r="C52" s="159">
        <f t="shared" si="4"/>
        <v>5.5389916748359989E-2</v>
      </c>
      <c r="D52" s="159">
        <v>0.01</v>
      </c>
      <c r="E52" s="140">
        <f t="shared" si="5"/>
        <v>1.3500000000000002E-2</v>
      </c>
      <c r="F52" s="159">
        <f t="shared" si="6"/>
        <v>7.4999999999999997E-3</v>
      </c>
      <c r="J52" s="159">
        <f t="shared" si="7"/>
        <v>0.71947279973618994</v>
      </c>
      <c r="K52" s="159">
        <f t="shared" si="8"/>
        <v>5.5389916748359989E-2</v>
      </c>
      <c r="L52" s="160" t="s">
        <v>32</v>
      </c>
      <c r="M52" s="140">
        <v>-3.251782079895469E-2</v>
      </c>
      <c r="N52" s="159">
        <f t="shared" si="9"/>
        <v>0.01</v>
      </c>
      <c r="O52" s="140">
        <v>5.6892224540154449E-3</v>
      </c>
      <c r="R52" s="159">
        <f t="shared" si="10"/>
        <v>0.01</v>
      </c>
      <c r="S52" s="140">
        <v>3.160679141119691E-3</v>
      </c>
    </row>
    <row r="53" spans="1:19" x14ac:dyDescent="0.2">
      <c r="A53" s="154" t="s">
        <v>30</v>
      </c>
      <c r="B53" s="159">
        <f t="shared" si="3"/>
        <v>0.04</v>
      </c>
      <c r="C53" s="159">
        <f t="shared" si="4"/>
        <v>3.9106123374933334E-2</v>
      </c>
      <c r="D53" s="159">
        <v>1.0000000000000002E-2</v>
      </c>
      <c r="E53" s="140">
        <f t="shared" si="5"/>
        <v>1.3500000000000003E-2</v>
      </c>
      <c r="F53" s="159">
        <f t="shared" si="6"/>
        <v>7.5000000000000015E-3</v>
      </c>
      <c r="J53" s="159">
        <f t="shared" si="7"/>
        <v>0.50795873550803283</v>
      </c>
      <c r="K53" s="159">
        <f t="shared" si="8"/>
        <v>3.9106123374933334E-2</v>
      </c>
      <c r="L53" s="160" t="s">
        <v>8</v>
      </c>
      <c r="M53" s="159">
        <v>-4.8135852100704632E-2</v>
      </c>
      <c r="N53" s="159">
        <f t="shared" si="9"/>
        <v>1.0000000000000002E-2</v>
      </c>
      <c r="O53" s="140">
        <v>7.5282770638488497E-3</v>
      </c>
      <c r="R53" s="159">
        <f t="shared" si="10"/>
        <v>1.0000000000000002E-2</v>
      </c>
      <c r="S53" s="140">
        <v>4.1823761465826946E-3</v>
      </c>
    </row>
    <row r="54" spans="1:19" x14ac:dyDescent="0.2">
      <c r="A54" s="154" t="s">
        <v>31</v>
      </c>
      <c r="B54" s="159">
        <f t="shared" si="3"/>
        <v>0.04</v>
      </c>
      <c r="C54" s="159">
        <f t="shared" si="4"/>
        <v>3.3972238909212786E-3</v>
      </c>
      <c r="D54" s="159">
        <v>0.01</v>
      </c>
      <c r="E54" s="140">
        <f t="shared" si="5"/>
        <v>1.3500000000000002E-2</v>
      </c>
      <c r="F54" s="159">
        <f t="shared" si="6"/>
        <v>7.4999999999999997E-3</v>
      </c>
      <c r="J54" s="159">
        <f t="shared" si="7"/>
        <v>4.4127348940349767E-2</v>
      </c>
      <c r="K54" s="159">
        <f t="shared" si="8"/>
        <v>3.3972238909212786E-3</v>
      </c>
      <c r="L54" s="160" t="s">
        <v>168</v>
      </c>
      <c r="M54" s="140">
        <v>-0.13289038906543291</v>
      </c>
      <c r="N54" s="159">
        <f t="shared" si="9"/>
        <v>0.01</v>
      </c>
      <c r="O54" s="140">
        <v>2.5766929731997051E-3</v>
      </c>
      <c r="R54" s="159">
        <f t="shared" si="10"/>
        <v>0.01</v>
      </c>
      <c r="S54" s="140">
        <v>1.4314960962220587E-3</v>
      </c>
    </row>
    <row r="55" spans="1:19" x14ac:dyDescent="0.2">
      <c r="A55" s="154" t="s">
        <v>32</v>
      </c>
      <c r="B55" s="159">
        <f t="shared" si="3"/>
        <v>0.04</v>
      </c>
      <c r="C55" s="159">
        <f t="shared" si="4"/>
        <v>0</v>
      </c>
      <c r="D55" s="159">
        <v>0</v>
      </c>
      <c r="E55" s="140">
        <f t="shared" si="5"/>
        <v>0</v>
      </c>
      <c r="F55" s="159">
        <f t="shared" si="6"/>
        <v>0</v>
      </c>
      <c r="J55" s="159">
        <f t="shared" si="7"/>
        <v>0</v>
      </c>
      <c r="K55" s="159">
        <f t="shared" si="8"/>
        <v>0</v>
      </c>
      <c r="L55" s="160" t="s">
        <v>158</v>
      </c>
      <c r="M55" s="140">
        <v>-0.17710165515304968</v>
      </c>
      <c r="N55" s="159">
        <f t="shared" si="9"/>
        <v>0</v>
      </c>
      <c r="O55" s="140">
        <v>5.8812802729949886E-3</v>
      </c>
      <c r="R55" s="159">
        <f t="shared" si="10"/>
        <v>0</v>
      </c>
      <c r="S55" s="140">
        <v>3.26737792944166E-3</v>
      </c>
    </row>
    <row r="56" spans="1:19" x14ac:dyDescent="0.2">
      <c r="A56" s="154" t="s">
        <v>33</v>
      </c>
      <c r="B56" s="159">
        <f t="shared" si="3"/>
        <v>0.04</v>
      </c>
      <c r="C56" s="159">
        <f t="shared" si="4"/>
        <v>8.2861497306784895E-2</v>
      </c>
      <c r="D56" s="159">
        <v>0.19751752434006706</v>
      </c>
      <c r="E56" s="140">
        <f t="shared" si="5"/>
        <v>0.26664865785909053</v>
      </c>
      <c r="F56" s="159">
        <f t="shared" si="6"/>
        <v>0.14813814325505029</v>
      </c>
      <c r="J56" s="159">
        <f t="shared" si="7"/>
        <v>1.07630769203874</v>
      </c>
      <c r="K56" s="159">
        <f t="shared" si="8"/>
        <v>8.2861497306784895E-2</v>
      </c>
      <c r="L56" s="160" t="s">
        <v>19</v>
      </c>
      <c r="M56" s="140">
        <v>-0.31827944004312247</v>
      </c>
      <c r="N56" s="159">
        <f t="shared" si="9"/>
        <v>0.19751752434006706</v>
      </c>
      <c r="O56" s="140">
        <v>8.3340364544220325E-3</v>
      </c>
      <c r="R56" s="159">
        <f t="shared" si="10"/>
        <v>0.19751752434006706</v>
      </c>
      <c r="S56" s="140">
        <v>4.6300202524566843E-3</v>
      </c>
    </row>
    <row r="57" spans="1:19" x14ac:dyDescent="0.2">
      <c r="A57" s="154" t="s">
        <v>454</v>
      </c>
      <c r="E57" s="140">
        <v>-0.35</v>
      </c>
      <c r="F57" s="140">
        <v>0.25</v>
      </c>
      <c r="O57" s="140">
        <v>0</v>
      </c>
      <c r="S57" s="140">
        <v>0</v>
      </c>
    </row>
    <row r="58" spans="1:19" x14ac:dyDescent="0.2">
      <c r="A58" s="154" t="s">
        <v>414</v>
      </c>
      <c r="B58" s="159">
        <f>SUM(B32:B56)</f>
        <v>1.0000000000000002</v>
      </c>
      <c r="C58" s="159">
        <f>SUM(C32:C56)</f>
        <v>1</v>
      </c>
      <c r="D58" s="159">
        <f>SUM(D32:D56)</f>
        <v>1.0000009999999999</v>
      </c>
      <c r="E58" s="140">
        <f>SUM(E32:E57)</f>
        <v>1.0000013499999998</v>
      </c>
      <c r="F58" s="159">
        <f>SUM(F32:F57)</f>
        <v>1.0000007499999997</v>
      </c>
      <c r="L58" s="140">
        <f>SUM(L32:L56)</f>
        <v>0</v>
      </c>
      <c r="N58" s="159">
        <f>SUM(N32:N56)</f>
        <v>1.0000009999999999</v>
      </c>
    </row>
    <row r="59" spans="1:19" x14ac:dyDescent="0.2">
      <c r="A59" s="158" t="s">
        <v>415</v>
      </c>
      <c r="B59" s="140" cm="1">
        <f t="array" ref="B59">MMULT(TRANSPOSE($B$2:$B$26),B32:B56)</f>
        <v>1.6132060165017517E-2</v>
      </c>
      <c r="C59" s="140" cm="1">
        <f t="array" ref="C59">MMULT(TRANSPOSE($B$2:$B$26),C32:C56)</f>
        <v>3.2987982942496968E-2</v>
      </c>
      <c r="D59" s="140" cm="1">
        <f t="array" ref="D59">MMULT(TRANSPOSE($B$2:$B$26),D32:D56)</f>
        <v>4.2148737516148761E-2</v>
      </c>
      <c r="E59" s="140" cm="1">
        <f t="array" ref="E59">Q33*(MMULT(TRANSPOSE($B$2:$B$26),E32:E56))+(Q34*Q32)</f>
        <v>6.2641074123181151E-2</v>
      </c>
      <c r="F59" s="140" cm="1">
        <f t="array" ref="F59">U33*(MMULT(TRANSPOSE($B$2:$B$26),F32:F56))+(U34*U32)</f>
        <v>3.4608664852833683E-2</v>
      </c>
    </row>
    <row r="60" spans="1:19" x14ac:dyDescent="0.2">
      <c r="A60" s="158" t="s">
        <v>416</v>
      </c>
      <c r="B60" s="140" cm="1">
        <f t="array" ref="B60">MMULT(TRANSPOSE($C$2:$C$26),B32:B56)</f>
        <v>0.24238207142334556</v>
      </c>
      <c r="C60" s="140" cm="1">
        <f t="array" ref="C60">MMULT(TRANSPOSE($C$2:$C$26),C32:C56)</f>
        <v>0.51397742851172834</v>
      </c>
      <c r="D60" s="140" cm="1">
        <f t="array" ref="D60">MMULT(TRANSPOSE($C$2:$C$26),D32:D56)</f>
        <v>0.69208716015518279</v>
      </c>
      <c r="E60" s="140" cm="1">
        <f t="array" ref="E60">Q33*(MMULT(TRANSPOSE($C$2:$C$26),E32:E56))+(Q34*Q32)</f>
        <v>1.2471538493828207</v>
      </c>
      <c r="F60" s="140" cm="1">
        <f t="array" ref="F60">U33*(MMULT(TRANSPOSE($C$2:$C$26),F32:F56))+(U34*U32)</f>
        <v>0.40019902758729042</v>
      </c>
    </row>
    <row r="61" spans="1:19" x14ac:dyDescent="0.2">
      <c r="A61" s="158" t="s">
        <v>417</v>
      </c>
      <c r="B61" s="140" cm="1">
        <f t="array" ref="B61">SQRT(MMULT(MMULT(TRANSPOSE(B32:B56),$J$2:$AH$26),B32:B56))</f>
        <v>7.4326772403394456E-2</v>
      </c>
      <c r="C61" s="140" cm="1">
        <f t="array" ref="C61">SQRT(MMULT(MMULT(TRANSPOSE(C32:C56),$J$2:$AH$26),C32:C56))</f>
        <v>8.4088146633437971E-2</v>
      </c>
      <c r="D61" s="140" cm="1">
        <f t="array" ref="D61">SQRT(MMULT(MMULT(TRANSPOSE(D32:D56),$J$2:$AH$26),D32:D56))</f>
        <v>9.3749084619771411E-2</v>
      </c>
      <c r="E61" s="140" cm="1">
        <f t="array" ref="E61">SQRT(MMULT(MMULT(TRANSPOSE(E32:E57),$AL$2:$BK$27),E32:E57))</f>
        <v>0.1265612642366914</v>
      </c>
      <c r="F61" s="140" cm="1">
        <f t="array" ref="F61">SQRT(MMULT(MMULT(TRANSPOSE(F32:F57),$AL$2:$BK$27),F32:F57))</f>
        <v>7.0311813464828565E-2</v>
      </c>
    </row>
    <row r="62" spans="1:19" x14ac:dyDescent="0.2">
      <c r="A62" s="158" t="s">
        <v>418</v>
      </c>
      <c r="B62" s="140">
        <f>B61*SQRT(12)</f>
        <v>0.25747549233057498</v>
      </c>
      <c r="C62" s="140">
        <f>C61*SQRT(12)</f>
        <v>0.2912898845668328</v>
      </c>
      <c r="D62" s="140">
        <f>D61*SQRT(12)</f>
        <v>0.32475635544903614</v>
      </c>
      <c r="E62" s="140">
        <f>E61*SQRT(12)</f>
        <v>0.43842107985619877</v>
      </c>
      <c r="F62" s="140">
        <f>F61*SQRT(12)</f>
        <v>0.24356726658677713</v>
      </c>
    </row>
    <row r="63" spans="1:19" x14ac:dyDescent="0.2">
      <c r="A63" s="157" t="s">
        <v>419</v>
      </c>
      <c r="B63" s="140">
        <f>B60/B62</f>
        <v>0.94137919391624714</v>
      </c>
      <c r="C63" s="140">
        <f>C60/C62</f>
        <v>1.7644877345330634</v>
      </c>
      <c r="D63" s="140">
        <f>D60/D62</f>
        <v>2.1310965853100656</v>
      </c>
      <c r="E63" s="140">
        <f>E60/E62</f>
        <v>2.8446484594031944</v>
      </c>
      <c r="F63" s="140">
        <f>F60/F62</f>
        <v>1.6430739368038569</v>
      </c>
    </row>
  </sheetData>
  <mergeCells count="6">
    <mergeCell ref="R29:T29"/>
    <mergeCell ref="A28:I28"/>
    <mergeCell ref="J28:S28"/>
    <mergeCell ref="J29:K29"/>
    <mergeCell ref="N29:Q29"/>
    <mergeCell ref="L29:M2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92EEF-48C6-5047-8D98-A44C5ECE3AA8}">
  <dimension ref="A1:AC59"/>
  <sheetViews>
    <sheetView zoomScale="70" zoomScaleNormal="70" workbookViewId="0">
      <selection activeCell="D80" sqref="D80"/>
    </sheetView>
  </sheetViews>
  <sheetFormatPr defaultColWidth="8.875" defaultRowHeight="15" x14ac:dyDescent="0.2"/>
  <cols>
    <col min="1" max="2" width="10.109375" style="140" customWidth="1"/>
    <col min="3" max="3" width="14.0546875" style="140" customWidth="1"/>
    <col min="4" max="4" width="16.15234375" style="140" customWidth="1"/>
    <col min="5" max="5" width="12.69921875" style="140" customWidth="1"/>
    <col min="6" max="6" width="8.875" style="140"/>
    <col min="7" max="7" width="9.98828125" style="140" customWidth="1"/>
    <col min="8" max="8" width="8.875" style="140"/>
    <col min="9" max="9" width="15.66015625" style="140" customWidth="1"/>
    <col min="10" max="10" width="16.02734375" style="140" customWidth="1"/>
    <col min="11" max="11" width="11.46484375" style="140" customWidth="1"/>
    <col min="12" max="12" width="8.875" style="140"/>
    <col min="13" max="13" width="9.86328125" style="140" customWidth="1"/>
    <col min="14" max="14" width="8.875" style="140"/>
    <col min="15" max="15" width="13.80859375" style="140" customWidth="1"/>
    <col min="16" max="16" width="15.66015625" style="140" customWidth="1"/>
    <col min="17" max="17" width="14.796875" style="140" customWidth="1"/>
    <col min="18" max="18" width="8.875" style="140"/>
    <col min="19" max="19" width="9.4921875" style="140" customWidth="1"/>
    <col min="20" max="20" width="8.875" style="140"/>
    <col min="21" max="21" width="22.8125" style="140" customWidth="1"/>
    <col min="22" max="22" width="19.359375" style="140" customWidth="1"/>
    <col min="23" max="23" width="16.76953125" style="140" customWidth="1"/>
    <col min="24" max="26" width="8.875" style="140"/>
    <col min="27" max="27" width="23.67578125" style="140" customWidth="1"/>
    <col min="28" max="28" width="14.796875" style="140" customWidth="1"/>
    <col min="29" max="29" width="15.1640625" style="140" customWidth="1"/>
    <col min="30" max="16384" width="8.875" style="140"/>
  </cols>
  <sheetData>
    <row r="1" spans="1:29" x14ac:dyDescent="0.2">
      <c r="A1" s="227" t="s">
        <v>499</v>
      </c>
      <c r="B1" s="227"/>
      <c r="C1" s="227"/>
      <c r="D1" s="227"/>
      <c r="E1" s="227"/>
      <c r="G1" s="227" t="s">
        <v>498</v>
      </c>
      <c r="H1" s="227"/>
      <c r="I1" s="227"/>
      <c r="J1" s="227"/>
      <c r="K1" s="227"/>
      <c r="M1" s="227" t="s">
        <v>497</v>
      </c>
      <c r="N1" s="227"/>
      <c r="O1" s="227"/>
      <c r="P1" s="227"/>
      <c r="Q1" s="227"/>
      <c r="S1" s="227" t="s">
        <v>496</v>
      </c>
      <c r="T1" s="227"/>
      <c r="U1" s="227"/>
      <c r="V1" s="227"/>
      <c r="W1" s="227"/>
      <c r="Y1" s="227" t="s">
        <v>496</v>
      </c>
      <c r="Z1" s="227"/>
      <c r="AA1" s="227"/>
      <c r="AB1" s="227"/>
      <c r="AC1" s="227"/>
    </row>
    <row r="2" spans="1:29" ht="27.6" customHeight="1" x14ac:dyDescent="0.2">
      <c r="A2" s="140" t="s">
        <v>405</v>
      </c>
      <c r="B2" s="140" t="s">
        <v>492</v>
      </c>
      <c r="C2" s="177" t="s">
        <v>495</v>
      </c>
      <c r="D2" s="177" t="s">
        <v>490</v>
      </c>
      <c r="E2" s="177" t="s">
        <v>489</v>
      </c>
      <c r="G2" s="140" t="s">
        <v>405</v>
      </c>
      <c r="H2" s="140" t="s">
        <v>492</v>
      </c>
      <c r="I2" s="177" t="s">
        <v>495</v>
      </c>
      <c r="J2" s="177" t="s">
        <v>490</v>
      </c>
      <c r="K2" s="177" t="s">
        <v>489</v>
      </c>
      <c r="M2" s="140" t="s">
        <v>405</v>
      </c>
      <c r="N2" s="140" t="s">
        <v>492</v>
      </c>
      <c r="O2" s="177" t="s">
        <v>494</v>
      </c>
      <c r="P2" s="177" t="s">
        <v>490</v>
      </c>
      <c r="Q2" s="177" t="s">
        <v>489</v>
      </c>
      <c r="S2" s="140" t="s">
        <v>405</v>
      </c>
      <c r="T2" s="140" t="s">
        <v>492</v>
      </c>
      <c r="U2" s="177" t="s">
        <v>493</v>
      </c>
      <c r="V2" s="177" t="s">
        <v>490</v>
      </c>
      <c r="W2" s="177" t="s">
        <v>489</v>
      </c>
      <c r="Y2" s="140" t="s">
        <v>405</v>
      </c>
      <c r="Z2" s="140" t="s">
        <v>492</v>
      </c>
      <c r="AA2" s="177" t="s">
        <v>491</v>
      </c>
      <c r="AB2" s="177" t="s">
        <v>490</v>
      </c>
      <c r="AC2" s="177" t="s">
        <v>489</v>
      </c>
    </row>
    <row r="3" spans="1:29" x14ac:dyDescent="0.2">
      <c r="A3" s="154" t="s">
        <v>8</v>
      </c>
      <c r="B3" s="159">
        <f t="shared" ref="B3:B27" si="0">1/25</f>
        <v>0.04</v>
      </c>
      <c r="C3" s="182">
        <f t="shared" ref="C3:C27" si="1">B3*5000000</f>
        <v>200000</v>
      </c>
      <c r="D3" s="145">
        <v>0.76100000000000001</v>
      </c>
      <c r="E3" s="140">
        <f t="shared" ref="E3:E27" si="2">C3/D3</f>
        <v>262812.08935611037</v>
      </c>
      <c r="G3" s="154" t="s">
        <v>8</v>
      </c>
      <c r="H3" s="140">
        <v>0</v>
      </c>
      <c r="I3" s="182">
        <f t="shared" ref="I3:I27" si="3">H3*5000000</f>
        <v>0</v>
      </c>
      <c r="J3" s="145">
        <v>0.76100000000000001</v>
      </c>
      <c r="K3" s="140">
        <f t="shared" ref="K3:K27" si="4">I3/J3</f>
        <v>0</v>
      </c>
      <c r="M3" s="154" t="s">
        <v>8</v>
      </c>
      <c r="N3" s="140">
        <v>0</v>
      </c>
      <c r="O3" s="182">
        <f t="shared" ref="O3:O27" si="5">N3*5000000</f>
        <v>0</v>
      </c>
      <c r="P3" s="145">
        <v>0.76100000000000001</v>
      </c>
      <c r="Q3" s="140">
        <f t="shared" ref="Q3:Q27" si="6">O3/P3</f>
        <v>0</v>
      </c>
      <c r="S3" s="154" t="s">
        <v>8</v>
      </c>
      <c r="T3" s="140">
        <v>0</v>
      </c>
      <c r="U3" s="186">
        <f t="shared" ref="U3:U28" si="7">T3*5000000</f>
        <v>0</v>
      </c>
      <c r="V3" s="145">
        <v>0.76100000000000001</v>
      </c>
      <c r="W3" s="166">
        <f t="shared" ref="W3:W28" si="8">U3/V3</f>
        <v>0</v>
      </c>
      <c r="Y3" s="154" t="s">
        <v>8</v>
      </c>
      <c r="Z3" s="140">
        <v>0</v>
      </c>
      <c r="AA3" s="186">
        <f t="shared" ref="AA3:AA28" si="9">Z3*5000000</f>
        <v>0</v>
      </c>
      <c r="AB3" s="145">
        <v>0.76100000000000001</v>
      </c>
      <c r="AC3" s="166">
        <f t="shared" ref="AC3:AC28" si="10">AA3/AB3</f>
        <v>0</v>
      </c>
    </row>
    <row r="4" spans="1:29" x14ac:dyDescent="0.2">
      <c r="A4" s="154" t="s">
        <v>17</v>
      </c>
      <c r="B4" s="159">
        <f t="shared" si="0"/>
        <v>0.04</v>
      </c>
      <c r="C4" s="182">
        <f t="shared" si="1"/>
        <v>200000</v>
      </c>
      <c r="D4" s="144">
        <v>11.22</v>
      </c>
      <c r="E4" s="140">
        <f t="shared" si="2"/>
        <v>17825.311942959001</v>
      </c>
      <c r="G4" s="154" t="s">
        <v>17</v>
      </c>
      <c r="H4" s="140">
        <v>4.261704816953505E-2</v>
      </c>
      <c r="I4" s="182">
        <f t="shared" si="3"/>
        <v>213085.24084767525</v>
      </c>
      <c r="J4" s="144">
        <v>11.22</v>
      </c>
      <c r="K4" s="140">
        <f t="shared" si="4"/>
        <v>18991.554442751803</v>
      </c>
      <c r="M4" s="154" t="s">
        <v>17</v>
      </c>
      <c r="N4" s="159">
        <v>0.10258486646652855</v>
      </c>
      <c r="O4" s="182">
        <f t="shared" si="5"/>
        <v>512924.33233264275</v>
      </c>
      <c r="P4" s="144">
        <v>11.22</v>
      </c>
      <c r="Q4" s="140">
        <f t="shared" si="6"/>
        <v>45715.181134816645</v>
      </c>
      <c r="S4" s="154" t="s">
        <v>17</v>
      </c>
      <c r="T4" s="140">
        <v>0.13848956972981355</v>
      </c>
      <c r="U4" s="186">
        <f t="shared" si="7"/>
        <v>692447.8486490678</v>
      </c>
      <c r="V4" s="144">
        <v>11.22</v>
      </c>
      <c r="W4" s="166">
        <f t="shared" si="8"/>
        <v>61715.494532002478</v>
      </c>
      <c r="Y4" s="154" t="s">
        <v>17</v>
      </c>
      <c r="Z4" s="140">
        <v>7.6938649849896415E-2</v>
      </c>
      <c r="AA4" s="186">
        <f t="shared" si="9"/>
        <v>384693.24924948206</v>
      </c>
      <c r="AB4" s="144">
        <v>11.22</v>
      </c>
      <c r="AC4" s="166">
        <f t="shared" si="10"/>
        <v>34286.385851112478</v>
      </c>
    </row>
    <row r="5" spans="1:29" x14ac:dyDescent="0.2">
      <c r="A5" s="154" t="s">
        <v>10</v>
      </c>
      <c r="B5" s="159">
        <f t="shared" si="0"/>
        <v>0.04</v>
      </c>
      <c r="C5" s="182">
        <f t="shared" si="1"/>
        <v>200000</v>
      </c>
      <c r="D5" s="144">
        <v>23.567</v>
      </c>
      <c r="E5" s="140">
        <f t="shared" si="2"/>
        <v>8486.4429074553409</v>
      </c>
      <c r="G5" s="154" t="s">
        <v>10</v>
      </c>
      <c r="H5" s="140">
        <v>6.6113930452119558E-3</v>
      </c>
      <c r="I5" s="182">
        <f t="shared" si="3"/>
        <v>33056.96522605978</v>
      </c>
      <c r="J5" s="144">
        <v>23.567</v>
      </c>
      <c r="K5" s="140">
        <f t="shared" si="4"/>
        <v>1402.6802404234641</v>
      </c>
      <c r="M5" s="154" t="s">
        <v>10</v>
      </c>
      <c r="N5" s="140">
        <v>0.01</v>
      </c>
      <c r="O5" s="182">
        <f t="shared" si="5"/>
        <v>50000</v>
      </c>
      <c r="P5" s="144">
        <v>23.567</v>
      </c>
      <c r="Q5" s="140">
        <f t="shared" si="6"/>
        <v>2121.6107268638352</v>
      </c>
      <c r="S5" s="154" t="s">
        <v>10</v>
      </c>
      <c r="T5" s="140">
        <v>1.3500000000000002E-2</v>
      </c>
      <c r="U5" s="186">
        <f t="shared" si="7"/>
        <v>67500.000000000015</v>
      </c>
      <c r="V5" s="144">
        <v>23.567</v>
      </c>
      <c r="W5" s="166">
        <f t="shared" si="8"/>
        <v>2864.1744812661777</v>
      </c>
      <c r="Y5" s="154" t="s">
        <v>10</v>
      </c>
      <c r="Z5" s="140">
        <v>7.4999999999999997E-3</v>
      </c>
      <c r="AA5" s="186">
        <f t="shared" si="9"/>
        <v>37500</v>
      </c>
      <c r="AB5" s="144">
        <v>23.567</v>
      </c>
      <c r="AC5" s="166">
        <f t="shared" si="10"/>
        <v>1591.2080451478762</v>
      </c>
    </row>
    <row r="6" spans="1:29" x14ac:dyDescent="0.2">
      <c r="A6" s="154" t="s">
        <v>18</v>
      </c>
      <c r="B6" s="159">
        <f t="shared" si="0"/>
        <v>0.04</v>
      </c>
      <c r="C6" s="182">
        <f t="shared" si="1"/>
        <v>200000</v>
      </c>
      <c r="D6" s="144">
        <v>6.4</v>
      </c>
      <c r="E6" s="140">
        <f t="shared" si="2"/>
        <v>31250</v>
      </c>
      <c r="G6" s="154" t="s">
        <v>18</v>
      </c>
      <c r="H6" s="140">
        <v>3.4831162776598808E-3</v>
      </c>
      <c r="I6" s="182">
        <f t="shared" si="3"/>
        <v>17415.581388299404</v>
      </c>
      <c r="J6" s="144">
        <v>6.4</v>
      </c>
      <c r="K6" s="140">
        <f t="shared" si="4"/>
        <v>2721.1845919217817</v>
      </c>
      <c r="M6" s="154" t="s">
        <v>18</v>
      </c>
      <c r="N6" s="140">
        <v>0.01</v>
      </c>
      <c r="O6" s="182">
        <f t="shared" si="5"/>
        <v>50000</v>
      </c>
      <c r="P6" s="144">
        <v>6.4</v>
      </c>
      <c r="Q6" s="140">
        <f t="shared" si="6"/>
        <v>7812.5</v>
      </c>
      <c r="S6" s="154" t="s">
        <v>18</v>
      </c>
      <c r="T6" s="140">
        <v>1.3500000000000002E-2</v>
      </c>
      <c r="U6" s="186">
        <f t="shared" si="7"/>
        <v>67500.000000000015</v>
      </c>
      <c r="V6" s="144">
        <v>6.4</v>
      </c>
      <c r="W6" s="166">
        <f t="shared" si="8"/>
        <v>10546.875000000002</v>
      </c>
      <c r="Y6" s="154" t="s">
        <v>18</v>
      </c>
      <c r="Z6" s="140">
        <v>7.4999999999999997E-3</v>
      </c>
      <c r="AA6" s="186">
        <f t="shared" si="9"/>
        <v>37500</v>
      </c>
      <c r="AB6" s="144">
        <v>6.4</v>
      </c>
      <c r="AC6" s="166">
        <f t="shared" si="10"/>
        <v>5859.375</v>
      </c>
    </row>
    <row r="7" spans="1:29" x14ac:dyDescent="0.2">
      <c r="A7" s="154" t="s">
        <v>19</v>
      </c>
      <c r="B7" s="159">
        <f t="shared" si="0"/>
        <v>0.04</v>
      </c>
      <c r="C7" s="182">
        <f t="shared" si="1"/>
        <v>200000</v>
      </c>
      <c r="D7" s="144">
        <v>11.551</v>
      </c>
      <c r="E7" s="140">
        <f t="shared" si="2"/>
        <v>17314.518223530431</v>
      </c>
      <c r="G7" s="154" t="s">
        <v>19</v>
      </c>
      <c r="H7" s="140">
        <v>0</v>
      </c>
      <c r="I7" s="182">
        <f t="shared" si="3"/>
        <v>0</v>
      </c>
      <c r="J7" s="144">
        <v>11.551</v>
      </c>
      <c r="K7" s="140">
        <f t="shared" si="4"/>
        <v>0</v>
      </c>
      <c r="M7" s="154" t="s">
        <v>19</v>
      </c>
      <c r="N7" s="140">
        <v>0</v>
      </c>
      <c r="O7" s="182">
        <f t="shared" si="5"/>
        <v>0</v>
      </c>
      <c r="P7" s="144">
        <v>11.551</v>
      </c>
      <c r="Q7" s="140">
        <f t="shared" si="6"/>
        <v>0</v>
      </c>
      <c r="S7" s="154" t="s">
        <v>19</v>
      </c>
      <c r="T7" s="140">
        <v>0</v>
      </c>
      <c r="U7" s="186">
        <f t="shared" si="7"/>
        <v>0</v>
      </c>
      <c r="V7" s="144">
        <v>11.551</v>
      </c>
      <c r="W7" s="166">
        <f t="shared" si="8"/>
        <v>0</v>
      </c>
      <c r="Y7" s="154" t="s">
        <v>19</v>
      </c>
      <c r="Z7" s="140">
        <v>0</v>
      </c>
      <c r="AA7" s="186">
        <f t="shared" si="9"/>
        <v>0</v>
      </c>
      <c r="AB7" s="144">
        <v>11.551</v>
      </c>
      <c r="AC7" s="166">
        <f t="shared" si="10"/>
        <v>0</v>
      </c>
    </row>
    <row r="8" spans="1:29" x14ac:dyDescent="0.2">
      <c r="A8" s="154" t="s">
        <v>20</v>
      </c>
      <c r="B8" s="159">
        <f t="shared" si="0"/>
        <v>0.04</v>
      </c>
      <c r="C8" s="182">
        <f t="shared" si="1"/>
        <v>200000</v>
      </c>
      <c r="D8" s="144">
        <v>236.38</v>
      </c>
      <c r="E8" s="140">
        <f t="shared" si="2"/>
        <v>846.09527032743893</v>
      </c>
      <c r="G8" s="154" t="s">
        <v>20</v>
      </c>
      <c r="H8" s="140">
        <v>3.0970411202103112E-2</v>
      </c>
      <c r="I8" s="182">
        <f t="shared" si="3"/>
        <v>154852.05601051555</v>
      </c>
      <c r="J8" s="144">
        <v>236.38</v>
      </c>
      <c r="K8" s="140">
        <f t="shared" si="4"/>
        <v>655.09796095488434</v>
      </c>
      <c r="M8" s="154" t="s">
        <v>20</v>
      </c>
      <c r="N8" s="140">
        <v>0.1</v>
      </c>
      <c r="O8" s="182">
        <f t="shared" si="5"/>
        <v>500000</v>
      </c>
      <c r="P8" s="144">
        <v>236.38</v>
      </c>
      <c r="Q8" s="140">
        <f t="shared" si="6"/>
        <v>2115.238175818597</v>
      </c>
      <c r="S8" s="154" t="s">
        <v>20</v>
      </c>
      <c r="T8" s="140">
        <v>0.13500000000000001</v>
      </c>
      <c r="U8" s="186">
        <f t="shared" si="7"/>
        <v>675000</v>
      </c>
      <c r="V8" s="144">
        <v>236.38</v>
      </c>
      <c r="W8" s="166">
        <f t="shared" si="8"/>
        <v>2855.5715373551061</v>
      </c>
      <c r="Y8" s="154" t="s">
        <v>20</v>
      </c>
      <c r="Z8" s="140">
        <v>7.5000000000000011E-2</v>
      </c>
      <c r="AA8" s="186">
        <f t="shared" si="9"/>
        <v>375000.00000000006</v>
      </c>
      <c r="AB8" s="144">
        <v>236.38</v>
      </c>
      <c r="AC8" s="166">
        <f t="shared" si="10"/>
        <v>1586.4286318639481</v>
      </c>
    </row>
    <row r="9" spans="1:29" x14ac:dyDescent="0.2">
      <c r="A9" s="154" t="s">
        <v>168</v>
      </c>
      <c r="B9" s="159">
        <f t="shared" si="0"/>
        <v>0.04</v>
      </c>
      <c r="C9" s="182">
        <f t="shared" si="1"/>
        <v>200000</v>
      </c>
      <c r="D9" s="144">
        <v>13.455</v>
      </c>
      <c r="E9" s="140">
        <f t="shared" si="2"/>
        <v>14864.362690449647</v>
      </c>
      <c r="G9" s="154" t="s">
        <v>168</v>
      </c>
      <c r="H9" s="140">
        <v>0</v>
      </c>
      <c r="I9" s="182">
        <f t="shared" si="3"/>
        <v>0</v>
      </c>
      <c r="J9" s="144">
        <v>13.455</v>
      </c>
      <c r="K9" s="140">
        <f t="shared" si="4"/>
        <v>0</v>
      </c>
      <c r="M9" s="154" t="s">
        <v>168</v>
      </c>
      <c r="N9" s="140">
        <v>0</v>
      </c>
      <c r="O9" s="182">
        <f t="shared" si="5"/>
        <v>0</v>
      </c>
      <c r="P9" s="144">
        <v>13.455</v>
      </c>
      <c r="Q9" s="140">
        <f t="shared" si="6"/>
        <v>0</v>
      </c>
      <c r="S9" s="154" t="s">
        <v>168</v>
      </c>
      <c r="T9" s="140">
        <v>0</v>
      </c>
      <c r="U9" s="186">
        <f t="shared" si="7"/>
        <v>0</v>
      </c>
      <c r="V9" s="144">
        <v>13.455</v>
      </c>
      <c r="W9" s="166">
        <f t="shared" si="8"/>
        <v>0</v>
      </c>
      <c r="Y9" s="154" t="s">
        <v>168</v>
      </c>
      <c r="Z9" s="140">
        <v>0</v>
      </c>
      <c r="AA9" s="186">
        <f t="shared" si="9"/>
        <v>0</v>
      </c>
      <c r="AB9" s="144">
        <v>13.455</v>
      </c>
      <c r="AC9" s="166">
        <f t="shared" si="10"/>
        <v>0</v>
      </c>
    </row>
    <row r="10" spans="1:29" x14ac:dyDescent="0.2">
      <c r="A10" s="154" t="s">
        <v>172</v>
      </c>
      <c r="B10" s="159">
        <f t="shared" si="0"/>
        <v>0.04</v>
      </c>
      <c r="C10" s="182">
        <f t="shared" si="1"/>
        <v>200000</v>
      </c>
      <c r="D10" s="144">
        <v>98.85</v>
      </c>
      <c r="E10" s="140">
        <f t="shared" si="2"/>
        <v>2023.2675771370764</v>
      </c>
      <c r="G10" s="154" t="s">
        <v>172</v>
      </c>
      <c r="H10" s="140">
        <v>5.5979228964389879E-2</v>
      </c>
      <c r="I10" s="182">
        <f t="shared" si="3"/>
        <v>279896.14482194942</v>
      </c>
      <c r="J10" s="144">
        <v>98.85</v>
      </c>
      <c r="K10" s="140">
        <f t="shared" si="4"/>
        <v>2831.5239739195695</v>
      </c>
      <c r="M10" s="154" t="s">
        <v>172</v>
      </c>
      <c r="N10" s="140">
        <v>0.01</v>
      </c>
      <c r="O10" s="182">
        <f t="shared" si="5"/>
        <v>50000</v>
      </c>
      <c r="P10" s="144">
        <v>98.85</v>
      </c>
      <c r="Q10" s="140">
        <f t="shared" si="6"/>
        <v>505.8168942842691</v>
      </c>
      <c r="S10" s="154" t="s">
        <v>172</v>
      </c>
      <c r="T10" s="140">
        <v>1.3500000000000002E-2</v>
      </c>
      <c r="U10" s="186">
        <f t="shared" si="7"/>
        <v>67500.000000000015</v>
      </c>
      <c r="V10" s="144">
        <v>98.85</v>
      </c>
      <c r="W10" s="166">
        <f t="shared" si="8"/>
        <v>682.85280728376347</v>
      </c>
      <c r="Y10" s="154" t="s">
        <v>172</v>
      </c>
      <c r="Z10" s="140">
        <v>7.4999999999999997E-3</v>
      </c>
      <c r="AA10" s="186">
        <f t="shared" si="9"/>
        <v>37500</v>
      </c>
      <c r="AB10" s="144">
        <v>98.85</v>
      </c>
      <c r="AC10" s="166">
        <f t="shared" si="10"/>
        <v>379.36267071320185</v>
      </c>
    </row>
    <row r="11" spans="1:29" x14ac:dyDescent="0.2">
      <c r="A11" s="154" t="s">
        <v>153</v>
      </c>
      <c r="B11" s="159">
        <f t="shared" si="0"/>
        <v>0.04</v>
      </c>
      <c r="C11" s="182">
        <f t="shared" si="1"/>
        <v>200000</v>
      </c>
      <c r="D11" s="144">
        <v>29.43</v>
      </c>
      <c r="E11" s="140">
        <f t="shared" si="2"/>
        <v>6795.7866123003741</v>
      </c>
      <c r="G11" s="154" t="s">
        <v>153</v>
      </c>
      <c r="H11" s="140">
        <v>2.704459769678811E-2</v>
      </c>
      <c r="I11" s="182">
        <f t="shared" si="3"/>
        <v>135222.98848394054</v>
      </c>
      <c r="J11" s="144">
        <v>29.43</v>
      </c>
      <c r="K11" s="140">
        <f t="shared" si="4"/>
        <v>4594.7328740720541</v>
      </c>
      <c r="M11" s="154" t="s">
        <v>153</v>
      </c>
      <c r="N11" s="140">
        <v>1.0000000000000002E-2</v>
      </c>
      <c r="O11" s="182">
        <f t="shared" si="5"/>
        <v>50000.000000000007</v>
      </c>
      <c r="P11" s="144">
        <v>29.43</v>
      </c>
      <c r="Q11" s="140">
        <f t="shared" si="6"/>
        <v>1698.9466530750938</v>
      </c>
      <c r="S11" s="154" t="s">
        <v>153</v>
      </c>
      <c r="T11" s="140">
        <v>1.3500000000000003E-2</v>
      </c>
      <c r="U11" s="186">
        <f t="shared" si="7"/>
        <v>67500.000000000015</v>
      </c>
      <c r="V11" s="144">
        <v>29.43</v>
      </c>
      <c r="W11" s="166">
        <f t="shared" si="8"/>
        <v>2293.5779816513768</v>
      </c>
      <c r="Y11" s="154" t="s">
        <v>153</v>
      </c>
      <c r="Z11" s="140">
        <v>7.5000000000000015E-3</v>
      </c>
      <c r="AA11" s="186">
        <f t="shared" si="9"/>
        <v>37500.000000000007</v>
      </c>
      <c r="AB11" s="144">
        <v>29.43</v>
      </c>
      <c r="AC11" s="166">
        <f t="shared" si="10"/>
        <v>1274.2099898063204</v>
      </c>
    </row>
    <row r="12" spans="1:29" x14ac:dyDescent="0.2">
      <c r="A12" s="154" t="s">
        <v>167</v>
      </c>
      <c r="B12" s="159">
        <f t="shared" si="0"/>
        <v>0.04</v>
      </c>
      <c r="C12" s="182">
        <f t="shared" si="1"/>
        <v>200000</v>
      </c>
      <c r="D12" s="144">
        <v>2.0659999999999998</v>
      </c>
      <c r="E12" s="140">
        <f t="shared" si="2"/>
        <v>96805.421103581815</v>
      </c>
      <c r="G12" s="154" t="s">
        <v>167</v>
      </c>
      <c r="H12" s="140">
        <v>3.189617576906676E-2</v>
      </c>
      <c r="I12" s="182">
        <f t="shared" si="3"/>
        <v>159480.87884533379</v>
      </c>
      <c r="J12" s="144">
        <v>2.0659999999999998</v>
      </c>
      <c r="K12" s="140">
        <f t="shared" si="4"/>
        <v>77193.068172959247</v>
      </c>
      <c r="M12" s="154" t="s">
        <v>167</v>
      </c>
      <c r="N12" s="140">
        <v>0.01</v>
      </c>
      <c r="O12" s="182">
        <f t="shared" si="5"/>
        <v>50000</v>
      </c>
      <c r="P12" s="144">
        <v>2.0659999999999998</v>
      </c>
      <c r="Q12" s="140">
        <f t="shared" si="6"/>
        <v>24201.355275895454</v>
      </c>
      <c r="S12" s="154" t="s">
        <v>167</v>
      </c>
      <c r="T12" s="140">
        <v>1.3500000000000002E-2</v>
      </c>
      <c r="U12" s="186">
        <f t="shared" si="7"/>
        <v>67500.000000000015</v>
      </c>
      <c r="V12" s="144">
        <v>2.0659999999999998</v>
      </c>
      <c r="W12" s="166">
        <f t="shared" si="8"/>
        <v>32671.829622458867</v>
      </c>
      <c r="Y12" s="154" t="s">
        <v>167</v>
      </c>
      <c r="Z12" s="140">
        <v>7.4999999999999997E-3</v>
      </c>
      <c r="AA12" s="186">
        <f t="shared" si="9"/>
        <v>37500</v>
      </c>
      <c r="AB12" s="144">
        <v>2.0659999999999998</v>
      </c>
      <c r="AC12" s="166">
        <f t="shared" si="10"/>
        <v>18151.016456921589</v>
      </c>
    </row>
    <row r="13" spans="1:29" x14ac:dyDescent="0.2">
      <c r="A13" s="154" t="s">
        <v>173</v>
      </c>
      <c r="B13" s="159">
        <f t="shared" si="0"/>
        <v>0.04</v>
      </c>
      <c r="C13" s="182">
        <f t="shared" si="1"/>
        <v>200000</v>
      </c>
      <c r="D13" s="144">
        <v>6.71</v>
      </c>
      <c r="E13" s="140">
        <f t="shared" si="2"/>
        <v>29806.259314456034</v>
      </c>
      <c r="G13" s="154" t="s">
        <v>173</v>
      </c>
      <c r="H13" s="140">
        <v>4.5953530289986805E-2</v>
      </c>
      <c r="I13" s="182">
        <f t="shared" si="3"/>
        <v>229767.65144993403</v>
      </c>
      <c r="J13" s="144">
        <v>6.71</v>
      </c>
      <c r="K13" s="140">
        <f t="shared" si="4"/>
        <v>34242.571005951417</v>
      </c>
      <c r="M13" s="154" t="s">
        <v>173</v>
      </c>
      <c r="N13" s="140">
        <v>0.01</v>
      </c>
      <c r="O13" s="182">
        <f t="shared" si="5"/>
        <v>50000</v>
      </c>
      <c r="P13" s="144">
        <v>6.71</v>
      </c>
      <c r="Q13" s="140">
        <f t="shared" si="6"/>
        <v>7451.5648286140085</v>
      </c>
      <c r="S13" s="154" t="s">
        <v>173</v>
      </c>
      <c r="T13" s="140">
        <v>1.3500000000000002E-2</v>
      </c>
      <c r="U13" s="186">
        <f t="shared" si="7"/>
        <v>67500.000000000015</v>
      </c>
      <c r="V13" s="144">
        <v>6.71</v>
      </c>
      <c r="W13" s="166">
        <f t="shared" si="8"/>
        <v>10059.612518628914</v>
      </c>
      <c r="Y13" s="154" t="s">
        <v>173</v>
      </c>
      <c r="Z13" s="140">
        <v>7.4999999999999997E-3</v>
      </c>
      <c r="AA13" s="186">
        <f t="shared" si="9"/>
        <v>37500</v>
      </c>
      <c r="AB13" s="144">
        <v>6.71</v>
      </c>
      <c r="AC13" s="166">
        <f t="shared" si="10"/>
        <v>5588.6736214605071</v>
      </c>
    </row>
    <row r="14" spans="1:29" x14ac:dyDescent="0.2">
      <c r="A14" s="154" t="s">
        <v>158</v>
      </c>
      <c r="B14" s="159">
        <f t="shared" si="0"/>
        <v>0.04</v>
      </c>
      <c r="C14" s="182">
        <f t="shared" si="1"/>
        <v>200000</v>
      </c>
      <c r="D14" s="144">
        <v>9.2780000000000005</v>
      </c>
      <c r="E14" s="140">
        <f t="shared" si="2"/>
        <v>21556.36990730761</v>
      </c>
      <c r="G14" s="154" t="s">
        <v>158</v>
      </c>
      <c r="H14" s="140">
        <v>0</v>
      </c>
      <c r="I14" s="182">
        <f t="shared" si="3"/>
        <v>0</v>
      </c>
      <c r="J14" s="144">
        <v>9.2780000000000005</v>
      </c>
      <c r="K14" s="140">
        <f t="shared" si="4"/>
        <v>0</v>
      </c>
      <c r="M14" s="154" t="s">
        <v>158</v>
      </c>
      <c r="N14" s="140">
        <v>0</v>
      </c>
      <c r="O14" s="182">
        <f t="shared" si="5"/>
        <v>0</v>
      </c>
      <c r="P14" s="144">
        <v>9.2780000000000005</v>
      </c>
      <c r="Q14" s="140">
        <f t="shared" si="6"/>
        <v>0</v>
      </c>
      <c r="S14" s="154" t="s">
        <v>158</v>
      </c>
      <c r="T14" s="140">
        <v>0</v>
      </c>
      <c r="U14" s="186">
        <f t="shared" si="7"/>
        <v>0</v>
      </c>
      <c r="V14" s="144">
        <v>9.2780000000000005</v>
      </c>
      <c r="W14" s="166">
        <f t="shared" si="8"/>
        <v>0</v>
      </c>
      <c r="Y14" s="154" t="s">
        <v>158</v>
      </c>
      <c r="Z14" s="140">
        <v>0</v>
      </c>
      <c r="AA14" s="186">
        <f t="shared" si="9"/>
        <v>0</v>
      </c>
      <c r="AB14" s="144">
        <v>9.2780000000000005</v>
      </c>
      <c r="AC14" s="166">
        <f t="shared" si="10"/>
        <v>0</v>
      </c>
    </row>
    <row r="15" spans="1:29" x14ac:dyDescent="0.2">
      <c r="A15" s="154" t="s">
        <v>136</v>
      </c>
      <c r="B15" s="159">
        <f t="shared" si="0"/>
        <v>0.04</v>
      </c>
      <c r="C15" s="182">
        <f t="shared" si="1"/>
        <v>200000</v>
      </c>
      <c r="D15" s="144">
        <v>248.48</v>
      </c>
      <c r="E15" s="140">
        <f t="shared" si="2"/>
        <v>804.89375402446876</v>
      </c>
      <c r="G15" s="154" t="s">
        <v>136</v>
      </c>
      <c r="H15" s="140">
        <v>0.11221754685971468</v>
      </c>
      <c r="I15" s="182">
        <f t="shared" si="3"/>
        <v>561087.73429857334</v>
      </c>
      <c r="J15" s="144">
        <v>248.48</v>
      </c>
      <c r="K15" s="140">
        <f t="shared" si="4"/>
        <v>2258.0800639833119</v>
      </c>
      <c r="M15" s="154" t="s">
        <v>136</v>
      </c>
      <c r="N15" s="140">
        <v>0.15462009856126982</v>
      </c>
      <c r="O15" s="182">
        <f t="shared" si="5"/>
        <v>773100.49280634907</v>
      </c>
      <c r="P15" s="144">
        <v>248.48</v>
      </c>
      <c r="Q15" s="140">
        <f t="shared" si="6"/>
        <v>3111.3187894653456</v>
      </c>
      <c r="S15" s="154" t="s">
        <v>136</v>
      </c>
      <c r="T15" s="140">
        <v>0.20873713305771427</v>
      </c>
      <c r="U15" s="186">
        <f t="shared" si="7"/>
        <v>1043685.6652885714</v>
      </c>
      <c r="V15" s="144">
        <v>248.48</v>
      </c>
      <c r="W15" s="166">
        <f t="shared" si="8"/>
        <v>4200.2803657782169</v>
      </c>
      <c r="Y15" s="154" t="s">
        <v>136</v>
      </c>
      <c r="Z15" s="140">
        <v>0.11596507392095237</v>
      </c>
      <c r="AA15" s="186">
        <f t="shared" si="9"/>
        <v>579825.36960476183</v>
      </c>
      <c r="AB15" s="144">
        <v>248.48</v>
      </c>
      <c r="AC15" s="166">
        <f t="shared" si="10"/>
        <v>2333.4890920990092</v>
      </c>
    </row>
    <row r="16" spans="1:29" x14ac:dyDescent="0.2">
      <c r="A16" s="154" t="s">
        <v>137</v>
      </c>
      <c r="B16" s="159">
        <f t="shared" si="0"/>
        <v>0.04</v>
      </c>
      <c r="C16" s="182">
        <f t="shared" si="1"/>
        <v>200000</v>
      </c>
      <c r="D16" s="144">
        <v>151.94</v>
      </c>
      <c r="E16" s="140">
        <f t="shared" si="2"/>
        <v>1316.309069369488</v>
      </c>
      <c r="G16" s="154" t="s">
        <v>137</v>
      </c>
      <c r="H16" s="140">
        <v>4.2594287302469905E-2</v>
      </c>
      <c r="I16" s="182">
        <f t="shared" si="3"/>
        <v>212971.43651234952</v>
      </c>
      <c r="J16" s="144">
        <v>151.94</v>
      </c>
      <c r="K16" s="140">
        <f t="shared" si="4"/>
        <v>1401.6811669892691</v>
      </c>
      <c r="M16" s="154" t="s">
        <v>137</v>
      </c>
      <c r="N16" s="140">
        <v>0.01</v>
      </c>
      <c r="O16" s="182">
        <f t="shared" si="5"/>
        <v>50000</v>
      </c>
      <c r="P16" s="144">
        <v>151.94</v>
      </c>
      <c r="Q16" s="140">
        <f t="shared" si="6"/>
        <v>329.07726734237201</v>
      </c>
      <c r="S16" s="154" t="s">
        <v>137</v>
      </c>
      <c r="T16" s="140">
        <v>1.3500000000000002E-2</v>
      </c>
      <c r="U16" s="186">
        <f t="shared" si="7"/>
        <v>67500.000000000015</v>
      </c>
      <c r="V16" s="144">
        <v>151.94</v>
      </c>
      <c r="W16" s="166">
        <f t="shared" si="8"/>
        <v>444.2543109122023</v>
      </c>
      <c r="Y16" s="154" t="s">
        <v>137</v>
      </c>
      <c r="Z16" s="140">
        <v>7.4999999999999997E-3</v>
      </c>
      <c r="AA16" s="186">
        <f t="shared" si="9"/>
        <v>37500</v>
      </c>
      <c r="AB16" s="144">
        <v>151.94</v>
      </c>
      <c r="AC16" s="166">
        <f t="shared" si="10"/>
        <v>246.80795050677901</v>
      </c>
    </row>
    <row r="17" spans="1:29" x14ac:dyDescent="0.2">
      <c r="A17" s="154" t="s">
        <v>138</v>
      </c>
      <c r="B17" s="159">
        <f t="shared" si="0"/>
        <v>0.04</v>
      </c>
      <c r="C17" s="182">
        <f t="shared" si="1"/>
        <v>200000</v>
      </c>
      <c r="D17" s="144">
        <v>192.53</v>
      </c>
      <c r="E17" s="140">
        <f t="shared" si="2"/>
        <v>1038.7991481846984</v>
      </c>
      <c r="G17" s="154" t="s">
        <v>138</v>
      </c>
      <c r="H17" s="140">
        <v>0.10864810292176995</v>
      </c>
      <c r="I17" s="182">
        <f t="shared" si="3"/>
        <v>543240.51460884977</v>
      </c>
      <c r="J17" s="144">
        <v>192.53</v>
      </c>
      <c r="K17" s="140">
        <f t="shared" si="4"/>
        <v>2821.5889191754518</v>
      </c>
      <c r="M17" s="154" t="s">
        <v>138</v>
      </c>
      <c r="N17" s="140">
        <v>1.0000000000000002E-2</v>
      </c>
      <c r="O17" s="182">
        <f t="shared" si="5"/>
        <v>50000.000000000007</v>
      </c>
      <c r="P17" s="144">
        <v>192.53</v>
      </c>
      <c r="Q17" s="140">
        <f t="shared" si="6"/>
        <v>259.69978704617466</v>
      </c>
      <c r="S17" s="154" t="s">
        <v>138</v>
      </c>
      <c r="T17" s="140">
        <v>1.3500000000000003E-2</v>
      </c>
      <c r="U17" s="186">
        <f t="shared" si="7"/>
        <v>67500.000000000015</v>
      </c>
      <c r="V17" s="144">
        <v>192.53</v>
      </c>
      <c r="W17" s="166">
        <f t="shared" si="8"/>
        <v>350.59471251233583</v>
      </c>
      <c r="Y17" s="154" t="s">
        <v>138</v>
      </c>
      <c r="Z17" s="140">
        <v>7.5000000000000015E-3</v>
      </c>
      <c r="AA17" s="186">
        <f t="shared" si="9"/>
        <v>37500.000000000007</v>
      </c>
      <c r="AB17" s="144">
        <v>192.53</v>
      </c>
      <c r="AC17" s="166">
        <f t="shared" si="10"/>
        <v>194.77484028463101</v>
      </c>
    </row>
    <row r="18" spans="1:29" x14ac:dyDescent="0.2">
      <c r="A18" s="154" t="s">
        <v>139</v>
      </c>
      <c r="B18" s="159">
        <f t="shared" si="0"/>
        <v>0.04</v>
      </c>
      <c r="C18" s="182">
        <f t="shared" si="1"/>
        <v>200000</v>
      </c>
      <c r="D18" s="144">
        <v>111.625</v>
      </c>
      <c r="E18" s="140">
        <f t="shared" si="2"/>
        <v>1791.7133258678612</v>
      </c>
      <c r="G18" s="154" t="s">
        <v>139</v>
      </c>
      <c r="H18" s="140">
        <v>9.7145776672457038E-2</v>
      </c>
      <c r="I18" s="182">
        <f t="shared" si="3"/>
        <v>485728.88336228521</v>
      </c>
      <c r="J18" s="144">
        <v>111.625</v>
      </c>
      <c r="K18" s="140">
        <f t="shared" si="4"/>
        <v>4351.4345653956125</v>
      </c>
      <c r="M18" s="154" t="s">
        <v>139</v>
      </c>
      <c r="N18" s="140">
        <v>1.0000000000000002E-2</v>
      </c>
      <c r="O18" s="182">
        <f t="shared" si="5"/>
        <v>50000.000000000007</v>
      </c>
      <c r="P18" s="144">
        <v>111.625</v>
      </c>
      <c r="Q18" s="140">
        <f t="shared" si="6"/>
        <v>447.92833146696535</v>
      </c>
      <c r="S18" s="154" t="s">
        <v>139</v>
      </c>
      <c r="T18" s="140">
        <v>1.3500000000000003E-2</v>
      </c>
      <c r="U18" s="186">
        <f t="shared" si="7"/>
        <v>67500.000000000015</v>
      </c>
      <c r="V18" s="144">
        <v>111.625</v>
      </c>
      <c r="W18" s="166">
        <f t="shared" si="8"/>
        <v>604.70324748040332</v>
      </c>
      <c r="Y18" s="154" t="s">
        <v>139</v>
      </c>
      <c r="Z18" s="140">
        <v>7.5000000000000015E-3</v>
      </c>
      <c r="AA18" s="186">
        <f t="shared" si="9"/>
        <v>37500.000000000007</v>
      </c>
      <c r="AB18" s="144">
        <v>111.625</v>
      </c>
      <c r="AC18" s="166">
        <f t="shared" si="10"/>
        <v>335.94624860022401</v>
      </c>
    </row>
    <row r="19" spans="1:29" x14ac:dyDescent="0.2">
      <c r="A19" s="154" t="s">
        <v>145</v>
      </c>
      <c r="B19" s="159">
        <f t="shared" si="0"/>
        <v>0.04</v>
      </c>
      <c r="C19" s="182">
        <f t="shared" si="1"/>
        <v>200000</v>
      </c>
      <c r="D19" s="144">
        <v>12.19</v>
      </c>
      <c r="E19" s="140">
        <f t="shared" si="2"/>
        <v>16406.890894175554</v>
      </c>
      <c r="G19" s="154" t="s">
        <v>145</v>
      </c>
      <c r="H19" s="140">
        <v>3.1117725875343359E-2</v>
      </c>
      <c r="I19" s="182">
        <f t="shared" si="3"/>
        <v>155588.6293767168</v>
      </c>
      <c r="J19" s="144">
        <v>12.19</v>
      </c>
      <c r="K19" s="140">
        <f t="shared" si="4"/>
        <v>12763.628332790549</v>
      </c>
      <c r="M19" s="154" t="s">
        <v>145</v>
      </c>
      <c r="N19" s="140">
        <v>1.0000000000000002E-2</v>
      </c>
      <c r="O19" s="182">
        <f t="shared" si="5"/>
        <v>50000.000000000007</v>
      </c>
      <c r="P19" s="144">
        <v>12.19</v>
      </c>
      <c r="Q19" s="140">
        <f t="shared" si="6"/>
        <v>4101.7227235438895</v>
      </c>
      <c r="S19" s="154" t="s">
        <v>145</v>
      </c>
      <c r="T19" s="140">
        <v>1.3500000000000003E-2</v>
      </c>
      <c r="U19" s="186">
        <f t="shared" si="7"/>
        <v>67500.000000000015</v>
      </c>
      <c r="V19" s="144">
        <v>12.19</v>
      </c>
      <c r="W19" s="166">
        <f t="shared" si="8"/>
        <v>5537.3256767842504</v>
      </c>
      <c r="Y19" s="154" t="s">
        <v>145</v>
      </c>
      <c r="Z19" s="140">
        <v>7.5000000000000015E-3</v>
      </c>
      <c r="AA19" s="186">
        <f t="shared" si="9"/>
        <v>37500.000000000007</v>
      </c>
      <c r="AB19" s="144">
        <v>12.19</v>
      </c>
      <c r="AC19" s="166">
        <f t="shared" si="10"/>
        <v>3076.2920426579171</v>
      </c>
    </row>
    <row r="20" spans="1:29" x14ac:dyDescent="0.2">
      <c r="A20" s="154" t="s">
        <v>146</v>
      </c>
      <c r="B20" s="159">
        <f t="shared" si="0"/>
        <v>0.04</v>
      </c>
      <c r="C20" s="182">
        <f t="shared" si="1"/>
        <v>200000</v>
      </c>
      <c r="D20" s="144">
        <v>28.425999999999998</v>
      </c>
      <c r="E20" s="140">
        <f t="shared" si="2"/>
        <v>7035.8122845282496</v>
      </c>
      <c r="G20" s="154" t="s">
        <v>146</v>
      </c>
      <c r="H20" s="140">
        <v>0.12923242590877887</v>
      </c>
      <c r="I20" s="182">
        <f t="shared" si="3"/>
        <v>646162.12954389432</v>
      </c>
      <c r="J20" s="144">
        <v>28.425999999999998</v>
      </c>
      <c r="K20" s="140">
        <f t="shared" si="4"/>
        <v>22731.377244209329</v>
      </c>
      <c r="M20" s="154" t="s">
        <v>146</v>
      </c>
      <c r="N20" s="140">
        <v>0.29527851063213434</v>
      </c>
      <c r="O20" s="182">
        <f t="shared" si="5"/>
        <v>1476392.5531606716</v>
      </c>
      <c r="P20" s="144">
        <v>28.425999999999998</v>
      </c>
      <c r="Q20" s="140">
        <f t="shared" si="6"/>
        <v>51938.104311569397</v>
      </c>
      <c r="S20" s="154" t="s">
        <v>146</v>
      </c>
      <c r="T20" s="140">
        <v>0.39862598935338139</v>
      </c>
      <c r="U20" s="186">
        <f t="shared" si="7"/>
        <v>1993129.9467669069</v>
      </c>
      <c r="V20" s="144">
        <v>28.425999999999998</v>
      </c>
      <c r="W20" s="166">
        <f t="shared" si="8"/>
        <v>70116.440820618693</v>
      </c>
      <c r="Y20" s="154" t="s">
        <v>146</v>
      </c>
      <c r="Z20" s="140">
        <v>0.22145888297410077</v>
      </c>
      <c r="AA20" s="186">
        <f t="shared" si="9"/>
        <v>1107294.4148705038</v>
      </c>
      <c r="AB20" s="144">
        <v>28.425999999999998</v>
      </c>
      <c r="AC20" s="166">
        <f t="shared" si="10"/>
        <v>38953.57823367705</v>
      </c>
    </row>
    <row r="21" spans="1:29" x14ac:dyDescent="0.2">
      <c r="A21" s="154" t="s">
        <v>170</v>
      </c>
      <c r="B21" s="159">
        <f t="shared" si="0"/>
        <v>0.04</v>
      </c>
      <c r="C21" s="182">
        <f t="shared" si="1"/>
        <v>200000</v>
      </c>
      <c r="D21" s="144">
        <v>43.85</v>
      </c>
      <c r="E21" s="140">
        <f t="shared" si="2"/>
        <v>4561.003420752565</v>
      </c>
      <c r="G21" s="154" t="s">
        <v>170</v>
      </c>
      <c r="H21" s="140">
        <v>2.1594850052134226E-2</v>
      </c>
      <c r="I21" s="182">
        <f t="shared" si="3"/>
        <v>107974.25026067114</v>
      </c>
      <c r="J21" s="144">
        <v>43.85</v>
      </c>
      <c r="K21" s="140">
        <f t="shared" si="4"/>
        <v>2462.354623960573</v>
      </c>
      <c r="M21" s="154" t="s">
        <v>170</v>
      </c>
      <c r="N21" s="140">
        <v>0.01</v>
      </c>
      <c r="O21" s="182">
        <f t="shared" si="5"/>
        <v>50000</v>
      </c>
      <c r="P21" s="144">
        <v>43.85</v>
      </c>
      <c r="Q21" s="140">
        <f t="shared" si="6"/>
        <v>1140.2508551881413</v>
      </c>
      <c r="S21" s="154" t="s">
        <v>170</v>
      </c>
      <c r="T21" s="140">
        <v>1.3500000000000002E-2</v>
      </c>
      <c r="U21" s="186">
        <f t="shared" si="7"/>
        <v>67500.000000000015</v>
      </c>
      <c r="V21" s="144">
        <v>43.85</v>
      </c>
      <c r="W21" s="166">
        <f t="shared" si="8"/>
        <v>1539.3386545039912</v>
      </c>
      <c r="Y21" s="154" t="s">
        <v>170</v>
      </c>
      <c r="Z21" s="140">
        <v>7.4999999999999997E-3</v>
      </c>
      <c r="AA21" s="186">
        <f t="shared" si="9"/>
        <v>37500</v>
      </c>
      <c r="AB21" s="144">
        <v>43.85</v>
      </c>
      <c r="AC21" s="166">
        <f t="shared" si="10"/>
        <v>855.188141391106</v>
      </c>
    </row>
    <row r="22" spans="1:29" x14ac:dyDescent="0.2">
      <c r="A22" s="154" t="s">
        <v>147</v>
      </c>
      <c r="B22" s="159">
        <f t="shared" si="0"/>
        <v>0.04</v>
      </c>
      <c r="C22" s="182">
        <f t="shared" si="1"/>
        <v>200000</v>
      </c>
      <c r="D22" s="144">
        <v>36.15</v>
      </c>
      <c r="E22" s="140">
        <f t="shared" si="2"/>
        <v>5532.5034578146615</v>
      </c>
      <c r="G22" s="154" t="s">
        <v>147</v>
      </c>
      <c r="H22" s="140">
        <v>3.213902167159087E-2</v>
      </c>
      <c r="I22" s="182">
        <f t="shared" si="3"/>
        <v>160695.10835795436</v>
      </c>
      <c r="J22" s="144">
        <v>36.15</v>
      </c>
      <c r="K22" s="140">
        <f t="shared" si="4"/>
        <v>4445.2312132214211</v>
      </c>
      <c r="M22" s="154" t="s">
        <v>147</v>
      </c>
      <c r="N22" s="140">
        <v>0.01</v>
      </c>
      <c r="O22" s="182">
        <f t="shared" si="5"/>
        <v>50000</v>
      </c>
      <c r="P22" s="144">
        <v>36.15</v>
      </c>
      <c r="Q22" s="140">
        <f t="shared" si="6"/>
        <v>1383.1258644536654</v>
      </c>
      <c r="S22" s="154" t="s">
        <v>147</v>
      </c>
      <c r="T22" s="140">
        <v>1.3500000000000002E-2</v>
      </c>
      <c r="U22" s="186">
        <f t="shared" si="7"/>
        <v>67500.000000000015</v>
      </c>
      <c r="V22" s="144">
        <v>36.15</v>
      </c>
      <c r="W22" s="166">
        <f t="shared" si="8"/>
        <v>1867.2199170124486</v>
      </c>
      <c r="Y22" s="154" t="s">
        <v>147</v>
      </c>
      <c r="Z22" s="140">
        <v>7.4999999999999997E-3</v>
      </c>
      <c r="AA22" s="186">
        <f t="shared" si="9"/>
        <v>37500</v>
      </c>
      <c r="AB22" s="144">
        <v>36.15</v>
      </c>
      <c r="AC22" s="166">
        <f t="shared" si="10"/>
        <v>1037.344398340249</v>
      </c>
    </row>
    <row r="23" spans="1:29" x14ac:dyDescent="0.2">
      <c r="A23" s="154" t="s">
        <v>9</v>
      </c>
      <c r="B23" s="159">
        <f t="shared" si="0"/>
        <v>0.04</v>
      </c>
      <c r="C23" s="182">
        <f t="shared" si="1"/>
        <v>200000</v>
      </c>
      <c r="D23" s="144">
        <v>10.88</v>
      </c>
      <c r="E23" s="140">
        <f t="shared" si="2"/>
        <v>18382.352941176468</v>
      </c>
      <c r="G23" s="154" t="s">
        <v>9</v>
      </c>
      <c r="H23" s="140">
        <v>5.5389916748359989E-2</v>
      </c>
      <c r="I23" s="182">
        <f t="shared" si="3"/>
        <v>276949.58374179993</v>
      </c>
      <c r="J23" s="144">
        <v>10.88</v>
      </c>
      <c r="K23" s="140">
        <f t="shared" si="4"/>
        <v>25454.924976268372</v>
      </c>
      <c r="M23" s="154" t="s">
        <v>9</v>
      </c>
      <c r="N23" s="140">
        <v>0.01</v>
      </c>
      <c r="O23" s="182">
        <f t="shared" si="5"/>
        <v>50000</v>
      </c>
      <c r="P23" s="144">
        <v>10.88</v>
      </c>
      <c r="Q23" s="140">
        <f t="shared" si="6"/>
        <v>4595.5882352941171</v>
      </c>
      <c r="S23" s="154" t="s">
        <v>9</v>
      </c>
      <c r="T23" s="140">
        <v>1.3500000000000002E-2</v>
      </c>
      <c r="U23" s="186">
        <f t="shared" si="7"/>
        <v>67500.000000000015</v>
      </c>
      <c r="V23" s="144">
        <v>10.88</v>
      </c>
      <c r="W23" s="166">
        <f t="shared" si="8"/>
        <v>6204.0441176470595</v>
      </c>
      <c r="Y23" s="154" t="s">
        <v>9</v>
      </c>
      <c r="Z23" s="140">
        <v>7.4999999999999997E-3</v>
      </c>
      <c r="AA23" s="186">
        <f t="shared" si="9"/>
        <v>37500</v>
      </c>
      <c r="AB23" s="144">
        <v>10.88</v>
      </c>
      <c r="AC23" s="166">
        <f t="shared" si="10"/>
        <v>3446.6911764705878</v>
      </c>
    </row>
    <row r="24" spans="1:29" x14ac:dyDescent="0.2">
      <c r="A24" s="154" t="s">
        <v>30</v>
      </c>
      <c r="B24" s="159">
        <f t="shared" si="0"/>
        <v>0.04</v>
      </c>
      <c r="C24" s="182">
        <f t="shared" si="1"/>
        <v>200000</v>
      </c>
      <c r="D24" s="144">
        <v>25.56</v>
      </c>
      <c r="E24" s="140">
        <f t="shared" si="2"/>
        <v>7824.7261345852903</v>
      </c>
      <c r="G24" s="154" t="s">
        <v>30</v>
      </c>
      <c r="H24" s="140">
        <v>3.9106123374933334E-2</v>
      </c>
      <c r="I24" s="182">
        <f t="shared" si="3"/>
        <v>195530.61687466668</v>
      </c>
      <c r="J24" s="144">
        <v>25.56</v>
      </c>
      <c r="K24" s="140">
        <f t="shared" si="4"/>
        <v>7649.8676398539392</v>
      </c>
      <c r="M24" s="154" t="s">
        <v>30</v>
      </c>
      <c r="N24" s="140">
        <v>1.0000000000000002E-2</v>
      </c>
      <c r="O24" s="182">
        <f t="shared" si="5"/>
        <v>50000.000000000007</v>
      </c>
      <c r="P24" s="144">
        <v>25.56</v>
      </c>
      <c r="Q24" s="140">
        <f t="shared" si="6"/>
        <v>1956.1815336463228</v>
      </c>
      <c r="S24" s="154" t="s">
        <v>30</v>
      </c>
      <c r="T24" s="140">
        <v>1.3500000000000003E-2</v>
      </c>
      <c r="U24" s="186">
        <f t="shared" si="7"/>
        <v>67500.000000000015</v>
      </c>
      <c r="V24" s="144">
        <v>25.56</v>
      </c>
      <c r="W24" s="166">
        <f t="shared" si="8"/>
        <v>2640.8450704225361</v>
      </c>
      <c r="Y24" s="154" t="s">
        <v>30</v>
      </c>
      <c r="Z24" s="140">
        <v>7.5000000000000015E-3</v>
      </c>
      <c r="AA24" s="186">
        <f t="shared" si="9"/>
        <v>37500.000000000007</v>
      </c>
      <c r="AB24" s="144">
        <v>25.56</v>
      </c>
      <c r="AC24" s="166">
        <f t="shared" si="10"/>
        <v>1467.1361502347422</v>
      </c>
    </row>
    <row r="25" spans="1:29" x14ac:dyDescent="0.2">
      <c r="A25" s="154" t="s">
        <v>31</v>
      </c>
      <c r="B25" s="159">
        <f t="shared" si="0"/>
        <v>0.04</v>
      </c>
      <c r="C25" s="182">
        <f t="shared" si="1"/>
        <v>200000</v>
      </c>
      <c r="D25" s="144">
        <v>18.757999999999999</v>
      </c>
      <c r="E25" s="140">
        <f t="shared" si="2"/>
        <v>10662.117496534813</v>
      </c>
      <c r="G25" s="154" t="s">
        <v>31</v>
      </c>
      <c r="H25" s="140">
        <v>3.3972238909212786E-3</v>
      </c>
      <c r="I25" s="182">
        <f t="shared" si="3"/>
        <v>16986.119454606393</v>
      </c>
      <c r="J25" s="144">
        <v>18.757999999999999</v>
      </c>
      <c r="K25" s="140">
        <f t="shared" si="4"/>
        <v>905.5400071759459</v>
      </c>
      <c r="M25" s="154" t="s">
        <v>31</v>
      </c>
      <c r="N25" s="140">
        <v>0.01</v>
      </c>
      <c r="O25" s="182">
        <f t="shared" si="5"/>
        <v>50000</v>
      </c>
      <c r="P25" s="144">
        <v>18.757999999999999</v>
      </c>
      <c r="Q25" s="140">
        <f t="shared" si="6"/>
        <v>2665.5293741337032</v>
      </c>
      <c r="S25" s="154" t="s">
        <v>31</v>
      </c>
      <c r="T25" s="140">
        <v>1.3500000000000002E-2</v>
      </c>
      <c r="U25" s="186">
        <f t="shared" si="7"/>
        <v>67500.000000000015</v>
      </c>
      <c r="V25" s="144">
        <v>18.757999999999999</v>
      </c>
      <c r="W25" s="166">
        <f t="shared" si="8"/>
        <v>3598.4646550805001</v>
      </c>
      <c r="Y25" s="154" t="s">
        <v>31</v>
      </c>
      <c r="Z25" s="140">
        <v>7.4999999999999997E-3</v>
      </c>
      <c r="AA25" s="186">
        <f t="shared" si="9"/>
        <v>37500</v>
      </c>
      <c r="AB25" s="144">
        <v>18.757999999999999</v>
      </c>
      <c r="AC25" s="166">
        <f t="shared" si="10"/>
        <v>1999.1470306002773</v>
      </c>
    </row>
    <row r="26" spans="1:29" x14ac:dyDescent="0.2">
      <c r="A26" s="154" t="s">
        <v>32</v>
      </c>
      <c r="B26" s="159">
        <f t="shared" si="0"/>
        <v>0.04</v>
      </c>
      <c r="C26" s="182">
        <f t="shared" si="1"/>
        <v>200000</v>
      </c>
      <c r="D26" s="144">
        <v>30.66</v>
      </c>
      <c r="E26" s="140">
        <f t="shared" si="2"/>
        <v>6523.1572080887145</v>
      </c>
      <c r="G26" s="154" t="s">
        <v>32</v>
      </c>
      <c r="H26" s="140">
        <v>0</v>
      </c>
      <c r="I26" s="182">
        <f t="shared" si="3"/>
        <v>0</v>
      </c>
      <c r="J26" s="144">
        <v>30.66</v>
      </c>
      <c r="K26" s="140">
        <f t="shared" si="4"/>
        <v>0</v>
      </c>
      <c r="M26" s="154" t="s">
        <v>32</v>
      </c>
      <c r="N26" s="140">
        <v>0</v>
      </c>
      <c r="O26" s="182">
        <f t="shared" si="5"/>
        <v>0</v>
      </c>
      <c r="P26" s="144">
        <v>30.66</v>
      </c>
      <c r="Q26" s="140">
        <f t="shared" si="6"/>
        <v>0</v>
      </c>
      <c r="S26" s="154" t="s">
        <v>32</v>
      </c>
      <c r="T26" s="140">
        <v>0</v>
      </c>
      <c r="U26" s="186">
        <f t="shared" si="7"/>
        <v>0</v>
      </c>
      <c r="V26" s="144">
        <v>30.66</v>
      </c>
      <c r="W26" s="166">
        <f t="shared" si="8"/>
        <v>0</v>
      </c>
      <c r="Y26" s="154" t="s">
        <v>32</v>
      </c>
      <c r="Z26" s="140">
        <v>0</v>
      </c>
      <c r="AA26" s="186">
        <f t="shared" si="9"/>
        <v>0</v>
      </c>
      <c r="AB26" s="144">
        <v>30.66</v>
      </c>
      <c r="AC26" s="166">
        <f t="shared" si="10"/>
        <v>0</v>
      </c>
    </row>
    <row r="27" spans="1:29" x14ac:dyDescent="0.2">
      <c r="A27" s="154" t="s">
        <v>33</v>
      </c>
      <c r="B27" s="159">
        <f t="shared" si="0"/>
        <v>0.04</v>
      </c>
      <c r="C27" s="182">
        <f t="shared" si="1"/>
        <v>200000</v>
      </c>
      <c r="D27" s="144">
        <v>84.82</v>
      </c>
      <c r="E27" s="140">
        <f t="shared" si="2"/>
        <v>2357.9344494223064</v>
      </c>
      <c r="G27" s="154" t="s">
        <v>33</v>
      </c>
      <c r="H27" s="140">
        <v>8.2861497306784895E-2</v>
      </c>
      <c r="I27" s="182">
        <f t="shared" si="3"/>
        <v>414307.48653392447</v>
      </c>
      <c r="J27" s="144">
        <v>84.82</v>
      </c>
      <c r="K27" s="140">
        <f t="shared" si="4"/>
        <v>4884.5494757595434</v>
      </c>
      <c r="M27" s="154" t="s">
        <v>33</v>
      </c>
      <c r="N27" s="140">
        <v>0.19751752434006706</v>
      </c>
      <c r="O27" s="182">
        <f t="shared" si="5"/>
        <v>987587.62170033529</v>
      </c>
      <c r="P27" s="144">
        <v>84.82</v>
      </c>
      <c r="Q27" s="140">
        <f t="shared" si="6"/>
        <v>11643.334375151326</v>
      </c>
      <c r="S27" s="154" t="s">
        <v>33</v>
      </c>
      <c r="T27" s="140">
        <v>0.26664865785909053</v>
      </c>
      <c r="U27" s="186">
        <f t="shared" si="7"/>
        <v>1333243.2892954526</v>
      </c>
      <c r="V27" s="144">
        <v>84.82</v>
      </c>
      <c r="W27" s="166">
        <f t="shared" si="8"/>
        <v>15718.501406454288</v>
      </c>
      <c r="Y27" s="154" t="s">
        <v>33</v>
      </c>
      <c r="Z27" s="140">
        <v>0.14813814325505029</v>
      </c>
      <c r="AA27" s="186">
        <f t="shared" si="9"/>
        <v>740690.71627525147</v>
      </c>
      <c r="AB27" s="144">
        <v>84.82</v>
      </c>
      <c r="AC27" s="166">
        <f t="shared" si="10"/>
        <v>8732.5007813634929</v>
      </c>
    </row>
    <row r="28" spans="1:29" x14ac:dyDescent="0.2">
      <c r="B28" s="183">
        <f>SUM(B3:B27)</f>
        <v>1.0000000000000002</v>
      </c>
      <c r="C28" s="184">
        <f>SUM(C3:C27)</f>
        <v>5000000</v>
      </c>
      <c r="H28" s="183">
        <f>SUM(H3:H27)</f>
        <v>1</v>
      </c>
      <c r="I28" s="182">
        <f>SUM(I3:I27)</f>
        <v>5000000</v>
      </c>
      <c r="N28" s="183">
        <f>SUM(N3:N27)</f>
        <v>1.0000009999999999</v>
      </c>
      <c r="O28" s="182">
        <f>SUM(O3:O27)</f>
        <v>5000004.9999999981</v>
      </c>
      <c r="S28" s="154" t="s">
        <v>488</v>
      </c>
      <c r="T28" s="140">
        <v>-0.35</v>
      </c>
      <c r="U28" s="187">
        <f t="shared" si="7"/>
        <v>-1750000</v>
      </c>
      <c r="V28" s="144">
        <v>100</v>
      </c>
      <c r="W28" s="179">
        <f t="shared" si="8"/>
        <v>-17500</v>
      </c>
      <c r="Y28" s="154" t="s">
        <v>487</v>
      </c>
      <c r="Z28" s="140">
        <v>0.25</v>
      </c>
      <c r="AA28" s="186">
        <f t="shared" si="9"/>
        <v>1250000</v>
      </c>
      <c r="AB28" s="144">
        <v>100</v>
      </c>
      <c r="AC28" s="166">
        <f t="shared" si="10"/>
        <v>12500</v>
      </c>
    </row>
    <row r="29" spans="1:29" x14ac:dyDescent="0.2">
      <c r="B29" s="183"/>
      <c r="C29" s="184"/>
      <c r="H29" s="183"/>
      <c r="I29" s="182"/>
      <c r="N29" s="183"/>
      <c r="O29" s="182"/>
      <c r="T29" s="185">
        <f>SUM(T3:T28)</f>
        <v>1.0000013499999998</v>
      </c>
      <c r="U29" s="181">
        <f>SUM(U3:U28)</f>
        <v>5000006.7499999991</v>
      </c>
      <c r="Z29" s="185">
        <f>SUM(Z3:Z28)</f>
        <v>1.0000007499999997</v>
      </c>
      <c r="AA29" s="181">
        <f>SUM(AA3:AA28)</f>
        <v>5000003.7499999991</v>
      </c>
    </row>
    <row r="30" spans="1:29" x14ac:dyDescent="0.2">
      <c r="B30" s="183"/>
      <c r="C30" s="184"/>
      <c r="H30" s="183"/>
      <c r="I30" s="182"/>
      <c r="N30" s="183"/>
      <c r="O30" s="182"/>
      <c r="U30" s="181"/>
    </row>
    <row r="31" spans="1:29" x14ac:dyDescent="0.2">
      <c r="B31" s="183"/>
      <c r="C31" s="184"/>
      <c r="H31" s="183"/>
      <c r="I31" s="182"/>
      <c r="N31" s="183"/>
      <c r="O31" s="182"/>
      <c r="U31" s="181"/>
    </row>
    <row r="32" spans="1:29" x14ac:dyDescent="0.2">
      <c r="U32" s="181"/>
    </row>
    <row r="34" spans="1:4" x14ac:dyDescent="0.2">
      <c r="A34" s="154"/>
      <c r="B34" s="180"/>
      <c r="C34" s="180"/>
      <c r="D34" s="180"/>
    </row>
    <row r="35" spans="1:4" x14ac:dyDescent="0.2">
      <c r="B35" s="177"/>
    </row>
    <row r="36" spans="1:4" x14ac:dyDescent="0.2">
      <c r="B36" s="178"/>
      <c r="C36" s="178"/>
      <c r="D36" s="179"/>
    </row>
    <row r="37" spans="1:4" x14ac:dyDescent="0.2">
      <c r="A37" s="180"/>
      <c r="B37" s="178"/>
      <c r="C37" s="178"/>
      <c r="D37" s="179"/>
    </row>
    <row r="38" spans="1:4" x14ac:dyDescent="0.2">
      <c r="B38" s="178"/>
      <c r="C38" s="178"/>
      <c r="D38" s="179"/>
    </row>
    <row r="39" spans="1:4" x14ac:dyDescent="0.2">
      <c r="A39" s="177"/>
      <c r="B39" s="178"/>
      <c r="C39" s="178"/>
      <c r="D39" s="178"/>
    </row>
    <row r="40" spans="1:4" x14ac:dyDescent="0.2">
      <c r="A40" s="177"/>
      <c r="B40" s="162"/>
      <c r="C40" s="176"/>
      <c r="D40" s="162"/>
    </row>
    <row r="41" spans="1:4" x14ac:dyDescent="0.2">
      <c r="A41" s="175"/>
    </row>
    <row r="42" spans="1:4" x14ac:dyDescent="0.2">
      <c r="A42" s="175"/>
    </row>
    <row r="43" spans="1:4" x14ac:dyDescent="0.2">
      <c r="A43" s="174"/>
      <c r="B43" s="173"/>
      <c r="C43" s="173"/>
      <c r="D43" s="173"/>
    </row>
    <row r="45" spans="1:4" ht="15.95" customHeight="1" x14ac:dyDescent="0.2"/>
    <row r="46" spans="1:4" x14ac:dyDescent="0.2">
      <c r="A46" s="173"/>
    </row>
    <row r="47" spans="1:4" x14ac:dyDescent="0.2">
      <c r="A47" s="172"/>
    </row>
    <row r="48" spans="1:4" x14ac:dyDescent="0.2">
      <c r="A48" s="172"/>
    </row>
    <row r="49" spans="1:1" x14ac:dyDescent="0.2">
      <c r="A49" s="172"/>
    </row>
    <row r="50" spans="1:1" x14ac:dyDescent="0.2">
      <c r="A50" s="172"/>
    </row>
    <row r="51" spans="1:1" x14ac:dyDescent="0.2">
      <c r="A51" s="172"/>
    </row>
    <row r="52" spans="1:1" x14ac:dyDescent="0.2">
      <c r="A52" s="172"/>
    </row>
    <row r="53" spans="1:1" x14ac:dyDescent="0.2">
      <c r="A53" s="172"/>
    </row>
    <row r="54" spans="1:1" x14ac:dyDescent="0.2">
      <c r="A54" s="172"/>
    </row>
    <row r="55" spans="1:1" x14ac:dyDescent="0.2">
      <c r="A55" s="172"/>
    </row>
    <row r="56" spans="1:1" x14ac:dyDescent="0.2">
      <c r="A56" s="172"/>
    </row>
    <row r="57" spans="1:1" x14ac:dyDescent="0.2">
      <c r="A57" s="172"/>
    </row>
    <row r="58" spans="1:1" x14ac:dyDescent="0.2">
      <c r="A58" s="172"/>
    </row>
    <row r="59" spans="1:1" x14ac:dyDescent="0.2">
      <c r="A59" s="172"/>
    </row>
  </sheetData>
  <mergeCells count="5">
    <mergeCell ref="Y1:AC1"/>
    <mergeCell ref="A1:E1"/>
    <mergeCell ref="G1:K1"/>
    <mergeCell ref="M1:Q1"/>
    <mergeCell ref="S1:W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30C97-B2FE-3641-84D1-1B0A30B59753}">
  <dimension ref="A1:AH140"/>
  <sheetViews>
    <sheetView zoomScale="70" zoomScaleNormal="70" workbookViewId="0">
      <selection activeCell="D80" sqref="D80"/>
    </sheetView>
  </sheetViews>
  <sheetFormatPr defaultColWidth="8.875" defaultRowHeight="15" x14ac:dyDescent="0.2"/>
  <cols>
    <col min="1" max="1" width="11.9609375" style="140" customWidth="1"/>
    <col min="2" max="28" width="8.875" style="140"/>
    <col min="29" max="29" width="9.86328125" style="140" customWidth="1"/>
    <col min="30" max="30" width="16.64453125" style="140" customWidth="1"/>
    <col min="31" max="31" width="18.37109375" style="140" customWidth="1"/>
    <col min="32" max="32" width="21.703125" style="140" customWidth="1"/>
    <col min="33" max="33" width="18.6171875" style="140" customWidth="1"/>
    <col min="34" max="34" width="12.453125" style="140" customWidth="1"/>
    <col min="35" max="16384" width="8.875" style="140"/>
  </cols>
  <sheetData>
    <row r="1" spans="1:34" ht="15.75" thickBot="1" x14ac:dyDescent="0.25">
      <c r="A1" s="229" t="s">
        <v>519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C1" s="162" t="s">
        <v>431</v>
      </c>
      <c r="AD1" s="162" t="s">
        <v>518</v>
      </c>
      <c r="AE1" s="162" t="s">
        <v>410</v>
      </c>
      <c r="AF1" s="140" t="s">
        <v>517</v>
      </c>
      <c r="AG1" s="140" t="s">
        <v>516</v>
      </c>
      <c r="AH1" s="162" t="s">
        <v>515</v>
      </c>
    </row>
    <row r="2" spans="1:34" ht="15.75" thickBot="1" x14ac:dyDescent="0.25">
      <c r="A2" s="195" t="s">
        <v>396</v>
      </c>
      <c r="B2" s="193" t="s">
        <v>8</v>
      </c>
      <c r="C2" s="192" t="s">
        <v>17</v>
      </c>
      <c r="D2" s="192" t="s">
        <v>10</v>
      </c>
      <c r="E2" s="192" t="s">
        <v>18</v>
      </c>
      <c r="F2" s="192" t="s">
        <v>19</v>
      </c>
      <c r="G2" s="192" t="s">
        <v>20</v>
      </c>
      <c r="H2" s="192" t="s">
        <v>168</v>
      </c>
      <c r="I2" s="192" t="s">
        <v>172</v>
      </c>
      <c r="J2" s="192" t="s">
        <v>153</v>
      </c>
      <c r="K2" s="192" t="s">
        <v>167</v>
      </c>
      <c r="L2" s="192" t="s">
        <v>173</v>
      </c>
      <c r="M2" s="192" t="s">
        <v>158</v>
      </c>
      <c r="N2" s="192" t="s">
        <v>136</v>
      </c>
      <c r="O2" s="192" t="s">
        <v>137</v>
      </c>
      <c r="P2" s="192" t="s">
        <v>138</v>
      </c>
      <c r="Q2" s="192" t="s">
        <v>139</v>
      </c>
      <c r="R2" s="192" t="s">
        <v>145</v>
      </c>
      <c r="S2" s="192" t="s">
        <v>146</v>
      </c>
      <c r="T2" s="192" t="s">
        <v>170</v>
      </c>
      <c r="U2" s="192" t="s">
        <v>147</v>
      </c>
      <c r="V2" s="192" t="s">
        <v>9</v>
      </c>
      <c r="W2" s="192" t="s">
        <v>30</v>
      </c>
      <c r="X2" s="192" t="s">
        <v>31</v>
      </c>
      <c r="Y2" s="192" t="s">
        <v>32</v>
      </c>
      <c r="Z2" s="192" t="s">
        <v>33</v>
      </c>
      <c r="AB2" s="193" t="s">
        <v>8</v>
      </c>
      <c r="AC2" s="162">
        <v>0.24501903911699521</v>
      </c>
      <c r="AD2" s="162">
        <f>(1+$B30)^12-1</f>
        <v>0.17035396026893346</v>
      </c>
      <c r="AE2" s="190">
        <f t="shared" ref="AE2:AE26" si="0">AD2/AC2</f>
        <v>0.69526825704181461</v>
      </c>
      <c r="AF2" s="147">
        <v>5.9747282013138538E-2</v>
      </c>
      <c r="AG2" s="140">
        <v>1.3195150452777788E-2</v>
      </c>
      <c r="AH2" s="140">
        <f t="shared" ref="AH2:AH26" si="1">AG2/AF2</f>
        <v>0.22084938441009166</v>
      </c>
    </row>
    <row r="3" spans="1:34" ht="15.75" thickBot="1" x14ac:dyDescent="0.25">
      <c r="A3" s="143">
        <v>45322</v>
      </c>
      <c r="B3" s="140">
        <v>0.85</v>
      </c>
      <c r="C3" s="140">
        <v>9.99</v>
      </c>
      <c r="D3" s="140">
        <v>25.757000000000001</v>
      </c>
      <c r="E3" s="140">
        <v>6.11</v>
      </c>
      <c r="F3" s="140">
        <v>10.029</v>
      </c>
      <c r="G3" s="140">
        <v>235.24</v>
      </c>
      <c r="H3" s="140">
        <v>12.914999999999999</v>
      </c>
      <c r="I3" s="140">
        <v>107.24</v>
      </c>
      <c r="J3" s="140">
        <v>31.82</v>
      </c>
      <c r="K3" s="140">
        <v>2.2090000000000001</v>
      </c>
      <c r="L3" s="140">
        <v>6.06</v>
      </c>
      <c r="M3" s="140">
        <v>8.6289999999999996</v>
      </c>
      <c r="N3" s="140">
        <v>187.29</v>
      </c>
      <c r="O3" s="140">
        <v>155.19999999999999</v>
      </c>
      <c r="P3" s="140">
        <v>184.4</v>
      </c>
      <c r="Q3" s="140">
        <v>118</v>
      </c>
      <c r="R3" s="140">
        <v>11.72</v>
      </c>
      <c r="S3" s="140">
        <v>52.960999999999999</v>
      </c>
      <c r="T3" s="140">
        <v>46.54</v>
      </c>
      <c r="U3" s="140">
        <v>35.65</v>
      </c>
      <c r="V3" s="140">
        <v>11.4</v>
      </c>
      <c r="W3" s="140">
        <v>24.91</v>
      </c>
      <c r="X3" s="140">
        <v>19.920999999999999</v>
      </c>
      <c r="Y3" s="140">
        <v>29</v>
      </c>
      <c r="Z3" s="140">
        <v>83.71</v>
      </c>
      <c r="AB3" s="192" t="s">
        <v>17</v>
      </c>
      <c r="AC3" s="162">
        <v>0.183713718636561</v>
      </c>
      <c r="AD3" s="162">
        <f>(1+C$30)^12-1</f>
        <v>-0.27448887543370992</v>
      </c>
      <c r="AE3" s="190">
        <f t="shared" si="0"/>
        <v>-1.4941120209793832</v>
      </c>
      <c r="AF3" s="140">
        <v>7.31700806808427E-2</v>
      </c>
      <c r="AG3" s="140">
        <v>-2.6385560221606017E-2</v>
      </c>
      <c r="AH3" s="192">
        <f t="shared" si="1"/>
        <v>-0.36060586480280116</v>
      </c>
    </row>
    <row r="4" spans="1:34" ht="15.75" thickBot="1" x14ac:dyDescent="0.25">
      <c r="A4" s="143">
        <v>45351</v>
      </c>
      <c r="B4" s="140">
        <v>0.75249999999999995</v>
      </c>
      <c r="C4" s="140">
        <v>9.4700000000000006</v>
      </c>
      <c r="D4" s="140">
        <v>27.216999999999999</v>
      </c>
      <c r="E4" s="140">
        <v>5.47</v>
      </c>
      <c r="F4" s="140">
        <v>10.933999999999999</v>
      </c>
      <c r="G4" s="140">
        <v>253.38</v>
      </c>
      <c r="H4" s="140">
        <v>14.77</v>
      </c>
      <c r="I4" s="140">
        <v>132.54</v>
      </c>
      <c r="J4" s="140">
        <v>38.01</v>
      </c>
      <c r="K4" s="140">
        <v>2.3690000000000002</v>
      </c>
      <c r="L4" s="140">
        <v>6.14</v>
      </c>
      <c r="M4" s="140">
        <v>10.221</v>
      </c>
      <c r="N4" s="140">
        <v>201.88</v>
      </c>
      <c r="O4" s="140">
        <v>176.76</v>
      </c>
      <c r="P4" s="140">
        <v>180.75</v>
      </c>
      <c r="Q4" s="140">
        <v>130.04900000000001</v>
      </c>
      <c r="R4" s="140">
        <v>12.44</v>
      </c>
      <c r="S4" s="140">
        <v>86.611999999999995</v>
      </c>
      <c r="T4" s="140">
        <v>42.85</v>
      </c>
      <c r="U4" s="140">
        <v>35.07</v>
      </c>
      <c r="V4" s="140">
        <v>12.6</v>
      </c>
      <c r="W4" s="140">
        <v>23.89</v>
      </c>
      <c r="X4" s="140">
        <v>20.318000000000001</v>
      </c>
      <c r="Y4" s="140">
        <v>31.12</v>
      </c>
      <c r="Z4" s="140">
        <v>77.8</v>
      </c>
      <c r="AB4" s="192" t="s">
        <v>10</v>
      </c>
      <c r="AC4" s="162">
        <v>8.1001146943875293E-2</v>
      </c>
      <c r="AD4" s="162">
        <f>(1+D$30)^12-1</f>
        <v>-1.6518089736986541E-3</v>
      </c>
      <c r="AE4" s="190">
        <f t="shared" si="0"/>
        <v>-2.0392414626464146E-2</v>
      </c>
      <c r="AF4" s="140">
        <v>4.7130418588415685E-2</v>
      </c>
      <c r="AG4" s="140">
        <v>-1.377550704246309E-4</v>
      </c>
      <c r="AH4" s="192">
        <f t="shared" si="1"/>
        <v>-2.9228484395105734E-3</v>
      </c>
    </row>
    <row r="5" spans="1:34" ht="15.75" thickBot="1" x14ac:dyDescent="0.25">
      <c r="A5" s="143">
        <v>45379</v>
      </c>
      <c r="B5" s="140">
        <v>1.24</v>
      </c>
      <c r="C5" s="140">
        <v>11.12</v>
      </c>
      <c r="D5" s="140">
        <v>27.484000000000002</v>
      </c>
      <c r="E5" s="140">
        <v>10.097</v>
      </c>
      <c r="F5" s="140">
        <v>10.401</v>
      </c>
      <c r="G5" s="140">
        <v>254.87</v>
      </c>
      <c r="H5" s="140">
        <v>15.38</v>
      </c>
      <c r="I5" s="140">
        <v>149.58000000000001</v>
      </c>
      <c r="J5" s="140">
        <v>37.659999999999997</v>
      </c>
      <c r="K5" s="140">
        <v>2.3959999999999999</v>
      </c>
      <c r="L5" s="140">
        <v>5.96</v>
      </c>
      <c r="M5" s="140">
        <v>9.8559999999999999</v>
      </c>
      <c r="N5" s="140">
        <v>175.79</v>
      </c>
      <c r="O5" s="140">
        <v>180.38</v>
      </c>
      <c r="P5" s="140">
        <v>171.48</v>
      </c>
      <c r="Q5" s="140">
        <v>132.541</v>
      </c>
      <c r="R5" s="140">
        <v>13.28</v>
      </c>
      <c r="S5" s="140">
        <v>101.003006</v>
      </c>
      <c r="T5" s="140">
        <v>43.35</v>
      </c>
      <c r="U5" s="140">
        <v>39.42</v>
      </c>
      <c r="V5" s="140">
        <v>13.765000000000001</v>
      </c>
      <c r="W5" s="140">
        <v>26.66</v>
      </c>
      <c r="X5" s="140">
        <v>20.718</v>
      </c>
      <c r="Y5" s="140">
        <v>31.67</v>
      </c>
      <c r="Z5" s="140">
        <v>84.26</v>
      </c>
      <c r="AB5" s="192" t="s">
        <v>18</v>
      </c>
      <c r="AC5" s="162">
        <v>0.26508098686646764</v>
      </c>
      <c r="AD5" s="162">
        <f>(1+E$30)^12-1</f>
        <v>1.0414234161337648</v>
      </c>
      <c r="AE5" s="190">
        <f t="shared" si="0"/>
        <v>3.9286990306037048</v>
      </c>
      <c r="AF5" s="140">
        <v>3.4404526308486193E-2</v>
      </c>
      <c r="AG5" s="140">
        <v>6.1274569444586355E-2</v>
      </c>
      <c r="AH5" s="192">
        <f t="shared" si="1"/>
        <v>1.7810031417137233</v>
      </c>
    </row>
    <row r="6" spans="1:34" ht="15.75" thickBot="1" x14ac:dyDescent="0.25">
      <c r="A6" s="143">
        <v>45412</v>
      </c>
      <c r="B6" s="140">
        <v>1.53</v>
      </c>
      <c r="C6" s="140">
        <v>9.18</v>
      </c>
      <c r="D6" s="140">
        <v>25.654</v>
      </c>
      <c r="E6" s="140">
        <v>9.64</v>
      </c>
      <c r="F6" s="140">
        <v>11.673</v>
      </c>
      <c r="G6" s="140">
        <v>230.32</v>
      </c>
      <c r="H6" s="140">
        <v>14.005000000000001</v>
      </c>
      <c r="I6" s="140">
        <v>145.09</v>
      </c>
      <c r="J6" s="140">
        <v>33.08</v>
      </c>
      <c r="K6" s="140">
        <v>2.294</v>
      </c>
      <c r="L6" s="140">
        <v>5.67</v>
      </c>
      <c r="M6" s="140">
        <v>9.3059999999999992</v>
      </c>
      <c r="N6" s="140">
        <v>183.28</v>
      </c>
      <c r="O6" s="140">
        <v>175</v>
      </c>
      <c r="P6" s="140">
        <v>170.33</v>
      </c>
      <c r="Q6" s="140">
        <v>130.02700999999999</v>
      </c>
      <c r="R6" s="140">
        <v>12.15</v>
      </c>
      <c r="S6" s="140">
        <v>85.88</v>
      </c>
      <c r="T6" s="140">
        <v>38.11</v>
      </c>
      <c r="U6" s="140">
        <v>37.47</v>
      </c>
      <c r="V6" s="140">
        <v>13.85</v>
      </c>
      <c r="W6" s="140">
        <v>26.34</v>
      </c>
      <c r="X6" s="140">
        <v>21.422000000000001</v>
      </c>
      <c r="Y6" s="140">
        <v>30.41</v>
      </c>
      <c r="Z6" s="140">
        <v>83.05</v>
      </c>
      <c r="AB6" s="192" t="s">
        <v>19</v>
      </c>
      <c r="AC6" s="162">
        <v>0.13212584271397745</v>
      </c>
      <c r="AD6" s="162">
        <f>(1+F$30)^12-1</f>
        <v>0.4161240038252354</v>
      </c>
      <c r="AE6" s="190">
        <f t="shared" si="0"/>
        <v>3.149452032075585</v>
      </c>
      <c r="AF6" s="140">
        <v>4.0684011748907338E-2</v>
      </c>
      <c r="AG6" s="140">
        <v>2.9418037469695024E-2</v>
      </c>
      <c r="AH6" s="192">
        <f t="shared" si="1"/>
        <v>0.72308595453311242</v>
      </c>
    </row>
    <row r="7" spans="1:34" ht="15.75" thickBot="1" x14ac:dyDescent="0.25">
      <c r="A7" s="143">
        <v>45443</v>
      </c>
      <c r="B7" s="140">
        <v>1.19</v>
      </c>
      <c r="C7" s="140">
        <v>6.78</v>
      </c>
      <c r="D7" s="140">
        <v>22.215</v>
      </c>
      <c r="E7" s="140">
        <v>9.3223000000000003</v>
      </c>
      <c r="F7" s="140">
        <v>12.36</v>
      </c>
      <c r="G7" s="140">
        <v>224.8</v>
      </c>
      <c r="H7" s="140">
        <v>13.625</v>
      </c>
      <c r="I7" s="140">
        <v>175.97</v>
      </c>
      <c r="J7" s="140">
        <v>39.42</v>
      </c>
      <c r="K7" s="140">
        <v>2.266</v>
      </c>
      <c r="L7" s="140">
        <v>6.1</v>
      </c>
      <c r="M7" s="140">
        <v>10.919</v>
      </c>
      <c r="N7" s="140">
        <v>178.08</v>
      </c>
      <c r="O7" s="140">
        <v>176.44</v>
      </c>
      <c r="P7" s="140">
        <v>192.25</v>
      </c>
      <c r="Q7" s="140">
        <v>132.85500999999999</v>
      </c>
      <c r="R7" s="140">
        <v>12.13</v>
      </c>
      <c r="S7" s="140">
        <v>78.451003999999998</v>
      </c>
      <c r="T7" s="140">
        <v>40.03</v>
      </c>
      <c r="U7" s="140">
        <v>36.700000000000003</v>
      </c>
      <c r="V7" s="140">
        <v>15.57</v>
      </c>
      <c r="W7" s="140">
        <v>26.78</v>
      </c>
      <c r="X7" s="140">
        <v>20.599</v>
      </c>
      <c r="Y7" s="140">
        <v>32.33</v>
      </c>
      <c r="Z7" s="140">
        <v>95.47</v>
      </c>
      <c r="AB7" s="192" t="s">
        <v>20</v>
      </c>
      <c r="AC7" s="162">
        <v>8.8500864924846864E-2</v>
      </c>
      <c r="AD7" s="162">
        <f>(1+G$30)^12-1</f>
        <v>4.0881089659323688E-2</v>
      </c>
      <c r="AE7" s="190">
        <f t="shared" si="0"/>
        <v>0.46192870198544478</v>
      </c>
      <c r="AF7" s="140">
        <v>5.3170511716486894E-2</v>
      </c>
      <c r="AG7" s="140">
        <v>3.3445435526692591E-3</v>
      </c>
      <c r="AH7" s="192">
        <f t="shared" si="1"/>
        <v>6.2902226153151664E-2</v>
      </c>
    </row>
    <row r="8" spans="1:34" ht="15.75" thickBot="1" x14ac:dyDescent="0.25">
      <c r="A8" s="143">
        <v>45471</v>
      </c>
      <c r="B8" s="140">
        <v>1.02</v>
      </c>
      <c r="C8" s="140">
        <v>6.11</v>
      </c>
      <c r="D8" s="140">
        <v>21.873999999999999</v>
      </c>
      <c r="E8" s="140">
        <v>8.8000000000000007</v>
      </c>
      <c r="F8" s="140">
        <v>11.912000000000001</v>
      </c>
      <c r="G8" s="140">
        <v>214.69</v>
      </c>
      <c r="H8" s="140">
        <v>13.565</v>
      </c>
      <c r="I8" s="140">
        <v>172.22</v>
      </c>
      <c r="J8" s="140">
        <v>39.11</v>
      </c>
      <c r="K8" s="140">
        <v>2.2719999999999998</v>
      </c>
      <c r="L8" s="140">
        <v>5.54</v>
      </c>
      <c r="M8" s="140">
        <v>10.153</v>
      </c>
      <c r="N8" s="140">
        <v>197.88</v>
      </c>
      <c r="O8" s="140">
        <v>193.25</v>
      </c>
      <c r="P8" s="140">
        <v>210.62</v>
      </c>
      <c r="Q8" s="140">
        <v>160.55301</v>
      </c>
      <c r="R8" s="140">
        <v>12.54</v>
      </c>
      <c r="S8" s="140">
        <v>81.935000000000002</v>
      </c>
      <c r="T8" s="140">
        <v>39.159999999999997</v>
      </c>
      <c r="U8" s="140">
        <v>33.78</v>
      </c>
      <c r="V8" s="140">
        <v>19.75</v>
      </c>
      <c r="W8" s="140">
        <v>27.71</v>
      </c>
      <c r="X8" s="140">
        <v>21.042999999999999</v>
      </c>
      <c r="Y8" s="140">
        <v>34.25</v>
      </c>
      <c r="Z8" s="140">
        <v>104.14</v>
      </c>
      <c r="AB8" s="192" t="s">
        <v>168</v>
      </c>
      <c r="AC8" s="162">
        <v>7.6368837324809508E-2</v>
      </c>
      <c r="AD8" s="162">
        <f>(1+H$30)^12-1</f>
        <v>-0.34626334340464515</v>
      </c>
      <c r="AE8" s="190">
        <f t="shared" si="0"/>
        <v>-4.5340921183850016</v>
      </c>
      <c r="AF8" s="140">
        <v>4.1850158567710356E-2</v>
      </c>
      <c r="AG8" s="140">
        <v>-3.480091143775093E-2</v>
      </c>
      <c r="AH8" s="192">
        <f t="shared" si="1"/>
        <v>-0.83155984657610593</v>
      </c>
    </row>
    <row r="9" spans="1:34" ht="15.75" thickBot="1" x14ac:dyDescent="0.25">
      <c r="A9" s="143">
        <v>45504</v>
      </c>
      <c r="B9" s="140">
        <v>1.135</v>
      </c>
      <c r="C9" s="140">
        <v>6.47</v>
      </c>
      <c r="D9" s="140">
        <v>23.469000000000001</v>
      </c>
      <c r="E9" s="140">
        <v>9</v>
      </c>
      <c r="F9" s="140">
        <v>12.212</v>
      </c>
      <c r="G9" s="140">
        <v>249.56</v>
      </c>
      <c r="H9" s="140">
        <v>12.02</v>
      </c>
      <c r="I9" s="140">
        <v>174.8</v>
      </c>
      <c r="J9" s="140">
        <v>41.59</v>
      </c>
      <c r="K9" s="140">
        <v>2.46</v>
      </c>
      <c r="L9" s="140">
        <v>5.53</v>
      </c>
      <c r="M9" s="140">
        <v>9.6850000000000005</v>
      </c>
      <c r="N9" s="140">
        <v>232.07</v>
      </c>
      <c r="O9" s="140">
        <v>186.98</v>
      </c>
      <c r="P9" s="140">
        <v>222.08</v>
      </c>
      <c r="Q9" s="140">
        <v>160.68</v>
      </c>
      <c r="R9" s="140">
        <v>10.82</v>
      </c>
      <c r="S9" s="140">
        <v>70.165000000000006</v>
      </c>
      <c r="T9" s="140">
        <v>41.27</v>
      </c>
      <c r="U9" s="140">
        <v>34.68</v>
      </c>
      <c r="V9" s="140">
        <v>18.72</v>
      </c>
      <c r="W9" s="140">
        <v>29.59</v>
      </c>
      <c r="X9" s="140">
        <v>25.797999999999998</v>
      </c>
      <c r="Y9" s="140">
        <v>36.4</v>
      </c>
      <c r="Z9" s="140">
        <v>112.09</v>
      </c>
      <c r="AB9" s="192" t="s">
        <v>172</v>
      </c>
      <c r="AC9" s="162">
        <v>9.7813006210325834E-2</v>
      </c>
      <c r="AD9" s="162">
        <f>(1+I$30)^12-1</f>
        <v>0.92072539068823844</v>
      </c>
      <c r="AE9" s="190">
        <f t="shared" si="0"/>
        <v>9.4131182177185764</v>
      </c>
      <c r="AF9" s="140">
        <v>8.0898702987315593E-3</v>
      </c>
      <c r="AG9" s="140">
        <v>5.5898338399626483E-2</v>
      </c>
      <c r="AH9" s="192">
        <f t="shared" si="1"/>
        <v>6.9096705306129556</v>
      </c>
    </row>
    <row r="10" spans="1:34" ht="15.75" thickBot="1" x14ac:dyDescent="0.25">
      <c r="A10" s="143">
        <v>45534</v>
      </c>
      <c r="B10" s="140">
        <v>1.03</v>
      </c>
      <c r="C10" s="140">
        <v>5.57</v>
      </c>
      <c r="D10" s="140">
        <v>27.213000000000001</v>
      </c>
      <c r="E10" s="140">
        <v>9.1999999999999993</v>
      </c>
      <c r="F10" s="140">
        <v>10.82</v>
      </c>
      <c r="G10" s="140">
        <v>256.16000000000003</v>
      </c>
      <c r="H10" s="140">
        <v>11.605</v>
      </c>
      <c r="I10" s="140">
        <v>168.6</v>
      </c>
      <c r="J10" s="140">
        <v>42.83</v>
      </c>
      <c r="K10" s="140">
        <v>2.2949999999999999</v>
      </c>
      <c r="L10" s="140">
        <v>4.87</v>
      </c>
      <c r="M10" s="140">
        <v>9.9990000000000006</v>
      </c>
      <c r="N10" s="140">
        <v>214.11</v>
      </c>
      <c r="O10" s="140">
        <v>178.5</v>
      </c>
      <c r="P10" s="140">
        <v>229</v>
      </c>
      <c r="Q10" s="140">
        <v>162.82</v>
      </c>
      <c r="R10" s="140">
        <v>11.19</v>
      </c>
      <c r="S10" s="140">
        <v>43.77</v>
      </c>
      <c r="T10" s="140">
        <v>39.57</v>
      </c>
      <c r="U10" s="140">
        <v>31.09</v>
      </c>
      <c r="V10" s="140">
        <v>16.850000000000001</v>
      </c>
      <c r="W10" s="140">
        <v>31.91</v>
      </c>
      <c r="X10" s="140">
        <v>29.373999999999999</v>
      </c>
      <c r="Y10" s="140">
        <v>39.54</v>
      </c>
      <c r="Z10" s="140">
        <v>113.1</v>
      </c>
      <c r="AB10" s="192" t="s">
        <v>153</v>
      </c>
      <c r="AC10" s="162">
        <v>0.10001164986033517</v>
      </c>
      <c r="AD10" s="162">
        <f>(1+J$30)^12-1</f>
        <v>0.69575908918679263</v>
      </c>
      <c r="AE10" s="190">
        <f t="shared" si="0"/>
        <v>6.9567804366632302</v>
      </c>
      <c r="AF10" s="140">
        <v>0.10437269815402353</v>
      </c>
      <c r="AG10" s="140">
        <v>4.4993717462236044E-2</v>
      </c>
      <c r="AH10" s="192">
        <f t="shared" si="1"/>
        <v>0.43108703959955597</v>
      </c>
    </row>
    <row r="11" spans="1:34" ht="15.75" thickBot="1" x14ac:dyDescent="0.25">
      <c r="A11" s="143">
        <v>45565</v>
      </c>
      <c r="B11" s="140">
        <v>0.93</v>
      </c>
      <c r="C11" s="140">
        <v>5</v>
      </c>
      <c r="D11" s="140">
        <v>28.195</v>
      </c>
      <c r="E11" s="140">
        <v>9.19</v>
      </c>
      <c r="F11" s="140">
        <v>14.709</v>
      </c>
      <c r="G11" s="140">
        <v>248.5</v>
      </c>
      <c r="H11" s="140">
        <v>10.9</v>
      </c>
      <c r="I11" s="140">
        <v>175.32</v>
      </c>
      <c r="J11" s="140">
        <v>42.01</v>
      </c>
      <c r="K11" s="140">
        <v>2.3879999999999999</v>
      </c>
      <c r="L11" s="140">
        <v>4.03</v>
      </c>
      <c r="M11" s="140">
        <v>10.048999999999999</v>
      </c>
      <c r="N11" s="140">
        <v>261.63</v>
      </c>
      <c r="O11" s="140">
        <v>186.33</v>
      </c>
      <c r="P11" s="140">
        <v>233</v>
      </c>
      <c r="Q11" s="140">
        <v>172.5</v>
      </c>
      <c r="R11" s="140">
        <v>10.56</v>
      </c>
      <c r="S11" s="140">
        <v>41.64</v>
      </c>
      <c r="T11" s="140">
        <v>41.77</v>
      </c>
      <c r="U11" s="140">
        <v>29.05</v>
      </c>
      <c r="V11" s="140">
        <v>17.84</v>
      </c>
      <c r="W11" s="140">
        <v>34.15</v>
      </c>
      <c r="X11" s="140">
        <v>28.254000000000001</v>
      </c>
      <c r="Y11" s="140">
        <v>40.700000000000003</v>
      </c>
      <c r="Z11" s="140">
        <v>108.97</v>
      </c>
      <c r="AB11" s="192" t="s">
        <v>167</v>
      </c>
      <c r="AC11" s="162">
        <v>6.13351326018855E-2</v>
      </c>
      <c r="AD11" s="162">
        <f>(1+K$30)^12-1</f>
        <v>-0.13603977900124831</v>
      </c>
      <c r="AE11" s="190">
        <f t="shared" si="0"/>
        <v>-2.2179748087324804</v>
      </c>
      <c r="AF11" s="140">
        <v>3.5345283191387931E-2</v>
      </c>
      <c r="AG11" s="140">
        <v>-1.2111767512189443E-2</v>
      </c>
      <c r="AH11" s="192">
        <f t="shared" si="1"/>
        <v>-0.34266998078941802</v>
      </c>
    </row>
    <row r="12" spans="1:34" ht="15.75" thickBot="1" x14ac:dyDescent="0.25">
      <c r="A12" s="143">
        <v>45596</v>
      </c>
      <c r="B12" s="140">
        <v>0.87670000000000003</v>
      </c>
      <c r="C12" s="140">
        <v>4.3600000000000003</v>
      </c>
      <c r="D12" s="140">
        <v>26.295000000000002</v>
      </c>
      <c r="E12" s="140">
        <v>8.7439999999999998</v>
      </c>
      <c r="F12" s="140">
        <v>14.535</v>
      </c>
      <c r="G12" s="140">
        <v>250.43</v>
      </c>
      <c r="H12" s="140">
        <v>9.5350000000000001</v>
      </c>
      <c r="I12" s="140">
        <v>182.14</v>
      </c>
      <c r="J12" s="140">
        <v>39.92</v>
      </c>
      <c r="K12" s="140">
        <v>2.2509999999999999</v>
      </c>
      <c r="L12" s="140">
        <v>3.76</v>
      </c>
      <c r="M12" s="140">
        <v>8.4489999999999998</v>
      </c>
      <c r="N12" s="140">
        <v>249.85</v>
      </c>
      <c r="O12" s="140">
        <v>186.4</v>
      </c>
      <c r="P12" s="140">
        <v>225.91</v>
      </c>
      <c r="Q12" s="140">
        <v>169.77</v>
      </c>
      <c r="R12" s="140">
        <v>10.29</v>
      </c>
      <c r="S12" s="140">
        <v>29.11</v>
      </c>
      <c r="T12" s="140">
        <v>43.67</v>
      </c>
      <c r="U12" s="140">
        <v>27.74</v>
      </c>
      <c r="V12" s="140">
        <v>21.75</v>
      </c>
      <c r="W12" s="140">
        <v>31.69</v>
      </c>
      <c r="X12" s="140">
        <v>30.434999999999999</v>
      </c>
      <c r="Y12" s="140">
        <v>42.47</v>
      </c>
      <c r="Z12" s="140">
        <v>100.04</v>
      </c>
      <c r="AB12" s="192" t="s">
        <v>173</v>
      </c>
      <c r="AC12" s="162">
        <v>7.789424515445971E-2</v>
      </c>
      <c r="AD12" s="162">
        <f>(1+L$30)^12-1</f>
        <v>-0.44422804012163974</v>
      </c>
      <c r="AE12" s="190">
        <f t="shared" si="0"/>
        <v>-5.7029635403842951</v>
      </c>
      <c r="AF12" s="140">
        <v>5.4550013792839247E-2</v>
      </c>
      <c r="AG12" s="140">
        <v>-4.7771038897020307E-2</v>
      </c>
      <c r="AH12" s="192">
        <f t="shared" si="1"/>
        <v>-0.87572918090244711</v>
      </c>
    </row>
    <row r="13" spans="1:34" ht="15.75" thickBot="1" x14ac:dyDescent="0.25">
      <c r="A13" s="143">
        <v>45625</v>
      </c>
      <c r="B13" s="140">
        <v>0.78669999999999995</v>
      </c>
      <c r="C13" s="140">
        <v>6.06</v>
      </c>
      <c r="D13" s="140">
        <v>26.349</v>
      </c>
      <c r="E13" s="140">
        <v>8.6091999999999995</v>
      </c>
      <c r="F13" s="140">
        <v>13.044</v>
      </c>
      <c r="G13" s="140">
        <v>275.85000000000002</v>
      </c>
      <c r="H13" s="140">
        <v>8.82</v>
      </c>
      <c r="I13" s="140">
        <v>195.03</v>
      </c>
      <c r="J13" s="140">
        <v>44.71</v>
      </c>
      <c r="K13" s="140">
        <v>1.992</v>
      </c>
      <c r="L13" s="140">
        <v>3.94</v>
      </c>
      <c r="M13" s="140">
        <v>11.938000000000001</v>
      </c>
      <c r="N13" s="140">
        <v>345.16</v>
      </c>
      <c r="O13" s="140">
        <v>207.89</v>
      </c>
      <c r="P13" s="140">
        <v>237.33</v>
      </c>
      <c r="Q13" s="140">
        <v>162.08000000000001</v>
      </c>
      <c r="R13" s="140">
        <v>11.13</v>
      </c>
      <c r="S13" s="140">
        <v>32.64</v>
      </c>
      <c r="T13" s="140">
        <v>43.19</v>
      </c>
      <c r="U13" s="140">
        <v>31.86</v>
      </c>
      <c r="V13" s="140">
        <v>22.04</v>
      </c>
      <c r="W13" s="140">
        <v>34.1</v>
      </c>
      <c r="X13" s="140">
        <v>28.914000000000001</v>
      </c>
      <c r="Y13" s="140">
        <v>40.61</v>
      </c>
      <c r="Z13" s="140">
        <v>134.30000000000001</v>
      </c>
      <c r="AB13" s="192" t="s">
        <v>158</v>
      </c>
      <c r="AC13" s="162">
        <v>0.15926628154757627</v>
      </c>
      <c r="AD13" s="162">
        <f>(1+M$30)^12-1</f>
        <v>0.72651418529861078</v>
      </c>
      <c r="AE13" s="190">
        <f t="shared" si="0"/>
        <v>4.5616321184819357</v>
      </c>
      <c r="AF13" s="140">
        <v>5.3554575375189928E-2</v>
      </c>
      <c r="AG13" s="140">
        <v>4.656011435953155E-2</v>
      </c>
      <c r="AH13" s="192">
        <f t="shared" si="1"/>
        <v>0.86939564049090223</v>
      </c>
    </row>
    <row r="14" spans="1:34" ht="15.75" thickBot="1" x14ac:dyDescent="0.25">
      <c r="A14" s="143">
        <v>45657</v>
      </c>
      <c r="B14" s="140">
        <v>0.77100000000000002</v>
      </c>
      <c r="C14" s="140">
        <v>6.32</v>
      </c>
      <c r="D14" s="140">
        <v>24.893999999999998</v>
      </c>
      <c r="E14" s="140">
        <v>9.36</v>
      </c>
      <c r="F14" s="140">
        <v>12.795999999999999</v>
      </c>
      <c r="G14" s="140">
        <v>234.7</v>
      </c>
      <c r="H14" s="140">
        <v>8.49</v>
      </c>
      <c r="I14" s="140">
        <v>187.2</v>
      </c>
      <c r="J14" s="140">
        <v>49.32</v>
      </c>
      <c r="K14" s="140">
        <v>1.895</v>
      </c>
      <c r="L14" s="140">
        <v>3.42</v>
      </c>
      <c r="M14" s="140">
        <v>12.785</v>
      </c>
      <c r="N14" s="140">
        <v>403.84</v>
      </c>
      <c r="O14" s="140">
        <v>219.39</v>
      </c>
      <c r="P14" s="140">
        <v>250.42</v>
      </c>
      <c r="Q14" s="140">
        <v>231.84</v>
      </c>
      <c r="R14" s="140">
        <v>9.9</v>
      </c>
      <c r="S14" s="140">
        <v>30.48</v>
      </c>
      <c r="T14" s="140">
        <v>37.53</v>
      </c>
      <c r="U14" s="140">
        <v>27.19</v>
      </c>
      <c r="V14" s="140">
        <v>18.074999999999999</v>
      </c>
      <c r="W14" s="140">
        <v>31.28</v>
      </c>
      <c r="X14" s="140">
        <v>27.361000000000001</v>
      </c>
      <c r="Y14" s="140">
        <v>37.85</v>
      </c>
      <c r="Z14" s="140">
        <v>131.71</v>
      </c>
      <c r="AB14" s="192" t="s">
        <v>136</v>
      </c>
      <c r="AC14" s="162">
        <v>0.15033760046832373</v>
      </c>
      <c r="AD14" s="162">
        <f>(1+N$30)^12-1</f>
        <v>1.5640068341325795</v>
      </c>
      <c r="AE14" s="190">
        <f t="shared" si="0"/>
        <v>10.403297839399247</v>
      </c>
      <c r="AF14" s="140">
        <v>4.4422424744689389E-2</v>
      </c>
      <c r="AG14" s="140">
        <v>8.1624704818809554E-2</v>
      </c>
      <c r="AH14" s="192">
        <f t="shared" si="1"/>
        <v>1.8374662186482205</v>
      </c>
    </row>
    <row r="15" spans="1:34" ht="15.75" thickBot="1" x14ac:dyDescent="0.25">
      <c r="AB15" s="192" t="s">
        <v>137</v>
      </c>
      <c r="AC15" s="162">
        <v>6.2196118757358733E-2</v>
      </c>
      <c r="AD15" s="162">
        <f>(1+O$30)^12-1</f>
        <v>0.48754570237047967</v>
      </c>
      <c r="AE15" s="190">
        <f t="shared" si="0"/>
        <v>7.8388444827643804</v>
      </c>
      <c r="AF15" s="140">
        <v>8.3119806555240327E-3</v>
      </c>
      <c r="AG15" s="140">
        <v>3.3647661574360901E-2</v>
      </c>
      <c r="AH15" s="192">
        <f t="shared" si="1"/>
        <v>4.0480919011762992</v>
      </c>
    </row>
    <row r="16" spans="1:34" ht="15.75" thickBot="1" x14ac:dyDescent="0.25">
      <c r="A16" s="229" t="s">
        <v>207</v>
      </c>
      <c r="B16" s="229"/>
      <c r="C16" s="229"/>
      <c r="D16" s="229"/>
      <c r="E16" s="229"/>
      <c r="F16" s="229"/>
      <c r="G16" s="229"/>
      <c r="H16" s="229"/>
      <c r="I16" s="229"/>
      <c r="J16" s="229"/>
      <c r="K16" s="229"/>
      <c r="L16" s="229"/>
      <c r="M16" s="229"/>
      <c r="N16" s="229"/>
      <c r="O16" s="194"/>
      <c r="P16" s="194"/>
      <c r="Q16" s="194"/>
      <c r="R16" s="194"/>
      <c r="S16" s="194"/>
      <c r="T16" s="194"/>
      <c r="U16" s="194"/>
      <c r="V16" s="194"/>
      <c r="W16" s="194"/>
      <c r="X16" s="194"/>
      <c r="Y16" s="194"/>
      <c r="Z16" s="194"/>
      <c r="AB16" s="192" t="s">
        <v>138</v>
      </c>
      <c r="AC16" s="162">
        <v>5.4708344570813118E-2</v>
      </c>
      <c r="AD16" s="162">
        <f>(1+P$30)^12-1</f>
        <v>0.41788719331427848</v>
      </c>
      <c r="AE16" s="190">
        <f t="shared" si="0"/>
        <v>7.6384543636368987</v>
      </c>
      <c r="AF16" s="140">
        <v>1.8844391470529621E-2</v>
      </c>
      <c r="AG16" s="140">
        <v>2.9524785660301422E-2</v>
      </c>
      <c r="AH16" s="192">
        <f t="shared" si="1"/>
        <v>1.5667677943580542</v>
      </c>
    </row>
    <row r="17" spans="1:34" ht="15.75" thickBot="1" x14ac:dyDescent="0.25">
      <c r="A17" s="195" t="s">
        <v>396</v>
      </c>
      <c r="B17" s="193" t="s">
        <v>8</v>
      </c>
      <c r="C17" s="192" t="s">
        <v>17</v>
      </c>
      <c r="D17" s="192" t="s">
        <v>10</v>
      </c>
      <c r="E17" s="192" t="s">
        <v>18</v>
      </c>
      <c r="F17" s="192" t="s">
        <v>19</v>
      </c>
      <c r="G17" s="192" t="s">
        <v>20</v>
      </c>
      <c r="H17" s="192" t="s">
        <v>168</v>
      </c>
      <c r="I17" s="192" t="s">
        <v>172</v>
      </c>
      <c r="J17" s="192" t="s">
        <v>153</v>
      </c>
      <c r="K17" s="192" t="s">
        <v>167</v>
      </c>
      <c r="L17" s="192" t="s">
        <v>173</v>
      </c>
      <c r="M17" s="192" t="s">
        <v>158</v>
      </c>
      <c r="N17" s="192" t="s">
        <v>136</v>
      </c>
      <c r="O17" s="192" t="s">
        <v>137</v>
      </c>
      <c r="P17" s="192" t="s">
        <v>138</v>
      </c>
      <c r="Q17" s="192" t="s">
        <v>139</v>
      </c>
      <c r="R17" s="192" t="s">
        <v>145</v>
      </c>
      <c r="S17" s="192" t="s">
        <v>146</v>
      </c>
      <c r="T17" s="192" t="s">
        <v>170</v>
      </c>
      <c r="U17" s="192" t="s">
        <v>147</v>
      </c>
      <c r="V17" s="192" t="s">
        <v>9</v>
      </c>
      <c r="W17" s="192" t="s">
        <v>30</v>
      </c>
      <c r="X17" s="192" t="s">
        <v>31</v>
      </c>
      <c r="Y17" s="192" t="s">
        <v>32</v>
      </c>
      <c r="Z17" s="192" t="s">
        <v>33</v>
      </c>
      <c r="AB17" s="192" t="s">
        <v>139</v>
      </c>
      <c r="AC17" s="162">
        <v>0.13845532353460382</v>
      </c>
      <c r="AD17" s="162">
        <f>(1+Q$30)^12-1</f>
        <v>1.2645770953857567</v>
      </c>
      <c r="AE17" s="190">
        <f t="shared" si="0"/>
        <v>9.1334667609924285</v>
      </c>
      <c r="AF17" s="140">
        <v>1.6184314081740092E-2</v>
      </c>
      <c r="AG17" s="140">
        <v>7.0489123782102939E-2</v>
      </c>
      <c r="AH17" s="192">
        <f t="shared" si="1"/>
        <v>4.3553976662892433</v>
      </c>
    </row>
    <row r="18" spans="1:34" ht="15.75" thickBot="1" x14ac:dyDescent="0.25">
      <c r="A18" s="143">
        <v>45322</v>
      </c>
      <c r="AB18" s="192" t="s">
        <v>145</v>
      </c>
      <c r="AC18" s="162">
        <v>7.5946286963786844E-2</v>
      </c>
      <c r="AD18" s="162">
        <f>(1+R$30)^12-1</f>
        <v>-0.14028721005502875</v>
      </c>
      <c r="AE18" s="190">
        <f t="shared" si="0"/>
        <v>-1.8471898451325386</v>
      </c>
      <c r="AF18" s="140">
        <v>5.1612008241259208E-2</v>
      </c>
      <c r="AG18" s="140">
        <v>-1.2517406526476739E-2</v>
      </c>
      <c r="AH18" s="192">
        <f t="shared" si="1"/>
        <v>-0.24252895698156898</v>
      </c>
    </row>
    <row r="19" spans="1:34" ht="15.75" thickBot="1" x14ac:dyDescent="0.25">
      <c r="A19" s="143">
        <v>45351</v>
      </c>
      <c r="B19" s="140">
        <f t="shared" ref="B19:Z19" si="2">(B4-B3)/B3</f>
        <v>-0.11470588235294121</v>
      </c>
      <c r="C19" s="140">
        <f t="shared" si="2"/>
        <v>-5.205205205205201E-2</v>
      </c>
      <c r="D19" s="140">
        <f t="shared" si="2"/>
        <v>5.6683619986799598E-2</v>
      </c>
      <c r="E19" s="140">
        <f t="shared" si="2"/>
        <v>-0.10474631751227505</v>
      </c>
      <c r="F19" s="140">
        <f t="shared" si="2"/>
        <v>9.0238308904177819E-2</v>
      </c>
      <c r="G19" s="140">
        <f t="shared" si="2"/>
        <v>7.7112735929263668E-2</v>
      </c>
      <c r="H19" s="140">
        <f t="shared" si="2"/>
        <v>0.14363143631436318</v>
      </c>
      <c r="I19" s="140">
        <f t="shared" si="2"/>
        <v>0.23591943304737037</v>
      </c>
      <c r="J19" s="140">
        <f t="shared" si="2"/>
        <v>0.19453174104336887</v>
      </c>
      <c r="K19" s="140">
        <f t="shared" si="2"/>
        <v>7.2430964237211473E-2</v>
      </c>
      <c r="L19" s="140">
        <f t="shared" si="2"/>
        <v>1.3201320132013214E-2</v>
      </c>
      <c r="M19" s="140">
        <f t="shared" si="2"/>
        <v>0.18449414764167349</v>
      </c>
      <c r="N19" s="140">
        <f t="shared" si="2"/>
        <v>7.790058198515673E-2</v>
      </c>
      <c r="O19" s="140">
        <f t="shared" si="2"/>
        <v>0.13891752577319591</v>
      </c>
      <c r="P19" s="140">
        <f t="shared" si="2"/>
        <v>-1.9793926247288533E-2</v>
      </c>
      <c r="Q19" s="140">
        <f t="shared" si="2"/>
        <v>0.10211016949152547</v>
      </c>
      <c r="R19" s="140">
        <f t="shared" si="2"/>
        <v>6.143344709897601E-2</v>
      </c>
      <c r="S19" s="140">
        <f t="shared" si="2"/>
        <v>0.63539208096523847</v>
      </c>
      <c r="T19" s="140">
        <f t="shared" si="2"/>
        <v>-7.9286635152556892E-2</v>
      </c>
      <c r="U19" s="140">
        <f t="shared" si="2"/>
        <v>-1.6269284712482422E-2</v>
      </c>
      <c r="V19" s="140">
        <f t="shared" si="2"/>
        <v>0.10526315789473678</v>
      </c>
      <c r="W19" s="140">
        <f t="shared" si="2"/>
        <v>-4.0947410678442375E-2</v>
      </c>
      <c r="X19" s="140">
        <f t="shared" si="2"/>
        <v>1.9928718437829528E-2</v>
      </c>
      <c r="Y19" s="140">
        <f t="shared" si="2"/>
        <v>7.3103448275862098E-2</v>
      </c>
      <c r="Z19" s="140">
        <f t="shared" si="2"/>
        <v>-7.0600884004300521E-2</v>
      </c>
      <c r="AB19" s="192" t="s">
        <v>146</v>
      </c>
      <c r="AC19" s="162">
        <v>0.27084128698427234</v>
      </c>
      <c r="AD19" s="162">
        <f>(1+S$30)^12-1</f>
        <v>-0.20172423824015173</v>
      </c>
      <c r="AE19" s="190">
        <f t="shared" si="0"/>
        <v>-0.74480608361555223</v>
      </c>
      <c r="AF19" s="140">
        <v>0.12680479636950198</v>
      </c>
      <c r="AG19" s="140">
        <v>-1.8599943667265431E-2</v>
      </c>
      <c r="AH19" s="192">
        <f t="shared" si="1"/>
        <v>-0.14668170447643203</v>
      </c>
    </row>
    <row r="20" spans="1:34" ht="15.75" thickBot="1" x14ac:dyDescent="0.25">
      <c r="A20" s="143">
        <v>45379</v>
      </c>
      <c r="B20" s="140">
        <f t="shared" ref="B20:Z20" si="3">(B5-B4)/B4</f>
        <v>0.64784053156146193</v>
      </c>
      <c r="C20" s="140">
        <f t="shared" si="3"/>
        <v>0.17423442449841589</v>
      </c>
      <c r="D20" s="140">
        <f t="shared" si="3"/>
        <v>9.8100451923431326E-3</v>
      </c>
      <c r="E20" s="140">
        <f t="shared" si="3"/>
        <v>0.84588665447897626</v>
      </c>
      <c r="F20" s="140">
        <f t="shared" si="3"/>
        <v>-4.874702762026701E-2</v>
      </c>
      <c r="G20" s="140">
        <f t="shared" si="3"/>
        <v>5.880495698160901E-3</v>
      </c>
      <c r="H20" s="140">
        <f t="shared" si="3"/>
        <v>4.1299932295193041E-2</v>
      </c>
      <c r="I20" s="140">
        <f t="shared" si="3"/>
        <v>0.1285649615210504</v>
      </c>
      <c r="J20" s="140">
        <f t="shared" si="3"/>
        <v>-9.2081031307551017E-3</v>
      </c>
      <c r="K20" s="140">
        <f t="shared" si="3"/>
        <v>1.1397214014351916E-2</v>
      </c>
      <c r="L20" s="140">
        <f t="shared" si="3"/>
        <v>-2.9315960912052071E-2</v>
      </c>
      <c r="M20" s="140">
        <f t="shared" si="3"/>
        <v>-3.5710791507680285E-2</v>
      </c>
      <c r="N20" s="140">
        <f t="shared" si="3"/>
        <v>-0.1292351892213196</v>
      </c>
      <c r="O20" s="140">
        <f t="shared" si="3"/>
        <v>2.0479746548993011E-2</v>
      </c>
      <c r="P20" s="140">
        <f t="shared" si="3"/>
        <v>-5.1286307053941965E-2</v>
      </c>
      <c r="Q20" s="140">
        <f t="shared" si="3"/>
        <v>1.9162008166152683E-2</v>
      </c>
      <c r="R20" s="140">
        <f t="shared" si="3"/>
        <v>6.7524115755627001E-2</v>
      </c>
      <c r="S20" s="140">
        <f t="shared" si="3"/>
        <v>0.16615487461321762</v>
      </c>
      <c r="T20" s="140">
        <f t="shared" si="3"/>
        <v>1.1668611435239206E-2</v>
      </c>
      <c r="U20" s="140">
        <f t="shared" si="3"/>
        <v>0.12403763900769893</v>
      </c>
      <c r="V20" s="140">
        <f t="shared" si="3"/>
        <v>9.2460317460317534E-2</v>
      </c>
      <c r="W20" s="140">
        <f t="shared" si="3"/>
        <v>0.11594809543742149</v>
      </c>
      <c r="X20" s="140">
        <f t="shared" si="3"/>
        <v>1.9686977064671648E-2</v>
      </c>
      <c r="Y20" s="140">
        <f t="shared" si="3"/>
        <v>1.7673521850899765E-2</v>
      </c>
      <c r="Z20" s="140">
        <f t="shared" si="3"/>
        <v>8.3033419023136351E-2</v>
      </c>
      <c r="AB20" s="192" t="s">
        <v>170</v>
      </c>
      <c r="AC20" s="162">
        <v>6.9196854208666683E-2</v>
      </c>
      <c r="AD20" s="162">
        <f>(1+T$30)^12-1</f>
        <v>-0.18697241603688697</v>
      </c>
      <c r="AE20" s="190">
        <f t="shared" si="0"/>
        <v>-2.7020363595296111</v>
      </c>
      <c r="AF20" s="140">
        <v>5.0307948477092433E-2</v>
      </c>
      <c r="AG20" s="140">
        <v>-1.7101271255936416E-2</v>
      </c>
      <c r="AH20" s="192">
        <f t="shared" si="1"/>
        <v>-0.33993179554366892</v>
      </c>
    </row>
    <row r="21" spans="1:34" ht="15.75" thickBot="1" x14ac:dyDescent="0.25">
      <c r="A21" s="143">
        <v>45412</v>
      </c>
      <c r="B21" s="140">
        <f t="shared" ref="B21:Z21" si="4">(B6-B5)/B5</f>
        <v>0.23387096774193553</v>
      </c>
      <c r="C21" s="140">
        <f t="shared" si="4"/>
        <v>-0.17446043165467623</v>
      </c>
      <c r="D21" s="140">
        <f t="shared" si="4"/>
        <v>-6.6584194440401756E-2</v>
      </c>
      <c r="E21" s="140">
        <f t="shared" si="4"/>
        <v>-4.5260968604535899E-2</v>
      </c>
      <c r="F21" s="140">
        <f t="shared" si="4"/>
        <v>0.1222959330833574</v>
      </c>
      <c r="G21" s="140">
        <f t="shared" si="4"/>
        <v>-9.6323615961078246E-2</v>
      </c>
      <c r="H21" s="140">
        <f t="shared" si="4"/>
        <v>-8.9401820546163843E-2</v>
      </c>
      <c r="I21" s="140">
        <f t="shared" si="4"/>
        <v>-3.0017382002941628E-2</v>
      </c>
      <c r="J21" s="140">
        <f t="shared" si="4"/>
        <v>-0.12161444503451935</v>
      </c>
      <c r="K21" s="140">
        <f t="shared" si="4"/>
        <v>-4.2570951585976576E-2</v>
      </c>
      <c r="L21" s="140">
        <f t="shared" si="4"/>
        <v>-4.8657718120805375E-2</v>
      </c>
      <c r="M21" s="140">
        <f t="shared" si="4"/>
        <v>-5.5803571428571501E-2</v>
      </c>
      <c r="N21" s="140">
        <f t="shared" si="4"/>
        <v>4.260765686330286E-2</v>
      </c>
      <c r="O21" s="140">
        <f t="shared" si="4"/>
        <v>-2.9825923051336044E-2</v>
      </c>
      <c r="P21" s="140">
        <f t="shared" si="4"/>
        <v>-6.7063214369021303E-3</v>
      </c>
      <c r="Q21" s="140">
        <f t="shared" si="4"/>
        <v>-1.8967640201899841E-2</v>
      </c>
      <c r="R21" s="140">
        <f t="shared" si="4"/>
        <v>-8.5090361445783066E-2</v>
      </c>
      <c r="S21" s="140">
        <f t="shared" si="4"/>
        <v>-0.14972827640397163</v>
      </c>
      <c r="T21" s="140">
        <f t="shared" si="4"/>
        <v>-0.12087658592848909</v>
      </c>
      <c r="U21" s="140">
        <f t="shared" si="4"/>
        <v>-4.9467275494672822E-2</v>
      </c>
      <c r="V21" s="140">
        <f t="shared" si="4"/>
        <v>6.1750817290228167E-3</v>
      </c>
      <c r="W21" s="140">
        <f t="shared" si="4"/>
        <v>-1.2003000750187558E-2</v>
      </c>
      <c r="X21" s="140">
        <f t="shared" si="4"/>
        <v>3.3980113910609164E-2</v>
      </c>
      <c r="Y21" s="140">
        <f t="shared" si="4"/>
        <v>-3.9785285759393794E-2</v>
      </c>
      <c r="Z21" s="140">
        <f t="shared" si="4"/>
        <v>-1.4360313315926987E-2</v>
      </c>
      <c r="AB21" s="192" t="s">
        <v>147</v>
      </c>
      <c r="AC21" s="162">
        <v>9.0252653259376592E-2</v>
      </c>
      <c r="AD21" s="162">
        <f>(1+U$30)^12-1</f>
        <v>-0.22177072057433267</v>
      </c>
      <c r="AE21" s="190">
        <f t="shared" si="0"/>
        <v>-2.4572210629308264</v>
      </c>
      <c r="AF21" s="140">
        <v>4.3511560195824493E-2</v>
      </c>
      <c r="AG21" s="140">
        <v>-2.0677730099485384E-2</v>
      </c>
      <c r="AH21" s="192">
        <f t="shared" si="1"/>
        <v>-0.47522382572412752</v>
      </c>
    </row>
    <row r="22" spans="1:34" ht="15.75" thickBot="1" x14ac:dyDescent="0.25">
      <c r="A22" s="143">
        <v>45443</v>
      </c>
      <c r="B22" s="140">
        <f t="shared" ref="B22:Z22" si="5">(B7-B6)/B6</f>
        <v>-0.22222222222222227</v>
      </c>
      <c r="C22" s="140">
        <f t="shared" si="5"/>
        <v>-0.26143790849673199</v>
      </c>
      <c r="D22" s="140">
        <f t="shared" si="5"/>
        <v>-0.13405316909643722</v>
      </c>
      <c r="E22" s="140">
        <f t="shared" si="5"/>
        <v>-3.295643153526974E-2</v>
      </c>
      <c r="F22" s="140">
        <f t="shared" si="5"/>
        <v>5.8853765098946235E-2</v>
      </c>
      <c r="G22" s="140">
        <f t="shared" si="5"/>
        <v>-2.3966655088572344E-2</v>
      </c>
      <c r="H22" s="140">
        <f t="shared" si="5"/>
        <v>-2.7133166726169281E-2</v>
      </c>
      <c r="I22" s="140">
        <f t="shared" si="5"/>
        <v>0.21283341374319384</v>
      </c>
      <c r="J22" s="140">
        <f t="shared" si="5"/>
        <v>0.19165659008464339</v>
      </c>
      <c r="K22" s="140">
        <f t="shared" si="5"/>
        <v>-1.2205754141238022E-2</v>
      </c>
      <c r="L22" s="140">
        <f t="shared" si="5"/>
        <v>7.5837742504409125E-2</v>
      </c>
      <c r="M22" s="140">
        <f t="shared" si="5"/>
        <v>0.17332903503116284</v>
      </c>
      <c r="N22" s="140">
        <f t="shared" si="5"/>
        <v>-2.8371890004364846E-2</v>
      </c>
      <c r="O22" s="140">
        <f t="shared" si="5"/>
        <v>8.228571428571415E-3</v>
      </c>
      <c r="P22" s="140">
        <f t="shared" si="5"/>
        <v>0.1286913638231667</v>
      </c>
      <c r="Q22" s="140">
        <f t="shared" si="5"/>
        <v>2.1749327312840641E-2</v>
      </c>
      <c r="R22" s="140">
        <f t="shared" si="5"/>
        <v>-1.6460905349793887E-3</v>
      </c>
      <c r="S22" s="140">
        <f t="shared" si="5"/>
        <v>-8.6504378202142504E-2</v>
      </c>
      <c r="T22" s="140">
        <f t="shared" si="5"/>
        <v>5.0380477564943627E-2</v>
      </c>
      <c r="U22" s="140">
        <f t="shared" si="5"/>
        <v>-2.0549773151854713E-2</v>
      </c>
      <c r="V22" s="140">
        <f t="shared" si="5"/>
        <v>0.124187725631769</v>
      </c>
      <c r="W22" s="140">
        <f t="shared" si="5"/>
        <v>1.6704631738800352E-2</v>
      </c>
      <c r="X22" s="140">
        <f t="shared" si="5"/>
        <v>-3.8418448324152761E-2</v>
      </c>
      <c r="Y22" s="140">
        <f t="shared" si="5"/>
        <v>6.3137125945412625E-2</v>
      </c>
      <c r="Z22" s="140">
        <f t="shared" si="5"/>
        <v>0.14954846478025288</v>
      </c>
      <c r="AB22" s="192" t="s">
        <v>9</v>
      </c>
      <c r="AC22" s="162">
        <v>0.13259031937431498</v>
      </c>
      <c r="AD22" s="162">
        <f>(1+V$30)^12-1</f>
        <v>0.80682715611756617</v>
      </c>
      <c r="AE22" s="190">
        <f t="shared" si="0"/>
        <v>6.0851136035038653</v>
      </c>
      <c r="AF22" s="140">
        <v>6.4549690299842616E-2</v>
      </c>
      <c r="AG22" s="140">
        <v>5.0533043909871789E-2</v>
      </c>
      <c r="AH22" s="192">
        <f t="shared" si="1"/>
        <v>0.78285493973926934</v>
      </c>
    </row>
    <row r="23" spans="1:34" ht="15.75" thickBot="1" x14ac:dyDescent="0.25">
      <c r="A23" s="143">
        <v>45471</v>
      </c>
      <c r="B23" s="140">
        <f t="shared" ref="B23:Z23" si="6">(B8-B7)/B7</f>
        <v>-0.14285714285714279</v>
      </c>
      <c r="C23" s="140">
        <f t="shared" si="6"/>
        <v>-9.8820058997050139E-2</v>
      </c>
      <c r="D23" s="140">
        <f t="shared" si="6"/>
        <v>-1.5349988746342609E-2</v>
      </c>
      <c r="E23" s="140">
        <f t="shared" si="6"/>
        <v>-5.602694613990105E-2</v>
      </c>
      <c r="F23" s="140">
        <f t="shared" si="6"/>
        <v>-3.6245954692556523E-2</v>
      </c>
      <c r="G23" s="140">
        <f t="shared" si="6"/>
        <v>-4.4973309608540984E-2</v>
      </c>
      <c r="H23" s="140">
        <f t="shared" si="6"/>
        <v>-4.403669724770679E-3</v>
      </c>
      <c r="I23" s="140">
        <f t="shared" si="6"/>
        <v>-2.1310450644996308E-2</v>
      </c>
      <c r="J23" s="140">
        <f t="shared" si="6"/>
        <v>-7.8640284119736743E-3</v>
      </c>
      <c r="K23" s="140">
        <f t="shared" si="6"/>
        <v>2.6478375992938143E-3</v>
      </c>
      <c r="L23" s="140">
        <f t="shared" si="6"/>
        <v>-9.1803278688524531E-2</v>
      </c>
      <c r="M23" s="140">
        <f t="shared" si="6"/>
        <v>-7.0152944408828646E-2</v>
      </c>
      <c r="N23" s="140">
        <f t="shared" si="6"/>
        <v>0.11118598382749316</v>
      </c>
      <c r="O23" s="140">
        <f t="shared" si="6"/>
        <v>9.5273180684652015E-2</v>
      </c>
      <c r="P23" s="140">
        <f t="shared" si="6"/>
        <v>9.555266579973995E-2</v>
      </c>
      <c r="Q23" s="140">
        <f t="shared" si="6"/>
        <v>0.2084829168279014</v>
      </c>
      <c r="R23" s="140">
        <f t="shared" si="6"/>
        <v>3.3800494641384862E-2</v>
      </c>
      <c r="S23" s="140">
        <f t="shared" si="6"/>
        <v>4.4409833174346693E-2</v>
      </c>
      <c r="T23" s="140">
        <f t="shared" si="6"/>
        <v>-2.173369972520621E-2</v>
      </c>
      <c r="U23" s="140">
        <f t="shared" si="6"/>
        <v>-7.9564032697547721E-2</v>
      </c>
      <c r="V23" s="140">
        <f t="shared" si="6"/>
        <v>0.26846499678869618</v>
      </c>
      <c r="W23" s="140">
        <f t="shared" si="6"/>
        <v>3.4727408513816269E-2</v>
      </c>
      <c r="X23" s="140">
        <f t="shared" si="6"/>
        <v>2.1554444390504347E-2</v>
      </c>
      <c r="Y23" s="140">
        <f t="shared" si="6"/>
        <v>5.9387565728425663E-2</v>
      </c>
      <c r="Z23" s="140">
        <f t="shared" si="6"/>
        <v>9.081386823085788E-2</v>
      </c>
      <c r="AB23" s="192" t="s">
        <v>30</v>
      </c>
      <c r="AC23" s="162">
        <v>6.6676313700179082E-2</v>
      </c>
      <c r="AD23" s="162">
        <f>(1+W$30)^12-1</f>
        <v>0.31260536957774976</v>
      </c>
      <c r="AE23" s="190">
        <f t="shared" si="0"/>
        <v>4.6884021060826901</v>
      </c>
      <c r="AF23" s="140">
        <v>3.1966990254965494E-2</v>
      </c>
      <c r="AG23" s="140">
        <v>2.2926700431578875E-2</v>
      </c>
      <c r="AH23" s="192">
        <f t="shared" si="1"/>
        <v>0.71719921859136004</v>
      </c>
    </row>
    <row r="24" spans="1:34" ht="15.75" thickBot="1" x14ac:dyDescent="0.25">
      <c r="A24" s="143">
        <v>45504</v>
      </c>
      <c r="B24" s="140">
        <f t="shared" ref="B24:Z24" si="7">(B9-B8)/B8</f>
        <v>0.11274509803921567</v>
      </c>
      <c r="C24" s="140">
        <f t="shared" si="7"/>
        <v>5.8919803600654568E-2</v>
      </c>
      <c r="D24" s="140">
        <f t="shared" si="7"/>
        <v>7.291761909115857E-2</v>
      </c>
      <c r="E24" s="140">
        <f t="shared" si="7"/>
        <v>2.2727272727272645E-2</v>
      </c>
      <c r="F24" s="140">
        <f t="shared" si="7"/>
        <v>2.5184687709872308E-2</v>
      </c>
      <c r="G24" s="140">
        <f t="shared" si="7"/>
        <v>0.16242023382551588</v>
      </c>
      <c r="H24" s="140">
        <f t="shared" si="7"/>
        <v>-0.11389605602653889</v>
      </c>
      <c r="I24" s="140">
        <f t="shared" si="7"/>
        <v>1.4980838462431846E-2</v>
      </c>
      <c r="J24" s="140">
        <f t="shared" si="7"/>
        <v>6.3410892354896553E-2</v>
      </c>
      <c r="K24" s="140">
        <f t="shared" si="7"/>
        <v>8.2746478873239521E-2</v>
      </c>
      <c r="L24" s="140">
        <f t="shared" si="7"/>
        <v>-1.8050541516245102E-3</v>
      </c>
      <c r="M24" s="140">
        <f t="shared" si="7"/>
        <v>-4.6094750320102428E-2</v>
      </c>
      <c r="N24" s="140">
        <f t="shared" si="7"/>
        <v>0.17278148372751162</v>
      </c>
      <c r="O24" s="140">
        <f t="shared" si="7"/>
        <v>-3.2445019404915967E-2</v>
      </c>
      <c r="P24" s="140">
        <f t="shared" si="7"/>
        <v>5.4410787199696171E-2</v>
      </c>
      <c r="Q24" s="140">
        <f t="shared" si="7"/>
        <v>7.9095371678180541E-4</v>
      </c>
      <c r="R24" s="140">
        <f t="shared" si="7"/>
        <v>-0.13716108452950551</v>
      </c>
      <c r="S24" s="140">
        <f t="shared" si="7"/>
        <v>-0.14365045462866902</v>
      </c>
      <c r="T24" s="140">
        <f t="shared" si="7"/>
        <v>5.3881511746680461E-2</v>
      </c>
      <c r="U24" s="140">
        <f t="shared" si="7"/>
        <v>2.6642984014209548E-2</v>
      </c>
      <c r="V24" s="140">
        <f t="shared" si="7"/>
        <v>-5.215189873417727E-2</v>
      </c>
      <c r="W24" s="140">
        <f t="shared" si="7"/>
        <v>6.7845543125225519E-2</v>
      </c>
      <c r="X24" s="140">
        <f t="shared" si="7"/>
        <v>0.2259658793898208</v>
      </c>
      <c r="Y24" s="140">
        <f t="shared" si="7"/>
        <v>6.2773722627737186E-2</v>
      </c>
      <c r="Z24" s="140">
        <f t="shared" si="7"/>
        <v>7.6339542922988307E-2</v>
      </c>
      <c r="AB24" s="192" t="s">
        <v>31</v>
      </c>
      <c r="AC24" s="162">
        <v>8.6823670839163744E-2</v>
      </c>
      <c r="AD24" s="162">
        <f>(1+X$30)^12-1</f>
        <v>0.46659163056192821</v>
      </c>
      <c r="AE24" s="190">
        <f t="shared" si="0"/>
        <v>5.3740140914597418</v>
      </c>
      <c r="AF24" s="140">
        <v>7.9822756550345913E-3</v>
      </c>
      <c r="AG24" s="140">
        <v>3.2426397396156943E-2</v>
      </c>
      <c r="AH24" s="192">
        <f t="shared" si="1"/>
        <v>4.0622998750619344</v>
      </c>
    </row>
    <row r="25" spans="1:34" ht="15.75" thickBot="1" x14ac:dyDescent="0.25">
      <c r="A25" s="143">
        <v>45534</v>
      </c>
      <c r="B25" s="140">
        <f t="shared" ref="B25:Z25" si="8">(B10-B9)/B9</f>
        <v>-9.2511013215859014E-2</v>
      </c>
      <c r="C25" s="140">
        <f t="shared" si="8"/>
        <v>-0.13910355486862436</v>
      </c>
      <c r="D25" s="140">
        <f t="shared" si="8"/>
        <v>0.1595295922280455</v>
      </c>
      <c r="E25" s="140">
        <f t="shared" si="8"/>
        <v>2.2222222222222143E-2</v>
      </c>
      <c r="F25" s="140">
        <f t="shared" si="8"/>
        <v>-0.1139862430396331</v>
      </c>
      <c r="G25" s="140">
        <f t="shared" si="8"/>
        <v>2.6446545920820734E-2</v>
      </c>
      <c r="H25" s="140">
        <f t="shared" si="8"/>
        <v>-3.4525790349417565E-2</v>
      </c>
      <c r="I25" s="140">
        <f t="shared" si="8"/>
        <v>-3.5469107551487508E-2</v>
      </c>
      <c r="J25" s="140">
        <f t="shared" si="8"/>
        <v>2.9814859341187661E-2</v>
      </c>
      <c r="K25" s="140">
        <f t="shared" si="8"/>
        <v>-6.7073170731707335E-2</v>
      </c>
      <c r="L25" s="140">
        <f t="shared" si="8"/>
        <v>-0.11934900542495482</v>
      </c>
      <c r="M25" s="140">
        <f t="shared" si="8"/>
        <v>3.2421270005162629E-2</v>
      </c>
      <c r="N25" s="140">
        <f t="shared" si="8"/>
        <v>-7.7390442538889048E-2</v>
      </c>
      <c r="O25" s="140">
        <f t="shared" si="8"/>
        <v>-4.5352444111669644E-2</v>
      </c>
      <c r="P25" s="140">
        <f t="shared" si="8"/>
        <v>3.1159942363112335E-2</v>
      </c>
      <c r="Q25" s="140">
        <f t="shared" si="8"/>
        <v>1.331839681354236E-2</v>
      </c>
      <c r="R25" s="140">
        <f t="shared" si="8"/>
        <v>3.4195933456561849E-2</v>
      </c>
      <c r="S25" s="140">
        <f t="shared" si="8"/>
        <v>-0.37618470747523697</v>
      </c>
      <c r="T25" s="140">
        <f t="shared" si="8"/>
        <v>-4.1192149260964449E-2</v>
      </c>
      <c r="U25" s="140">
        <f t="shared" si="8"/>
        <v>-0.10351787773933102</v>
      </c>
      <c r="V25" s="140">
        <f t="shared" si="8"/>
        <v>-9.989316239316226E-2</v>
      </c>
      <c r="W25" s="140">
        <f t="shared" si="8"/>
        <v>7.8404866508955742E-2</v>
      </c>
      <c r="X25" s="140">
        <f t="shared" si="8"/>
        <v>0.13861539654236765</v>
      </c>
      <c r="Y25" s="140">
        <f t="shared" si="8"/>
        <v>8.6263736263736276E-2</v>
      </c>
      <c r="Z25" s="140">
        <f t="shared" si="8"/>
        <v>9.010616468908831E-3</v>
      </c>
      <c r="AB25" s="192" t="s">
        <v>32</v>
      </c>
      <c r="AC25" s="162">
        <v>5.3019575939159284E-2</v>
      </c>
      <c r="AD25" s="162">
        <f>(1+Y$30)^12-1</f>
        <v>0.35728064148591243</v>
      </c>
      <c r="AE25" s="190">
        <f t="shared" si="0"/>
        <v>6.7386552071992627</v>
      </c>
      <c r="AF25" s="140">
        <v>1.5243505631926078E-2</v>
      </c>
      <c r="AG25" s="140">
        <v>2.5783725643428634E-2</v>
      </c>
      <c r="AH25" s="192">
        <f t="shared" si="1"/>
        <v>1.6914564317427785</v>
      </c>
    </row>
    <row r="26" spans="1:34" ht="15.75" thickBot="1" x14ac:dyDescent="0.25">
      <c r="A26" s="143">
        <v>45565</v>
      </c>
      <c r="B26" s="140">
        <f t="shared" ref="B26:Z26" si="9">(B11-B10)/B10</f>
        <v>-9.708737864077667E-2</v>
      </c>
      <c r="C26" s="140">
        <f t="shared" si="9"/>
        <v>-0.10233393177737886</v>
      </c>
      <c r="D26" s="140">
        <f t="shared" si="9"/>
        <v>3.6085694337265252E-2</v>
      </c>
      <c r="E26" s="140">
        <f t="shared" si="9"/>
        <v>-1.0869565217391072E-3</v>
      </c>
      <c r="F26" s="140">
        <f t="shared" si="9"/>
        <v>0.35942698706099807</v>
      </c>
      <c r="G26" s="140">
        <f t="shared" si="9"/>
        <v>-2.9903185509056934E-2</v>
      </c>
      <c r="H26" s="140">
        <f t="shared" si="9"/>
        <v>-6.0749676863420941E-2</v>
      </c>
      <c r="I26" s="140">
        <f t="shared" si="9"/>
        <v>3.9857651245551594E-2</v>
      </c>
      <c r="J26" s="140">
        <f t="shared" si="9"/>
        <v>-1.9145458790567366E-2</v>
      </c>
      <c r="K26" s="140">
        <f t="shared" si="9"/>
        <v>4.0522875816993452E-2</v>
      </c>
      <c r="L26" s="140">
        <f t="shared" si="9"/>
        <v>-0.17248459958932236</v>
      </c>
      <c r="M26" s="140">
        <f t="shared" si="9"/>
        <v>5.0005000500048941E-3</v>
      </c>
      <c r="N26" s="140">
        <f t="shared" si="9"/>
        <v>0.22194199243379562</v>
      </c>
      <c r="O26" s="140">
        <f t="shared" si="9"/>
        <v>4.3865546218487463E-2</v>
      </c>
      <c r="P26" s="140">
        <f t="shared" si="9"/>
        <v>1.7467248908296942E-2</v>
      </c>
      <c r="Q26" s="140">
        <f t="shared" si="9"/>
        <v>5.9452155754821316E-2</v>
      </c>
      <c r="R26" s="140">
        <f t="shared" si="9"/>
        <v>-5.6300268096514658E-2</v>
      </c>
      <c r="S26" s="140">
        <f t="shared" si="9"/>
        <v>-4.8663468128855435E-2</v>
      </c>
      <c r="T26" s="140">
        <f t="shared" si="9"/>
        <v>5.5597675006317987E-2</v>
      </c>
      <c r="U26" s="140">
        <f t="shared" si="9"/>
        <v>-6.5615953682856193E-2</v>
      </c>
      <c r="V26" s="140">
        <f t="shared" si="9"/>
        <v>5.875370919881296E-2</v>
      </c>
      <c r="W26" s="140">
        <f t="shared" si="9"/>
        <v>7.0197430272641761E-2</v>
      </c>
      <c r="X26" s="140">
        <f t="shared" si="9"/>
        <v>-3.8128957581534603E-2</v>
      </c>
      <c r="Y26" s="140">
        <f t="shared" si="9"/>
        <v>2.9337379868487702E-2</v>
      </c>
      <c r="Z26" s="140">
        <f t="shared" si="9"/>
        <v>-3.6516357206012338E-2</v>
      </c>
      <c r="AB26" s="192" t="s">
        <v>33</v>
      </c>
      <c r="AC26" s="162">
        <v>0.12203125740819659</v>
      </c>
      <c r="AD26" s="162">
        <f>(1+Z$30)^12-1</f>
        <v>0.75614382863931962</v>
      </c>
      <c r="AE26" s="190">
        <f t="shared" si="0"/>
        <v>6.1963126882320481</v>
      </c>
      <c r="AF26" s="140">
        <v>3.0379323006097702E-2</v>
      </c>
      <c r="AG26" s="140">
        <v>4.804518444974832E-2</v>
      </c>
      <c r="AH26" s="192">
        <f t="shared" si="1"/>
        <v>1.5815093851862581</v>
      </c>
    </row>
    <row r="27" spans="1:34" x14ac:dyDescent="0.2">
      <c r="A27" s="143">
        <v>45596</v>
      </c>
      <c r="B27" s="140">
        <f t="shared" ref="B27:Z27" si="10">(B12-B11)/B11</f>
        <v>-5.7311827956989261E-2</v>
      </c>
      <c r="C27" s="140">
        <f t="shared" si="10"/>
        <v>-0.12799999999999995</v>
      </c>
      <c r="D27" s="140">
        <f t="shared" si="10"/>
        <v>-6.7387834722468468E-2</v>
      </c>
      <c r="E27" s="140">
        <f t="shared" si="10"/>
        <v>-4.8531011969532072E-2</v>
      </c>
      <c r="F27" s="140">
        <f t="shared" si="10"/>
        <v>-1.182949214766466E-2</v>
      </c>
      <c r="G27" s="140">
        <f t="shared" si="10"/>
        <v>7.7665995975855408E-3</v>
      </c>
      <c r="H27" s="140">
        <f t="shared" si="10"/>
        <v>-0.12522935779816516</v>
      </c>
      <c r="I27" s="140">
        <f t="shared" si="10"/>
        <v>3.8900296600501899E-2</v>
      </c>
      <c r="J27" s="140">
        <f t="shared" si="10"/>
        <v>-4.9750059509640475E-2</v>
      </c>
      <c r="K27" s="140">
        <f t="shared" si="10"/>
        <v>-5.7370184254606375E-2</v>
      </c>
      <c r="L27" s="140">
        <f t="shared" si="10"/>
        <v>-6.6997518610421941E-2</v>
      </c>
      <c r="M27" s="140">
        <f t="shared" si="10"/>
        <v>-0.15921982286794703</v>
      </c>
      <c r="N27" s="140">
        <f t="shared" si="10"/>
        <v>-4.502541757443719E-2</v>
      </c>
      <c r="O27" s="140">
        <f t="shared" si="10"/>
        <v>3.7567756131590818E-4</v>
      </c>
      <c r="P27" s="140">
        <f t="shared" si="10"/>
        <v>-3.0429184549356239E-2</v>
      </c>
      <c r="Q27" s="140">
        <f t="shared" si="10"/>
        <v>-1.5826086956521681E-2</v>
      </c>
      <c r="R27" s="140">
        <f t="shared" si="10"/>
        <v>-2.5568181818181945E-2</v>
      </c>
      <c r="S27" s="140">
        <f t="shared" si="10"/>
        <v>-0.30091258405379445</v>
      </c>
      <c r="T27" s="140">
        <f t="shared" si="10"/>
        <v>4.5487191764424194E-2</v>
      </c>
      <c r="U27" s="140">
        <f t="shared" si="10"/>
        <v>-4.5094664371772883E-2</v>
      </c>
      <c r="V27" s="140">
        <f t="shared" si="10"/>
        <v>0.21917040358744397</v>
      </c>
      <c r="W27" s="140">
        <f t="shared" si="10"/>
        <v>-7.2035139092240047E-2</v>
      </c>
      <c r="X27" s="140">
        <f t="shared" si="10"/>
        <v>7.7192609895943842E-2</v>
      </c>
      <c r="Y27" s="140">
        <f t="shared" si="10"/>
        <v>4.3488943488943388E-2</v>
      </c>
      <c r="Z27" s="140">
        <f t="shared" si="10"/>
        <v>-8.1949160319353884E-2</v>
      </c>
    </row>
    <row r="28" spans="1:34" x14ac:dyDescent="0.2">
      <c r="A28" s="143">
        <v>45625</v>
      </c>
      <c r="B28" s="140">
        <f t="shared" ref="B28:Z28" si="11">(B13-B12)/B12</f>
        <v>-0.10265769362381667</v>
      </c>
      <c r="C28" s="140">
        <f t="shared" si="11"/>
        <v>0.38990825688073377</v>
      </c>
      <c r="D28" s="140">
        <f t="shared" si="11"/>
        <v>2.0536223616656585E-3</v>
      </c>
      <c r="E28" s="140">
        <f t="shared" si="11"/>
        <v>-1.5416285452882006E-2</v>
      </c>
      <c r="F28" s="140">
        <f t="shared" si="11"/>
        <v>-0.10257997936016509</v>
      </c>
      <c r="G28" s="140">
        <f t="shared" si="11"/>
        <v>0.10150541069360705</v>
      </c>
      <c r="H28" s="140">
        <f t="shared" si="11"/>
        <v>-7.4986890403775541E-2</v>
      </c>
      <c r="I28" s="140">
        <f t="shared" si="11"/>
        <v>7.0769737564510896E-2</v>
      </c>
      <c r="J28" s="140">
        <f t="shared" si="11"/>
        <v>0.11998997995991981</v>
      </c>
      <c r="K28" s="140">
        <f t="shared" si="11"/>
        <v>-0.11505997334517988</v>
      </c>
      <c r="L28" s="140">
        <f t="shared" si="11"/>
        <v>4.7872340425531963E-2</v>
      </c>
      <c r="M28" s="140">
        <f t="shared" si="11"/>
        <v>0.41294827790271049</v>
      </c>
      <c r="N28" s="140">
        <f t="shared" si="11"/>
        <v>0.38146888132879742</v>
      </c>
      <c r="O28" s="140">
        <f t="shared" si="11"/>
        <v>0.11528969957081535</v>
      </c>
      <c r="P28" s="140">
        <f t="shared" si="11"/>
        <v>5.0551104422115072E-2</v>
      </c>
      <c r="Q28" s="140">
        <f t="shared" si="11"/>
        <v>-4.529657772280142E-2</v>
      </c>
      <c r="R28" s="140">
        <f t="shared" si="11"/>
        <v>8.163265306122465E-2</v>
      </c>
      <c r="S28" s="140">
        <f t="shared" si="11"/>
        <v>0.1212641703881828</v>
      </c>
      <c r="T28" s="140">
        <f t="shared" si="11"/>
        <v>-1.0991527364323425E-2</v>
      </c>
      <c r="U28" s="140">
        <f t="shared" si="11"/>
        <v>0.14852198990627258</v>
      </c>
      <c r="V28" s="140">
        <f t="shared" si="11"/>
        <v>1.3333333333333294E-2</v>
      </c>
      <c r="W28" s="140">
        <f t="shared" si="11"/>
        <v>7.604922688545282E-2</v>
      </c>
      <c r="X28" s="140">
        <f t="shared" si="11"/>
        <v>-4.9975357318876208E-2</v>
      </c>
      <c r="Y28" s="140">
        <f t="shared" si="11"/>
        <v>-4.3795620437956193E-2</v>
      </c>
      <c r="Z28" s="140">
        <f t="shared" si="11"/>
        <v>0.34246301479408242</v>
      </c>
    </row>
    <row r="29" spans="1:34" x14ac:dyDescent="0.2">
      <c r="A29" s="143">
        <v>45657</v>
      </c>
      <c r="B29" s="140">
        <f t="shared" ref="B29:Z29" si="12">(B14-B13)/B13</f>
        <v>-1.9956781492309568E-2</v>
      </c>
      <c r="C29" s="140">
        <f t="shared" si="12"/>
        <v>4.2904290429043021E-2</v>
      </c>
      <c r="D29" s="140">
        <f t="shared" si="12"/>
        <v>-5.5220311966298598E-2</v>
      </c>
      <c r="E29" s="140">
        <f t="shared" si="12"/>
        <v>8.7209032198113642E-2</v>
      </c>
      <c r="F29" s="140">
        <f t="shared" si="12"/>
        <v>-1.90125728304202E-2</v>
      </c>
      <c r="G29" s="140">
        <f t="shared" si="12"/>
        <v>-0.14917527641834341</v>
      </c>
      <c r="H29" s="140">
        <f t="shared" si="12"/>
        <v>-3.7414965986394565E-2</v>
      </c>
      <c r="I29" s="140">
        <f t="shared" si="12"/>
        <v>-4.014766958929402E-2</v>
      </c>
      <c r="J29" s="140">
        <f t="shared" si="12"/>
        <v>0.10310892417803622</v>
      </c>
      <c r="K29" s="140">
        <f t="shared" si="12"/>
        <v>-4.8694779116465851E-2</v>
      </c>
      <c r="L29" s="140">
        <f t="shared" si="12"/>
        <v>-0.13197969543147209</v>
      </c>
      <c r="M29" s="140">
        <f t="shared" si="12"/>
        <v>7.0949907857262476E-2</v>
      </c>
      <c r="N29" s="140">
        <f t="shared" si="12"/>
        <v>0.17000811217985845</v>
      </c>
      <c r="O29" s="140">
        <f t="shared" si="12"/>
        <v>5.5317716099860505E-2</v>
      </c>
      <c r="P29" s="140">
        <f t="shared" si="12"/>
        <v>5.5155269034677344E-2</v>
      </c>
      <c r="Q29" s="140">
        <f t="shared" si="12"/>
        <v>0.43040473840078963</v>
      </c>
      <c r="R29" s="140">
        <f t="shared" si="12"/>
        <v>-0.11051212938005393</v>
      </c>
      <c r="S29" s="140">
        <f t="shared" si="12"/>
        <v>-6.6176470588235295E-2</v>
      </c>
      <c r="T29" s="140">
        <f t="shared" si="12"/>
        <v>-0.13104885390136597</v>
      </c>
      <c r="U29" s="140">
        <f t="shared" si="12"/>
        <v>-0.14657878217200246</v>
      </c>
      <c r="V29" s="140">
        <f t="shared" si="12"/>
        <v>-0.17990018148820328</v>
      </c>
      <c r="W29" s="140">
        <f t="shared" si="12"/>
        <v>-8.2697947214076251E-2</v>
      </c>
      <c r="X29" s="140">
        <f t="shared" si="12"/>
        <v>-5.3711005049457035E-2</v>
      </c>
      <c r="Y29" s="140">
        <f t="shared" si="12"/>
        <v>-6.7963555774439743E-2</v>
      </c>
      <c r="Z29" s="140">
        <f t="shared" si="12"/>
        <v>-1.9285182427401366E-2</v>
      </c>
    </row>
    <row r="30" spans="1:34" x14ac:dyDescent="0.2">
      <c r="A30" s="196" t="s">
        <v>514</v>
      </c>
      <c r="B30" s="140">
        <f t="shared" ref="B30:Z30" si="13">AVERAGE(B19:B29)</f>
        <v>1.3195150452777788E-2</v>
      </c>
      <c r="C30" s="140">
        <f t="shared" si="13"/>
        <v>-2.6385560221606017E-2</v>
      </c>
      <c r="D30" s="140">
        <f t="shared" si="13"/>
        <v>-1.377550704246309E-4</v>
      </c>
      <c r="E30" s="140">
        <f t="shared" si="13"/>
        <v>6.1274569444586355E-2</v>
      </c>
      <c r="F30" s="140">
        <f t="shared" si="13"/>
        <v>2.9418037469695024E-2</v>
      </c>
      <c r="G30" s="140">
        <f t="shared" si="13"/>
        <v>3.3445435526692591E-3</v>
      </c>
      <c r="H30" s="140">
        <f t="shared" si="13"/>
        <v>-3.480091143775093E-2</v>
      </c>
      <c r="I30" s="140">
        <f t="shared" si="13"/>
        <v>5.5898338399626483E-2</v>
      </c>
      <c r="J30" s="140">
        <f t="shared" si="13"/>
        <v>4.4993717462236044E-2</v>
      </c>
      <c r="K30" s="140">
        <f t="shared" si="13"/>
        <v>-1.2111767512189443E-2</v>
      </c>
      <c r="L30" s="140">
        <f t="shared" si="13"/>
        <v>-4.7771038897020307E-2</v>
      </c>
      <c r="M30" s="140">
        <f t="shared" si="13"/>
        <v>4.656011435953155E-2</v>
      </c>
      <c r="N30" s="140">
        <f t="shared" si="13"/>
        <v>8.1624704818809554E-2</v>
      </c>
      <c r="O30" s="140">
        <f t="shared" si="13"/>
        <v>3.3647661574360901E-2</v>
      </c>
      <c r="P30" s="140">
        <f t="shared" si="13"/>
        <v>2.9524785660301422E-2</v>
      </c>
      <c r="Q30" s="140">
        <f t="shared" si="13"/>
        <v>7.0489123782102939E-2</v>
      </c>
      <c r="R30" s="140">
        <f t="shared" si="13"/>
        <v>-1.2517406526476739E-2</v>
      </c>
      <c r="S30" s="140">
        <f t="shared" si="13"/>
        <v>-1.8599943667265431E-2</v>
      </c>
      <c r="T30" s="140">
        <f t="shared" si="13"/>
        <v>-1.7101271255936416E-2</v>
      </c>
      <c r="U30" s="140">
        <f t="shared" si="13"/>
        <v>-2.0677730099485384E-2</v>
      </c>
      <c r="V30" s="140">
        <f t="shared" si="13"/>
        <v>5.0533043909871789E-2</v>
      </c>
      <c r="W30" s="140">
        <f t="shared" si="13"/>
        <v>2.2926700431578875E-2</v>
      </c>
      <c r="X30" s="140">
        <f t="shared" si="13"/>
        <v>3.2426397396156943E-2</v>
      </c>
      <c r="Y30" s="140">
        <f t="shared" si="13"/>
        <v>2.5783725643428634E-2</v>
      </c>
      <c r="Z30" s="140">
        <f t="shared" si="13"/>
        <v>4.804518444974832E-2</v>
      </c>
    </row>
    <row r="31" spans="1:34" x14ac:dyDescent="0.2">
      <c r="A31" s="196" t="s">
        <v>431</v>
      </c>
      <c r="B31" s="140">
        <f t="shared" ref="B31:Z31" si="14">_xlfn.STDEV.S(B19:B29)</f>
        <v>0.24501903911699521</v>
      </c>
      <c r="C31" s="140">
        <f t="shared" si="14"/>
        <v>0.183713718636561</v>
      </c>
      <c r="D31" s="140">
        <f t="shared" si="14"/>
        <v>8.1001146943875293E-2</v>
      </c>
      <c r="E31" s="140">
        <f t="shared" si="14"/>
        <v>0.26508098686646764</v>
      </c>
      <c r="F31" s="140">
        <f t="shared" si="14"/>
        <v>0.13212584271397745</v>
      </c>
      <c r="G31" s="140">
        <f t="shared" si="14"/>
        <v>8.8500864924846864E-2</v>
      </c>
      <c r="H31" s="140">
        <f t="shared" si="14"/>
        <v>7.6368837324809508E-2</v>
      </c>
      <c r="I31" s="140">
        <f t="shared" si="14"/>
        <v>9.7813006210325834E-2</v>
      </c>
      <c r="J31" s="140">
        <f t="shared" si="14"/>
        <v>0.10001164986033517</v>
      </c>
      <c r="K31" s="140">
        <f t="shared" si="14"/>
        <v>6.13351326018855E-2</v>
      </c>
      <c r="L31" s="140">
        <f t="shared" si="14"/>
        <v>7.789424515445971E-2</v>
      </c>
      <c r="M31" s="140">
        <f t="shared" si="14"/>
        <v>0.15926628154757627</v>
      </c>
      <c r="N31" s="140">
        <f t="shared" si="14"/>
        <v>0.15033760046832373</v>
      </c>
      <c r="O31" s="140">
        <f t="shared" si="14"/>
        <v>6.2196118757358733E-2</v>
      </c>
      <c r="P31" s="140">
        <f t="shared" si="14"/>
        <v>5.4708344570813118E-2</v>
      </c>
      <c r="Q31" s="140">
        <f t="shared" si="14"/>
        <v>0.13845532353460382</v>
      </c>
      <c r="R31" s="140">
        <f t="shared" si="14"/>
        <v>7.5946286963786844E-2</v>
      </c>
      <c r="S31" s="140">
        <f t="shared" si="14"/>
        <v>0.27084128698427234</v>
      </c>
      <c r="T31" s="140">
        <f t="shared" si="14"/>
        <v>6.9196854208666683E-2</v>
      </c>
      <c r="U31" s="140">
        <f t="shared" si="14"/>
        <v>9.0252653259376592E-2</v>
      </c>
      <c r="V31" s="140">
        <f t="shared" si="14"/>
        <v>0.13259031937431498</v>
      </c>
      <c r="W31" s="140">
        <f t="shared" si="14"/>
        <v>6.6676313700179082E-2</v>
      </c>
      <c r="X31" s="140">
        <f t="shared" si="14"/>
        <v>8.6823670839163744E-2</v>
      </c>
      <c r="Y31" s="140">
        <f t="shared" si="14"/>
        <v>5.3019575939159284E-2</v>
      </c>
      <c r="Z31" s="140">
        <f t="shared" si="14"/>
        <v>0.12203125740819659</v>
      </c>
    </row>
    <row r="32" spans="1:34" x14ac:dyDescent="0.2">
      <c r="A32" s="196" t="s">
        <v>513</v>
      </c>
      <c r="B32" s="140">
        <f t="shared" ref="B32:Z32" si="15">B31^2</f>
        <v>6.0034329529815633E-2</v>
      </c>
      <c r="C32" s="140">
        <f t="shared" si="15"/>
        <v>3.3750730415273496E-2</v>
      </c>
      <c r="D32" s="140">
        <f t="shared" si="15"/>
        <v>6.561185806223278E-3</v>
      </c>
      <c r="E32" s="140">
        <f t="shared" si="15"/>
        <v>7.0267929598100395E-2</v>
      </c>
      <c r="F32" s="140">
        <f t="shared" si="15"/>
        <v>1.7457238312878709E-2</v>
      </c>
      <c r="G32" s="140">
        <f t="shared" si="15"/>
        <v>7.83240309244599E-3</v>
      </c>
      <c r="H32" s="140">
        <f t="shared" si="15"/>
        <v>5.8321993143432178E-3</v>
      </c>
      <c r="I32" s="140">
        <f t="shared" si="15"/>
        <v>9.5673841839012397E-3</v>
      </c>
      <c r="J32" s="140">
        <f t="shared" si="15"/>
        <v>1.000233010778628E-2</v>
      </c>
      <c r="K32" s="140">
        <f t="shared" si="15"/>
        <v>3.7619984912908777E-3</v>
      </c>
      <c r="L32" s="140">
        <f t="shared" si="15"/>
        <v>6.0675134281830698E-3</v>
      </c>
      <c r="M32" s="140">
        <f t="shared" si="15"/>
        <v>2.5365748437991834E-2</v>
      </c>
      <c r="N32" s="140">
        <f t="shared" si="15"/>
        <v>2.260139411457333E-2</v>
      </c>
      <c r="O32" s="140">
        <f t="shared" si="15"/>
        <v>3.868357188479471E-3</v>
      </c>
      <c r="P32" s="140">
        <f t="shared" si="15"/>
        <v>2.9930029656788171E-3</v>
      </c>
      <c r="Q32" s="140">
        <f t="shared" si="15"/>
        <v>1.9169876615071819E-2</v>
      </c>
      <c r="R32" s="140">
        <f t="shared" si="15"/>
        <v>5.7678385035858596E-3</v>
      </c>
      <c r="S32" s="140">
        <f t="shared" si="15"/>
        <v>7.3355002735296979E-2</v>
      </c>
      <c r="T32" s="140">
        <f t="shared" si="15"/>
        <v>4.7882046323754722E-3</v>
      </c>
      <c r="U32" s="140">
        <f t="shared" si="15"/>
        <v>8.1455414203572604E-3</v>
      </c>
      <c r="V32" s="140">
        <f t="shared" si="15"/>
        <v>1.7580192791782846E-2</v>
      </c>
      <c r="W32" s="140">
        <f t="shared" si="15"/>
        <v>4.4457308086446887E-3</v>
      </c>
      <c r="X32" s="140">
        <f t="shared" si="15"/>
        <v>7.5383498179874527E-3</v>
      </c>
      <c r="Y32" s="140">
        <f t="shared" si="15"/>
        <v>2.8110754327682779E-3</v>
      </c>
      <c r="Z32" s="140">
        <f t="shared" si="15"/>
        <v>1.4891627784625536E-2</v>
      </c>
    </row>
    <row r="33" spans="1:26" x14ac:dyDescent="0.2">
      <c r="A33" s="196" t="s">
        <v>512</v>
      </c>
      <c r="B33" s="140">
        <f>_xlfn.STDEV.S(B19,B22,B23,B25,B26,B27,B28,B29)</f>
        <v>5.9747282013138538E-2</v>
      </c>
      <c r="C33" s="140">
        <f>_xlfn.STDEV.S(C19,C21,C22,C23,C25,C26,C27,C30)</f>
        <v>7.31700806808427E-2</v>
      </c>
      <c r="D33" s="140">
        <f>_xlfn.STDEV.S(D21,D22,D23,D27,D29,D30)</f>
        <v>4.7130418588415685E-2</v>
      </c>
      <c r="E33" s="140">
        <f>_xlfn.STDEV.S(E19,E21,E22,E23,E26,E27,E28,)</f>
        <v>3.4404526308486193E-2</v>
      </c>
      <c r="F33" s="140">
        <f>_xlfn.STDEV.S(F20,F23,F25,F27,F29)</f>
        <v>4.0684011748907338E-2</v>
      </c>
      <c r="G33" s="140">
        <f>_xlfn.STDEV.S(G22,G21,G23,G26,G29)</f>
        <v>5.3170511716486894E-2</v>
      </c>
      <c r="H33" s="140">
        <f>_xlfn.STDEV.S(H21,H23,H22,H25,,H24,H26,H27,H28,H29,H30)</f>
        <v>4.1850158567710356E-2</v>
      </c>
      <c r="I33" s="140">
        <f>_xlfn.STDEV.S(I21,I23,I25,I29)</f>
        <v>8.0898702987315593E-3</v>
      </c>
      <c r="J33" s="140">
        <f>_xlfn.STDEV.S(J20:J23,J26:J27)</f>
        <v>0.10437269815402353</v>
      </c>
      <c r="K33" s="140">
        <f>_xlfn.STDEV.S(K21,K22,K25,K27:K30)</f>
        <v>3.5345283191387931E-2</v>
      </c>
      <c r="L33" s="140">
        <f>_xlfn.STDEV.S(L20:L21,L23:L27,L29,L30)</f>
        <v>5.4550013792839247E-2</v>
      </c>
      <c r="M33" s="140">
        <f>_xlfn.STDEV.S(M20,M21,M23,M24,M27,)</f>
        <v>5.3554575375189928E-2</v>
      </c>
      <c r="N33" s="140">
        <f>_xlfn.STDEV.S(N20,N22,N25,N27)</f>
        <v>4.4422424744689389E-2</v>
      </c>
      <c r="O33" s="140">
        <f>_xlfn.STDEV.S(O21,O24,O25)</f>
        <v>8.3119806555240327E-3</v>
      </c>
      <c r="P33" s="140">
        <f>_xlfn.STDEV.S(P19:P21,P27)</f>
        <v>1.8844391470529621E-2</v>
      </c>
      <c r="Q33" s="140">
        <f>_xlfn.STDEV.S(Q21,Q27,Q28)</f>
        <v>1.6184314081740092E-2</v>
      </c>
      <c r="R33" s="140">
        <f>_xlfn.STDEV.S(R21,R22,R24,R26,R27,R29,R30)</f>
        <v>5.1612008241259208E-2</v>
      </c>
      <c r="S33" s="140">
        <f>_xlfn.STDEV.S(S21,S22,S24:S27,S29,S30)</f>
        <v>0.12680479636950198</v>
      </c>
      <c r="T33" s="140">
        <f>_xlfn.STDEV.S(T19,T21,T23,T25,T28:T30)</f>
        <v>5.0307948477092433E-2</v>
      </c>
      <c r="U33" s="140">
        <f>_xlfn.STDEV.S(U19,U21:U23,U25:U27,U29,U30)</f>
        <v>4.3511560195824493E-2</v>
      </c>
      <c r="V33" s="140">
        <f>_xlfn.STDEV.S(V24,V25,V29)</f>
        <v>6.4549690299842616E-2</v>
      </c>
      <c r="W33" s="140">
        <f>_xlfn.STDEV.S(W19,W21,W27,W29)</f>
        <v>3.1966990254965494E-2</v>
      </c>
      <c r="X33" s="140">
        <f>_xlfn.STDEV.S(X22,X26,X28,X29)</f>
        <v>7.9822756550345913E-3</v>
      </c>
      <c r="Y33" s="140">
        <f>_xlfn.STDEV.S(Y21,Y28,Y29)</f>
        <v>1.5243505631926078E-2</v>
      </c>
      <c r="Z33" s="140">
        <f>_xlfn.STDEV.S(Z19,Z21,Z26:Z27,Z29)</f>
        <v>3.0379323006097702E-2</v>
      </c>
    </row>
    <row r="34" spans="1:26" x14ac:dyDescent="0.2">
      <c r="A34" s="196"/>
    </row>
    <row r="35" spans="1:26" x14ac:dyDescent="0.2">
      <c r="A35" s="196"/>
    </row>
    <row r="36" spans="1:26" ht="15.75" thickBot="1" x14ac:dyDescent="0.25">
      <c r="A36" s="229" t="s">
        <v>401</v>
      </c>
      <c r="B36" s="229"/>
      <c r="C36" s="229"/>
      <c r="D36" s="229"/>
      <c r="E36" s="229"/>
      <c r="F36" s="229"/>
      <c r="G36" s="229"/>
      <c r="H36" s="229"/>
      <c r="I36" s="229"/>
      <c r="J36" s="229"/>
      <c r="K36" s="229"/>
      <c r="L36" s="229"/>
      <c r="M36" s="229"/>
      <c r="N36" s="229"/>
      <c r="O36" s="194"/>
      <c r="P36" s="194"/>
      <c r="Q36" s="194"/>
      <c r="R36" s="194"/>
      <c r="S36" s="194"/>
      <c r="T36" s="194"/>
      <c r="U36" s="194"/>
      <c r="V36" s="194"/>
      <c r="W36" s="194"/>
      <c r="X36" s="194"/>
      <c r="Y36" s="194"/>
      <c r="Z36" s="194"/>
    </row>
    <row r="37" spans="1:26" ht="15.75" thickBot="1" x14ac:dyDescent="0.25">
      <c r="A37" s="195" t="s">
        <v>396</v>
      </c>
      <c r="B37" s="193" t="s">
        <v>8</v>
      </c>
      <c r="C37" s="192" t="s">
        <v>17</v>
      </c>
      <c r="D37" s="192" t="s">
        <v>10</v>
      </c>
      <c r="E37" s="192" t="s">
        <v>18</v>
      </c>
      <c r="F37" s="192" t="s">
        <v>19</v>
      </c>
      <c r="G37" s="192" t="s">
        <v>20</v>
      </c>
      <c r="H37" s="192" t="s">
        <v>168</v>
      </c>
      <c r="I37" s="192" t="s">
        <v>172</v>
      </c>
      <c r="J37" s="192" t="s">
        <v>153</v>
      </c>
      <c r="K37" s="192" t="s">
        <v>167</v>
      </c>
      <c r="L37" s="192" t="s">
        <v>173</v>
      </c>
      <c r="M37" s="192" t="s">
        <v>158</v>
      </c>
      <c r="N37" s="192" t="s">
        <v>136</v>
      </c>
      <c r="O37" s="192" t="s">
        <v>137</v>
      </c>
      <c r="P37" s="192" t="s">
        <v>138</v>
      </c>
      <c r="Q37" s="192" t="s">
        <v>139</v>
      </c>
      <c r="R37" s="192" t="s">
        <v>145</v>
      </c>
      <c r="S37" s="192" t="s">
        <v>146</v>
      </c>
      <c r="T37" s="192" t="s">
        <v>170</v>
      </c>
      <c r="U37" s="192" t="s">
        <v>147</v>
      </c>
      <c r="V37" s="192" t="s">
        <v>9</v>
      </c>
      <c r="W37" s="192" t="s">
        <v>30</v>
      </c>
      <c r="X37" s="192" t="s">
        <v>31</v>
      </c>
      <c r="Y37" s="192" t="s">
        <v>32</v>
      </c>
      <c r="Z37" s="192" t="s">
        <v>33</v>
      </c>
    </row>
    <row r="38" spans="1:26" x14ac:dyDescent="0.2">
      <c r="A38" s="143">
        <v>45322</v>
      </c>
    </row>
    <row r="39" spans="1:26" x14ac:dyDescent="0.2">
      <c r="A39" s="143">
        <v>45351</v>
      </c>
      <c r="B39" s="140">
        <f t="shared" ref="B39:Z39" si="16">B19-B$30</f>
        <v>-0.12790103280571899</v>
      </c>
      <c r="C39" s="140">
        <f t="shared" si="16"/>
        <v>-2.5666491830445993E-2</v>
      </c>
      <c r="D39" s="140">
        <f t="shared" si="16"/>
        <v>5.6821375057224226E-2</v>
      </c>
      <c r="E39" s="140">
        <f t="shared" si="16"/>
        <v>-0.1660208869568614</v>
      </c>
      <c r="F39" s="140">
        <f t="shared" si="16"/>
        <v>6.0820271434482792E-2</v>
      </c>
      <c r="G39" s="140">
        <f t="shared" si="16"/>
        <v>7.3768192376594405E-2</v>
      </c>
      <c r="H39" s="140">
        <f t="shared" si="16"/>
        <v>0.17843234775211411</v>
      </c>
      <c r="I39" s="140">
        <f t="shared" si="16"/>
        <v>0.18002109464774388</v>
      </c>
      <c r="J39" s="140">
        <f t="shared" si="16"/>
        <v>0.14953802358113283</v>
      </c>
      <c r="K39" s="140">
        <f t="shared" si="16"/>
        <v>8.4542731749400912E-2</v>
      </c>
      <c r="L39" s="140">
        <f t="shared" si="16"/>
        <v>6.0972359029033522E-2</v>
      </c>
      <c r="M39" s="140">
        <f t="shared" si="16"/>
        <v>0.13793403328214193</v>
      </c>
      <c r="N39" s="140">
        <f t="shared" si="16"/>
        <v>-3.7241228336528237E-3</v>
      </c>
      <c r="O39" s="140">
        <f t="shared" si="16"/>
        <v>0.10526986419883501</v>
      </c>
      <c r="P39" s="140">
        <f t="shared" si="16"/>
        <v>-4.9318711907589956E-2</v>
      </c>
      <c r="Q39" s="140">
        <f t="shared" si="16"/>
        <v>3.1621045709422535E-2</v>
      </c>
      <c r="R39" s="140">
        <f t="shared" si="16"/>
        <v>7.3950853625452756E-2</v>
      </c>
      <c r="S39" s="140">
        <f t="shared" si="16"/>
        <v>0.65399202463250394</v>
      </c>
      <c r="T39" s="140">
        <f t="shared" si="16"/>
        <v>-6.218536389662048E-2</v>
      </c>
      <c r="U39" s="140">
        <f t="shared" si="16"/>
        <v>4.4084453870029613E-3</v>
      </c>
      <c r="V39" s="140">
        <f t="shared" si="16"/>
        <v>5.4730113984864992E-2</v>
      </c>
      <c r="W39" s="140">
        <f t="shared" si="16"/>
        <v>-6.3874111110021253E-2</v>
      </c>
      <c r="X39" s="140">
        <f t="shared" si="16"/>
        <v>-1.2497678958327416E-2</v>
      </c>
      <c r="Y39" s="140">
        <f t="shared" si="16"/>
        <v>4.7319722632433461E-2</v>
      </c>
      <c r="Z39" s="140">
        <f t="shared" si="16"/>
        <v>-0.11864606845404885</v>
      </c>
    </row>
    <row r="40" spans="1:26" x14ac:dyDescent="0.2">
      <c r="A40" s="143">
        <v>45379</v>
      </c>
      <c r="B40" s="140">
        <f t="shared" ref="B40:Z40" si="17">B20-B$30</f>
        <v>0.63464538110868418</v>
      </c>
      <c r="C40" s="140">
        <f t="shared" si="17"/>
        <v>0.2006199847200219</v>
      </c>
      <c r="D40" s="140">
        <f t="shared" si="17"/>
        <v>9.9478002627677638E-3</v>
      </c>
      <c r="E40" s="140">
        <f t="shared" si="17"/>
        <v>0.78461208503438995</v>
      </c>
      <c r="F40" s="140">
        <f t="shared" si="17"/>
        <v>-7.816506508996203E-2</v>
      </c>
      <c r="G40" s="140">
        <f t="shared" si="17"/>
        <v>2.5359521454916419E-3</v>
      </c>
      <c r="H40" s="140">
        <f t="shared" si="17"/>
        <v>7.6100843732943971E-2</v>
      </c>
      <c r="I40" s="140">
        <f t="shared" si="17"/>
        <v>7.2666623121423912E-2</v>
      </c>
      <c r="J40" s="140">
        <f t="shared" si="17"/>
        <v>-5.4201820592991147E-2</v>
      </c>
      <c r="K40" s="140">
        <f t="shared" si="17"/>
        <v>2.3508981526541357E-2</v>
      </c>
      <c r="L40" s="140">
        <f t="shared" si="17"/>
        <v>1.8455077984968236E-2</v>
      </c>
      <c r="M40" s="140">
        <f t="shared" si="17"/>
        <v>-8.2270905867211835E-2</v>
      </c>
      <c r="N40" s="140">
        <f t="shared" si="17"/>
        <v>-0.21085989404012917</v>
      </c>
      <c r="O40" s="140">
        <f t="shared" si="17"/>
        <v>-1.3167915025367891E-2</v>
      </c>
      <c r="P40" s="140">
        <f t="shared" si="17"/>
        <v>-8.0811092714243388E-2</v>
      </c>
      <c r="Q40" s="140">
        <f t="shared" si="17"/>
        <v>-5.1327115615950256E-2</v>
      </c>
      <c r="R40" s="140">
        <f t="shared" si="17"/>
        <v>8.0041522282103733E-2</v>
      </c>
      <c r="S40" s="140">
        <f t="shared" si="17"/>
        <v>0.18475481828048307</v>
      </c>
      <c r="T40" s="140">
        <f t="shared" si="17"/>
        <v>2.876988269117562E-2</v>
      </c>
      <c r="U40" s="140">
        <f t="shared" si="17"/>
        <v>0.1447153691071843</v>
      </c>
      <c r="V40" s="140">
        <f t="shared" si="17"/>
        <v>4.1927273550445746E-2</v>
      </c>
      <c r="W40" s="140">
        <f t="shared" si="17"/>
        <v>9.3021395005842611E-2</v>
      </c>
      <c r="X40" s="140">
        <f t="shared" si="17"/>
        <v>-1.2739420331485295E-2</v>
      </c>
      <c r="Y40" s="140">
        <f t="shared" si="17"/>
        <v>-8.1102037925288688E-3</v>
      </c>
      <c r="Z40" s="140">
        <f t="shared" si="17"/>
        <v>3.4988234573388032E-2</v>
      </c>
    </row>
    <row r="41" spans="1:26" x14ac:dyDescent="0.2">
      <c r="A41" s="143">
        <v>45412</v>
      </c>
      <c r="B41" s="140">
        <f t="shared" ref="B41:Z41" si="18">B21-B$30</f>
        <v>0.22067581728915775</v>
      </c>
      <c r="C41" s="140">
        <f t="shared" si="18"/>
        <v>-0.14807487143307022</v>
      </c>
      <c r="D41" s="140">
        <f t="shared" si="18"/>
        <v>-6.6446439369977128E-2</v>
      </c>
      <c r="E41" s="140">
        <f t="shared" si="18"/>
        <v>-0.10653553804912225</v>
      </c>
      <c r="F41" s="140">
        <f t="shared" si="18"/>
        <v>9.2877895613662373E-2</v>
      </c>
      <c r="G41" s="140">
        <f t="shared" si="18"/>
        <v>-9.9668159513747509E-2</v>
      </c>
      <c r="H41" s="140">
        <f t="shared" si="18"/>
        <v>-5.4600909108412914E-2</v>
      </c>
      <c r="I41" s="140">
        <f t="shared" si="18"/>
        <v>-8.5915720402568119E-2</v>
      </c>
      <c r="J41" s="140">
        <f t="shared" si="18"/>
        <v>-0.16660816249675539</v>
      </c>
      <c r="K41" s="140">
        <f t="shared" si="18"/>
        <v>-3.0459184073787133E-2</v>
      </c>
      <c r="L41" s="140">
        <f t="shared" si="18"/>
        <v>-8.8667922378506819E-4</v>
      </c>
      <c r="M41" s="140">
        <f t="shared" si="18"/>
        <v>-0.10236368578810305</v>
      </c>
      <c r="N41" s="140">
        <f t="shared" si="18"/>
        <v>-3.9017047955506694E-2</v>
      </c>
      <c r="O41" s="140">
        <f t="shared" si="18"/>
        <v>-6.3473584625696938E-2</v>
      </c>
      <c r="P41" s="140">
        <f t="shared" si="18"/>
        <v>-3.6231107097203549E-2</v>
      </c>
      <c r="Q41" s="140">
        <f t="shared" si="18"/>
        <v>-8.9456763984002777E-2</v>
      </c>
      <c r="R41" s="140">
        <f t="shared" si="18"/>
        <v>-7.2572954919306321E-2</v>
      </c>
      <c r="S41" s="140">
        <f t="shared" si="18"/>
        <v>-0.13112833273670621</v>
      </c>
      <c r="T41" s="140">
        <f t="shared" si="18"/>
        <v>-0.10377531467255267</v>
      </c>
      <c r="U41" s="140">
        <f t="shared" si="18"/>
        <v>-2.8789545395187438E-2</v>
      </c>
      <c r="V41" s="140">
        <f t="shared" si="18"/>
        <v>-4.4357962180848975E-2</v>
      </c>
      <c r="W41" s="140">
        <f t="shared" si="18"/>
        <v>-3.4929701181766429E-2</v>
      </c>
      <c r="X41" s="140">
        <f t="shared" si="18"/>
        <v>1.5537165144522205E-3</v>
      </c>
      <c r="Y41" s="140">
        <f t="shared" si="18"/>
        <v>-6.5569011402822425E-2</v>
      </c>
      <c r="Z41" s="140">
        <f t="shared" si="18"/>
        <v>-6.2405497765675305E-2</v>
      </c>
    </row>
    <row r="42" spans="1:26" x14ac:dyDescent="0.2">
      <c r="A42" s="143">
        <v>45443</v>
      </c>
      <c r="B42" s="140">
        <f t="shared" ref="B42:Z42" si="19">B22-B$30</f>
        <v>-0.23541737267500004</v>
      </c>
      <c r="C42" s="140">
        <f t="shared" si="19"/>
        <v>-0.23505234827512597</v>
      </c>
      <c r="D42" s="140">
        <f t="shared" si="19"/>
        <v>-0.13391541402601259</v>
      </c>
      <c r="E42" s="140">
        <f t="shared" si="19"/>
        <v>-9.4231000979856094E-2</v>
      </c>
      <c r="F42" s="140">
        <f t="shared" si="19"/>
        <v>2.9435727629251212E-2</v>
      </c>
      <c r="G42" s="140">
        <f t="shared" si="19"/>
        <v>-2.7311198641241603E-2</v>
      </c>
      <c r="H42" s="140">
        <f t="shared" si="19"/>
        <v>7.6677447115816484E-3</v>
      </c>
      <c r="I42" s="140">
        <f t="shared" si="19"/>
        <v>0.15693507534356735</v>
      </c>
      <c r="J42" s="140">
        <f t="shared" si="19"/>
        <v>0.14666287262240735</v>
      </c>
      <c r="K42" s="140">
        <f t="shared" si="19"/>
        <v>-9.3986629048579615E-5</v>
      </c>
      <c r="L42" s="140">
        <f t="shared" si="19"/>
        <v>0.12360878140142943</v>
      </c>
      <c r="M42" s="140">
        <f t="shared" si="19"/>
        <v>0.12676892067163129</v>
      </c>
      <c r="N42" s="140">
        <f t="shared" si="19"/>
        <v>-0.10999659482317439</v>
      </c>
      <c r="O42" s="140">
        <f t="shared" si="19"/>
        <v>-2.5419090145789486E-2</v>
      </c>
      <c r="P42" s="140">
        <f t="shared" si="19"/>
        <v>9.9166578162865282E-2</v>
      </c>
      <c r="Q42" s="140">
        <f t="shared" si="19"/>
        <v>-4.8739796469262298E-2</v>
      </c>
      <c r="R42" s="140">
        <f t="shared" si="19"/>
        <v>1.0871315991497351E-2</v>
      </c>
      <c r="S42" s="140">
        <f t="shared" si="19"/>
        <v>-6.7904434534877073E-2</v>
      </c>
      <c r="T42" s="140">
        <f t="shared" si="19"/>
        <v>6.7481748820880039E-2</v>
      </c>
      <c r="U42" s="140">
        <f t="shared" si="19"/>
        <v>1.2795694763067036E-4</v>
      </c>
      <c r="V42" s="140">
        <f t="shared" si="19"/>
        <v>7.3654681721897208E-2</v>
      </c>
      <c r="W42" s="140">
        <f t="shared" si="19"/>
        <v>-6.2220686927785228E-3</v>
      </c>
      <c r="X42" s="140">
        <f t="shared" si="19"/>
        <v>-7.0844845720309704E-2</v>
      </c>
      <c r="Y42" s="140">
        <f t="shared" si="19"/>
        <v>3.7353400301983988E-2</v>
      </c>
      <c r="Z42" s="140">
        <f t="shared" si="19"/>
        <v>0.10150328033050457</v>
      </c>
    </row>
    <row r="43" spans="1:26" x14ac:dyDescent="0.2">
      <c r="A43" s="143">
        <v>45471</v>
      </c>
      <c r="B43" s="140">
        <f t="shared" ref="B43:Z43" si="20">B23-B$30</f>
        <v>-0.15605229330992057</v>
      </c>
      <c r="C43" s="140">
        <f t="shared" si="20"/>
        <v>-7.2434498775444126E-2</v>
      </c>
      <c r="D43" s="140">
        <f t="shared" si="20"/>
        <v>-1.5212233675917978E-2</v>
      </c>
      <c r="E43" s="140">
        <f t="shared" si="20"/>
        <v>-0.1173015155844874</v>
      </c>
      <c r="F43" s="140">
        <f t="shared" si="20"/>
        <v>-6.566399216225155E-2</v>
      </c>
      <c r="G43" s="140">
        <f t="shared" si="20"/>
        <v>-4.831785316121024E-2</v>
      </c>
      <c r="H43" s="140">
        <f t="shared" si="20"/>
        <v>3.039724171298025E-2</v>
      </c>
      <c r="I43" s="140">
        <f t="shared" si="20"/>
        <v>-7.7208789044622791E-2</v>
      </c>
      <c r="J43" s="140">
        <f t="shared" si="20"/>
        <v>-5.2857745874209716E-2</v>
      </c>
      <c r="K43" s="140">
        <f t="shared" si="20"/>
        <v>1.4759605111483257E-2</v>
      </c>
      <c r="L43" s="140">
        <f t="shared" si="20"/>
        <v>-4.4032239791504224E-2</v>
      </c>
      <c r="M43" s="140">
        <f t="shared" si="20"/>
        <v>-0.11671305876836019</v>
      </c>
      <c r="N43" s="140">
        <f t="shared" si="20"/>
        <v>2.9561279008683605E-2</v>
      </c>
      <c r="O43" s="140">
        <f t="shared" si="20"/>
        <v>6.1625519110291113E-2</v>
      </c>
      <c r="P43" s="140">
        <f t="shared" si="20"/>
        <v>6.6027880139438527E-2</v>
      </c>
      <c r="Q43" s="140">
        <f t="shared" si="20"/>
        <v>0.13799379304579845</v>
      </c>
      <c r="R43" s="140">
        <f t="shared" si="20"/>
        <v>4.6317901167861601E-2</v>
      </c>
      <c r="S43" s="140">
        <f t="shared" si="20"/>
        <v>6.3009776841612131E-2</v>
      </c>
      <c r="T43" s="140">
        <f t="shared" si="20"/>
        <v>-4.6324284692697941E-3</v>
      </c>
      <c r="U43" s="140">
        <f t="shared" si="20"/>
        <v>-5.8886302598062337E-2</v>
      </c>
      <c r="V43" s="140">
        <f t="shared" si="20"/>
        <v>0.21793195287882439</v>
      </c>
      <c r="W43" s="140">
        <f t="shared" si="20"/>
        <v>1.1800708082237394E-2</v>
      </c>
      <c r="X43" s="140">
        <f t="shared" si="20"/>
        <v>-1.0871953005652597E-2</v>
      </c>
      <c r="Y43" s="140">
        <f t="shared" si="20"/>
        <v>3.3603840084997033E-2</v>
      </c>
      <c r="Z43" s="140">
        <f t="shared" si="20"/>
        <v>4.2768683781109561E-2</v>
      </c>
    </row>
    <row r="44" spans="1:26" x14ac:dyDescent="0.2">
      <c r="A44" s="143">
        <v>45504</v>
      </c>
      <c r="B44" s="140">
        <f t="shared" ref="B44:Z44" si="21">B24-B$30</f>
        <v>9.9549947586437884E-2</v>
      </c>
      <c r="C44" s="140">
        <f t="shared" si="21"/>
        <v>8.5305363822260588E-2</v>
      </c>
      <c r="D44" s="140">
        <f t="shared" si="21"/>
        <v>7.3055374161583198E-2</v>
      </c>
      <c r="E44" s="140">
        <f t="shared" si="21"/>
        <v>-3.854729671731371E-2</v>
      </c>
      <c r="F44" s="140">
        <f t="shared" si="21"/>
        <v>-4.233349759822716E-3</v>
      </c>
      <c r="G44" s="140">
        <f t="shared" si="21"/>
        <v>0.15907569027284663</v>
      </c>
      <c r="H44" s="140">
        <f t="shared" si="21"/>
        <v>-7.9095144588787969E-2</v>
      </c>
      <c r="I44" s="140">
        <f t="shared" si="21"/>
        <v>-4.0917499937194637E-2</v>
      </c>
      <c r="J44" s="140">
        <f t="shared" si="21"/>
        <v>1.8417174892660509E-2</v>
      </c>
      <c r="K44" s="140">
        <f t="shared" si="21"/>
        <v>9.485824638542896E-2</v>
      </c>
      <c r="L44" s="140">
        <f t="shared" si="21"/>
        <v>4.5965984745395795E-2</v>
      </c>
      <c r="M44" s="140">
        <f t="shared" si="21"/>
        <v>-9.2654864679633978E-2</v>
      </c>
      <c r="N44" s="140">
        <f t="shared" si="21"/>
        <v>9.1156778908702066E-2</v>
      </c>
      <c r="O44" s="140">
        <f t="shared" si="21"/>
        <v>-6.6092680979276869E-2</v>
      </c>
      <c r="P44" s="140">
        <f t="shared" si="21"/>
        <v>2.4886001539394749E-2</v>
      </c>
      <c r="Q44" s="140">
        <f t="shared" si="21"/>
        <v>-6.9698170065321127E-2</v>
      </c>
      <c r="R44" s="140">
        <f t="shared" si="21"/>
        <v>-0.12464367800302878</v>
      </c>
      <c r="S44" s="140">
        <f t="shared" si="21"/>
        <v>-0.12505051096140357</v>
      </c>
      <c r="T44" s="140">
        <f t="shared" si="21"/>
        <v>7.0982783002616873E-2</v>
      </c>
      <c r="U44" s="140">
        <f t="shared" si="21"/>
        <v>4.7320714113694928E-2</v>
      </c>
      <c r="V44" s="140">
        <f t="shared" si="21"/>
        <v>-0.10268494264404907</v>
      </c>
      <c r="W44" s="140">
        <f t="shared" si="21"/>
        <v>4.4918842693646641E-2</v>
      </c>
      <c r="X44" s="140">
        <f t="shared" si="21"/>
        <v>0.19353948199366386</v>
      </c>
      <c r="Y44" s="140">
        <f t="shared" si="21"/>
        <v>3.6989996984308549E-2</v>
      </c>
      <c r="Z44" s="140">
        <f t="shared" si="21"/>
        <v>2.8294358473239987E-2</v>
      </c>
    </row>
    <row r="45" spans="1:26" x14ac:dyDescent="0.2">
      <c r="A45" s="143">
        <v>45534</v>
      </c>
      <c r="B45" s="140">
        <f t="shared" ref="B45:Z45" si="22">B25-B$30</f>
        <v>-0.1057061636686368</v>
      </c>
      <c r="C45" s="140">
        <f t="shared" si="22"/>
        <v>-0.11271799464701834</v>
      </c>
      <c r="D45" s="140">
        <f t="shared" si="22"/>
        <v>0.15966734729847012</v>
      </c>
      <c r="E45" s="140">
        <f t="shared" si="22"/>
        <v>-3.9052347222364212E-2</v>
      </c>
      <c r="F45" s="140">
        <f t="shared" si="22"/>
        <v>-0.14340428050932813</v>
      </c>
      <c r="G45" s="140">
        <f t="shared" si="22"/>
        <v>2.3102002368151475E-2</v>
      </c>
      <c r="H45" s="140">
        <f t="shared" si="22"/>
        <v>2.7512108833336463E-4</v>
      </c>
      <c r="I45" s="140">
        <f t="shared" si="22"/>
        <v>-9.1367445951113985E-2</v>
      </c>
      <c r="J45" s="140">
        <f t="shared" si="22"/>
        <v>-1.5178858121048383E-2</v>
      </c>
      <c r="K45" s="140">
        <f t="shared" si="22"/>
        <v>-5.4961403219517896E-2</v>
      </c>
      <c r="L45" s="140">
        <f t="shared" si="22"/>
        <v>-7.1577966527934508E-2</v>
      </c>
      <c r="M45" s="140">
        <f t="shared" si="22"/>
        <v>-1.4138844354368921E-2</v>
      </c>
      <c r="N45" s="140">
        <f t="shared" si="22"/>
        <v>-0.15901514735769862</v>
      </c>
      <c r="O45" s="140">
        <f t="shared" si="22"/>
        <v>-7.9000105686030553E-2</v>
      </c>
      <c r="P45" s="140">
        <f t="shared" si="22"/>
        <v>1.6351567028109124E-3</v>
      </c>
      <c r="Q45" s="140">
        <f t="shared" si="22"/>
        <v>-5.7170726968560577E-2</v>
      </c>
      <c r="R45" s="140">
        <f t="shared" si="22"/>
        <v>4.6713339983038588E-2</v>
      </c>
      <c r="S45" s="140">
        <f t="shared" si="22"/>
        <v>-0.35758476380797155</v>
      </c>
      <c r="T45" s="140">
        <f t="shared" si="22"/>
        <v>-2.4090878005028033E-2</v>
      </c>
      <c r="U45" s="140">
        <f t="shared" si="22"/>
        <v>-8.2840147639845638E-2</v>
      </c>
      <c r="V45" s="140">
        <f t="shared" si="22"/>
        <v>-0.15042620630303405</v>
      </c>
      <c r="W45" s="140">
        <f t="shared" si="22"/>
        <v>5.5478166077376864E-2</v>
      </c>
      <c r="X45" s="140">
        <f t="shared" si="22"/>
        <v>0.10618899914621072</v>
      </c>
      <c r="Y45" s="140">
        <f t="shared" si="22"/>
        <v>6.0480010620307639E-2</v>
      </c>
      <c r="Z45" s="140">
        <f t="shared" si="22"/>
        <v>-3.9034567980839485E-2</v>
      </c>
    </row>
    <row r="46" spans="1:26" x14ac:dyDescent="0.2">
      <c r="A46" s="143">
        <v>45565</v>
      </c>
      <c r="B46" s="140">
        <f t="shared" ref="B46:Z46" si="23">B26-B$30</f>
        <v>-0.11028252909355446</v>
      </c>
      <c r="C46" s="140">
        <f t="shared" si="23"/>
        <v>-7.5948371555772845E-2</v>
      </c>
      <c r="D46" s="140">
        <f t="shared" si="23"/>
        <v>3.622344940768988E-2</v>
      </c>
      <c r="E46" s="140">
        <f t="shared" si="23"/>
        <v>-6.2361525966325465E-2</v>
      </c>
      <c r="F46" s="140">
        <f t="shared" si="23"/>
        <v>0.33000894959130306</v>
      </c>
      <c r="G46" s="140">
        <f t="shared" si="23"/>
        <v>-3.324772906172619E-2</v>
      </c>
      <c r="H46" s="140">
        <f t="shared" si="23"/>
        <v>-2.5948765425670012E-2</v>
      </c>
      <c r="I46" s="140">
        <f t="shared" si="23"/>
        <v>-1.604068715407489E-2</v>
      </c>
      <c r="J46" s="140">
        <f t="shared" si="23"/>
        <v>-6.4139176252803409E-2</v>
      </c>
      <c r="K46" s="140">
        <f t="shared" si="23"/>
        <v>5.2634643329182898E-2</v>
      </c>
      <c r="L46" s="140">
        <f t="shared" si="23"/>
        <v>-0.12471356069230205</v>
      </c>
      <c r="M46" s="140">
        <f t="shared" si="23"/>
        <v>-4.1559614309526656E-2</v>
      </c>
      <c r="N46" s="140">
        <f t="shared" si="23"/>
        <v>0.14031728761498607</v>
      </c>
      <c r="O46" s="140">
        <f t="shared" si="23"/>
        <v>1.0217884644126561E-2</v>
      </c>
      <c r="P46" s="140">
        <f t="shared" si="23"/>
        <v>-1.205753675200448E-2</v>
      </c>
      <c r="Q46" s="140">
        <f t="shared" si="23"/>
        <v>-1.1036968027281623E-2</v>
      </c>
      <c r="R46" s="140">
        <f t="shared" si="23"/>
        <v>-4.3782861570037919E-2</v>
      </c>
      <c r="S46" s="140">
        <f t="shared" si="23"/>
        <v>-3.0063524461590004E-2</v>
      </c>
      <c r="T46" s="140">
        <f t="shared" si="23"/>
        <v>7.2698946262254399E-2</v>
      </c>
      <c r="U46" s="140">
        <f t="shared" si="23"/>
        <v>-4.4938223583370809E-2</v>
      </c>
      <c r="V46" s="140">
        <f t="shared" si="23"/>
        <v>8.2206652889411716E-3</v>
      </c>
      <c r="W46" s="140">
        <f t="shared" si="23"/>
        <v>4.7270729841062883E-2</v>
      </c>
      <c r="X46" s="140">
        <f t="shared" si="23"/>
        <v>-7.0555354977691553E-2</v>
      </c>
      <c r="Y46" s="140">
        <f t="shared" si="23"/>
        <v>3.5536542250590684E-3</v>
      </c>
      <c r="Z46" s="140">
        <f t="shared" si="23"/>
        <v>-8.4561541655760658E-2</v>
      </c>
    </row>
    <row r="47" spans="1:26" x14ac:dyDescent="0.2">
      <c r="A47" s="143">
        <v>45596</v>
      </c>
      <c r="B47" s="140">
        <f t="shared" ref="B47:Z47" si="24">B27-B$30</f>
        <v>-7.0506978409767052E-2</v>
      </c>
      <c r="C47" s="140">
        <f t="shared" si="24"/>
        <v>-0.10161443977839393</v>
      </c>
      <c r="D47" s="140">
        <f t="shared" si="24"/>
        <v>-6.725007965204384E-2</v>
      </c>
      <c r="E47" s="140">
        <f t="shared" si="24"/>
        <v>-0.10980558141411842</v>
      </c>
      <c r="F47" s="140">
        <f t="shared" si="24"/>
        <v>-4.1247529617359682E-2</v>
      </c>
      <c r="G47" s="140">
        <f t="shared" si="24"/>
        <v>4.4220560449162814E-3</v>
      </c>
      <c r="H47" s="140">
        <f t="shared" si="24"/>
        <v>-9.0428446360414222E-2</v>
      </c>
      <c r="I47" s="140">
        <f t="shared" si="24"/>
        <v>-1.6998041799124584E-2</v>
      </c>
      <c r="J47" s="140">
        <f t="shared" si="24"/>
        <v>-9.4743776971876525E-2</v>
      </c>
      <c r="K47" s="140">
        <f t="shared" si="24"/>
        <v>-4.5258416742416929E-2</v>
      </c>
      <c r="L47" s="140">
        <f t="shared" si="24"/>
        <v>-1.9226479713401634E-2</v>
      </c>
      <c r="M47" s="140">
        <f t="shared" si="24"/>
        <v>-0.20577993722747859</v>
      </c>
      <c r="N47" s="140">
        <f t="shared" si="24"/>
        <v>-0.12665012239324674</v>
      </c>
      <c r="O47" s="140">
        <f t="shared" si="24"/>
        <v>-3.3271984013044993E-2</v>
      </c>
      <c r="P47" s="140">
        <f t="shared" si="24"/>
        <v>-5.9953970209657662E-2</v>
      </c>
      <c r="Q47" s="140">
        <f t="shared" si="24"/>
        <v>-8.6315210738624623E-2</v>
      </c>
      <c r="R47" s="140">
        <f t="shared" si="24"/>
        <v>-1.3050775291705206E-2</v>
      </c>
      <c r="S47" s="140">
        <f t="shared" si="24"/>
        <v>-0.28231264038652903</v>
      </c>
      <c r="T47" s="140">
        <f t="shared" si="24"/>
        <v>6.2588463020360613E-2</v>
      </c>
      <c r="U47" s="140">
        <f t="shared" si="24"/>
        <v>-2.4416934272287499E-2</v>
      </c>
      <c r="V47" s="140">
        <f t="shared" si="24"/>
        <v>0.16863735967757218</v>
      </c>
      <c r="W47" s="140">
        <f t="shared" si="24"/>
        <v>-9.4961839523818925E-2</v>
      </c>
      <c r="X47" s="140">
        <f t="shared" si="24"/>
        <v>4.4766212499786899E-2</v>
      </c>
      <c r="Y47" s="140">
        <f t="shared" si="24"/>
        <v>1.7705217845514754E-2</v>
      </c>
      <c r="Z47" s="140">
        <f t="shared" si="24"/>
        <v>-0.12999434476910221</v>
      </c>
    </row>
    <row r="48" spans="1:26" x14ac:dyDescent="0.2">
      <c r="A48" s="143">
        <v>45625</v>
      </c>
      <c r="B48" s="140">
        <f t="shared" ref="B48:Z48" si="25">B28-B$30</f>
        <v>-0.11585284407659446</v>
      </c>
      <c r="C48" s="140">
        <f t="shared" si="25"/>
        <v>0.41629381710233981</v>
      </c>
      <c r="D48" s="140">
        <f t="shared" si="25"/>
        <v>2.1913774320902893E-3</v>
      </c>
      <c r="E48" s="140">
        <f t="shared" si="25"/>
        <v>-7.6690854897468366E-2</v>
      </c>
      <c r="F48" s="140">
        <f t="shared" si="25"/>
        <v>-0.13199801682986012</v>
      </c>
      <c r="G48" s="140">
        <f t="shared" si="25"/>
        <v>9.8160867140937788E-2</v>
      </c>
      <c r="H48" s="140">
        <f t="shared" si="25"/>
        <v>-4.0185978966024612E-2</v>
      </c>
      <c r="I48" s="140">
        <f t="shared" si="25"/>
        <v>1.4871399164884412E-2</v>
      </c>
      <c r="J48" s="140">
        <f t="shared" si="25"/>
        <v>7.4996262497683763E-2</v>
      </c>
      <c r="K48" s="140">
        <f t="shared" si="25"/>
        <v>-0.10294820583299044</v>
      </c>
      <c r="L48" s="140">
        <f t="shared" si="25"/>
        <v>9.5643379322552263E-2</v>
      </c>
      <c r="M48" s="140">
        <f t="shared" si="25"/>
        <v>0.36638816354317894</v>
      </c>
      <c r="N48" s="140">
        <f t="shared" si="25"/>
        <v>0.29984417650998785</v>
      </c>
      <c r="O48" s="140">
        <f t="shared" si="25"/>
        <v>8.1642037996454447E-2</v>
      </c>
      <c r="P48" s="140">
        <f t="shared" si="25"/>
        <v>2.1026318761813649E-2</v>
      </c>
      <c r="Q48" s="140">
        <f t="shared" si="25"/>
        <v>-0.11578570150490436</v>
      </c>
      <c r="R48" s="140">
        <f t="shared" si="25"/>
        <v>9.4150059587701396E-2</v>
      </c>
      <c r="S48" s="140">
        <f t="shared" si="25"/>
        <v>0.13986411405544824</v>
      </c>
      <c r="T48" s="140">
        <f t="shared" si="25"/>
        <v>6.1097438916129908E-3</v>
      </c>
      <c r="U48" s="140">
        <f t="shared" si="25"/>
        <v>0.16919972000575795</v>
      </c>
      <c r="V48" s="140">
        <f t="shared" si="25"/>
        <v>-3.7199710576538494E-2</v>
      </c>
      <c r="W48" s="140">
        <f t="shared" si="25"/>
        <v>5.3122526453873942E-2</v>
      </c>
      <c r="X48" s="140">
        <f t="shared" si="25"/>
        <v>-8.2401754715033151E-2</v>
      </c>
      <c r="Y48" s="140">
        <f t="shared" si="25"/>
        <v>-6.957934608138483E-2</v>
      </c>
      <c r="Z48" s="140">
        <f t="shared" si="25"/>
        <v>0.29441783034433411</v>
      </c>
    </row>
    <row r="49" spans="1:26" x14ac:dyDescent="0.2">
      <c r="A49" s="143">
        <v>45657</v>
      </c>
      <c r="B49" s="140">
        <f t="shared" ref="B49:Z49" si="26">B29-B$30</f>
        <v>-3.3151931945087358E-2</v>
      </c>
      <c r="C49" s="140">
        <f t="shared" si="26"/>
        <v>6.9289850650649035E-2</v>
      </c>
      <c r="D49" s="140">
        <f t="shared" si="26"/>
        <v>-5.508255689587397E-2</v>
      </c>
      <c r="E49" s="140">
        <f t="shared" si="26"/>
        <v>2.5934462753527288E-2</v>
      </c>
      <c r="F49" s="140">
        <f t="shared" si="26"/>
        <v>-4.8430610300115223E-2</v>
      </c>
      <c r="G49" s="140">
        <f t="shared" si="26"/>
        <v>-0.15251981997101266</v>
      </c>
      <c r="H49" s="140">
        <f t="shared" si="26"/>
        <v>-2.6140545486436351E-3</v>
      </c>
      <c r="I49" s="140">
        <f t="shared" si="26"/>
        <v>-9.6046007988920504E-2</v>
      </c>
      <c r="J49" s="140">
        <f t="shared" si="26"/>
        <v>5.8115206715800172E-2</v>
      </c>
      <c r="K49" s="140">
        <f t="shared" si="26"/>
        <v>-3.6583011604276405E-2</v>
      </c>
      <c r="L49" s="140">
        <f t="shared" si="26"/>
        <v>-8.4208656534451781E-2</v>
      </c>
      <c r="M49" s="140">
        <f t="shared" si="26"/>
        <v>2.4389793497730926E-2</v>
      </c>
      <c r="N49" s="140">
        <f t="shared" si="26"/>
        <v>8.8383407361048896E-2</v>
      </c>
      <c r="O49" s="140">
        <f t="shared" si="26"/>
        <v>2.1670054525499603E-2</v>
      </c>
      <c r="P49" s="140">
        <f t="shared" si="26"/>
        <v>2.5630483374375922E-2</v>
      </c>
      <c r="Q49" s="140">
        <f t="shared" si="26"/>
        <v>0.35991561461868671</v>
      </c>
      <c r="R49" s="140">
        <f t="shared" si="26"/>
        <v>-9.7994722853577187E-2</v>
      </c>
      <c r="S49" s="140">
        <f t="shared" si="26"/>
        <v>-4.7576526920969864E-2</v>
      </c>
      <c r="T49" s="140">
        <f t="shared" si="26"/>
        <v>-0.11394758264542956</v>
      </c>
      <c r="U49" s="140">
        <f t="shared" si="26"/>
        <v>-0.12590105207251706</v>
      </c>
      <c r="V49" s="140">
        <f t="shared" si="26"/>
        <v>-0.23043322539807506</v>
      </c>
      <c r="W49" s="140">
        <f t="shared" si="26"/>
        <v>-0.10562464764565513</v>
      </c>
      <c r="X49" s="140">
        <f t="shared" si="26"/>
        <v>-8.6137402445613978E-2</v>
      </c>
      <c r="Y49" s="140">
        <f t="shared" si="26"/>
        <v>-9.3747281417868381E-2</v>
      </c>
      <c r="Z49" s="140">
        <f t="shared" si="26"/>
        <v>-6.7330366877149689E-2</v>
      </c>
    </row>
    <row r="51" spans="1:26" ht="15.75" thickBot="1" x14ac:dyDescent="0.25">
      <c r="A51" s="229" t="s">
        <v>511</v>
      </c>
      <c r="B51" s="229"/>
      <c r="C51" s="229"/>
      <c r="D51" s="229"/>
      <c r="E51" s="229"/>
      <c r="F51" s="229"/>
      <c r="G51" s="229"/>
      <c r="H51" s="229"/>
      <c r="I51" s="229"/>
      <c r="J51" s="229"/>
      <c r="K51" s="229"/>
      <c r="L51" s="229"/>
      <c r="M51" s="229"/>
      <c r="N51" s="229"/>
      <c r="O51" s="194"/>
      <c r="P51" s="194"/>
      <c r="Q51" s="194"/>
      <c r="R51" s="194"/>
      <c r="S51" s="194"/>
      <c r="T51" s="194"/>
      <c r="U51" s="194"/>
      <c r="V51" s="194"/>
      <c r="W51" s="194"/>
      <c r="X51" s="194"/>
      <c r="Y51" s="194"/>
      <c r="Z51" s="194"/>
    </row>
    <row r="52" spans="1:26" ht="15.75" thickBot="1" x14ac:dyDescent="0.25">
      <c r="A52" s="195"/>
      <c r="B52" s="193" t="s">
        <v>8</v>
      </c>
      <c r="C52" s="192" t="s">
        <v>17</v>
      </c>
      <c r="D52" s="192" t="s">
        <v>10</v>
      </c>
      <c r="E52" s="192" t="s">
        <v>18</v>
      </c>
      <c r="F52" s="192" t="s">
        <v>19</v>
      </c>
      <c r="G52" s="192" t="s">
        <v>20</v>
      </c>
      <c r="H52" s="192" t="s">
        <v>168</v>
      </c>
      <c r="I52" s="192" t="s">
        <v>172</v>
      </c>
      <c r="J52" s="192" t="s">
        <v>153</v>
      </c>
      <c r="K52" s="192" t="s">
        <v>167</v>
      </c>
      <c r="L52" s="192" t="s">
        <v>173</v>
      </c>
      <c r="M52" s="192" t="s">
        <v>158</v>
      </c>
      <c r="N52" s="192" t="s">
        <v>136</v>
      </c>
      <c r="O52" s="192" t="s">
        <v>137</v>
      </c>
      <c r="P52" s="192" t="s">
        <v>138</v>
      </c>
      <c r="Q52" s="192" t="s">
        <v>139</v>
      </c>
      <c r="R52" s="192" t="s">
        <v>145</v>
      </c>
      <c r="S52" s="192" t="s">
        <v>146</v>
      </c>
      <c r="T52" s="192" t="s">
        <v>170</v>
      </c>
      <c r="U52" s="192" t="s">
        <v>147</v>
      </c>
      <c r="V52" s="192" t="s">
        <v>9</v>
      </c>
      <c r="W52" s="192" t="s">
        <v>30</v>
      </c>
      <c r="X52" s="192" t="s">
        <v>31</v>
      </c>
      <c r="Y52" s="192" t="s">
        <v>32</v>
      </c>
      <c r="Z52" s="192" t="s">
        <v>33</v>
      </c>
    </row>
    <row r="53" spans="1:26" ht="15.75" thickBot="1" x14ac:dyDescent="0.25">
      <c r="A53" s="193" t="s">
        <v>8</v>
      </c>
      <c r="B53" s="140" cm="1">
        <f t="array" ref="B53:Z77">MMULT(TRANSPOSE(B39:Z49), B39:Z49)</f>
        <v>0.60034329529815633</v>
      </c>
      <c r="C53" s="140">
        <v>0.14998927192059891</v>
      </c>
      <c r="D53" s="140">
        <v>1.0996447595109047E-2</v>
      </c>
      <c r="E53" s="140">
        <v>0.55909886200916636</v>
      </c>
      <c r="F53" s="140">
        <v>-3.5423614974921906E-2</v>
      </c>
      <c r="G53" s="140">
        <v>-5.4173863337362398E-3</v>
      </c>
      <c r="H53" s="140">
        <v>1.2954440987888957E-2</v>
      </c>
      <c r="I53" s="140">
        <v>-1.0750031381886471E-2</v>
      </c>
      <c r="J53" s="140">
        <v>-0.10999351687049941</v>
      </c>
      <c r="K53" s="140">
        <v>2.0882899470476592E-2</v>
      </c>
      <c r="L53" s="140">
        <v>4.5260471981228671E-4</v>
      </c>
      <c r="M53" s="140">
        <v>-0.13596689402573933</v>
      </c>
      <c r="N53" s="140">
        <v>-0.13900222911677113</v>
      </c>
      <c r="O53" s="140">
        <v>-4.6647412532146812E-2</v>
      </c>
      <c r="P53" s="140">
        <v>-8.2047335052132783E-2</v>
      </c>
      <c r="Q53" s="140">
        <v>-5.852981544435272E-2</v>
      </c>
      <c r="R53" s="140">
        <v>-3.719157556522103E-3</v>
      </c>
      <c r="S53" s="140">
        <v>4.4767980953096975E-2</v>
      </c>
      <c r="T53" s="140">
        <v>-1.1599641019335409E-2</v>
      </c>
      <c r="U53" s="140">
        <v>9.8801707030653926E-2</v>
      </c>
      <c r="V53" s="140">
        <v>-3.6697200884912587E-2</v>
      </c>
      <c r="W53" s="140">
        <v>5.6557165033383483E-2</v>
      </c>
      <c r="X53" s="140">
        <v>3.7299825202141798E-2</v>
      </c>
      <c r="Y53" s="140">
        <v>-3.2888572024579107E-2</v>
      </c>
      <c r="Z53" s="140">
        <v>-1.3404040602316813E-2</v>
      </c>
    </row>
    <row r="54" spans="1:26" ht="15.75" thickBot="1" x14ac:dyDescent="0.25">
      <c r="A54" s="192" t="s">
        <v>17</v>
      </c>
      <c r="B54" s="140">
        <v>0.14998927192059891</v>
      </c>
      <c r="C54" s="140">
        <v>0.33750730415273505</v>
      </c>
      <c r="D54" s="140">
        <v>3.2368087186854355E-2</v>
      </c>
      <c r="E54" s="140">
        <v>0.19496993530470416</v>
      </c>
      <c r="F54" s="140">
        <v>-9.6532888413703249E-2</v>
      </c>
      <c r="G54" s="140">
        <v>6.6630633642485379E-2</v>
      </c>
      <c r="H54" s="140">
        <v>2.2395591241014781E-3</v>
      </c>
      <c r="I54" s="140">
        <v>6.7408966953218762E-4</v>
      </c>
      <c r="J54" s="140">
        <v>3.2341559515270797E-2</v>
      </c>
      <c r="K54" s="140">
        <v>-2.449340026681469E-2</v>
      </c>
      <c r="L54" s="140">
        <v>3.3799416638512166E-2</v>
      </c>
      <c r="M54" s="140">
        <v>0.145740174016909</v>
      </c>
      <c r="N54" s="140">
        <v>0.14614401462389742</v>
      </c>
      <c r="O54" s="140">
        <v>4.6926337187927936E-2</v>
      </c>
      <c r="P54" s="140">
        <v>-1.819800274503609E-2</v>
      </c>
      <c r="Q54" s="140">
        <v>-9.5563742432575975E-3</v>
      </c>
      <c r="R54" s="140">
        <v>4.0152982584889876E-2</v>
      </c>
      <c r="S54" s="140">
        <v>0.16663072421774758</v>
      </c>
      <c r="T54" s="140">
        <v>-1.2543189324073951E-3</v>
      </c>
      <c r="U54" s="140">
        <v>0.11839949352689981</v>
      </c>
      <c r="V54" s="140">
        <v>-6.0540345501002922E-2</v>
      </c>
      <c r="W54" s="140">
        <v>4.4514972702195385E-2</v>
      </c>
      <c r="X54" s="140">
        <v>-1.9946898452167586E-2</v>
      </c>
      <c r="Y54" s="140">
        <v>-4.5538486179225866E-2</v>
      </c>
      <c r="Z54" s="140">
        <v>0.13669292494159288</v>
      </c>
    </row>
    <row r="55" spans="1:26" ht="15.75" thickBot="1" x14ac:dyDescent="0.25">
      <c r="A55" s="192" t="s">
        <v>10</v>
      </c>
      <c r="B55" s="140">
        <v>1.0996447595109047E-2</v>
      </c>
      <c r="C55" s="140">
        <v>3.2368087186854355E-2</v>
      </c>
      <c r="D55" s="140">
        <v>6.5611858062232783E-2</v>
      </c>
      <c r="E55" s="140">
        <v>1.4331355481490712E-2</v>
      </c>
      <c r="F55" s="140">
        <v>-1.2535949617058371E-2</v>
      </c>
      <c r="G55" s="140">
        <v>3.7656372162321261E-2</v>
      </c>
      <c r="H55" s="140">
        <v>1.2497499254159982E-2</v>
      </c>
      <c r="I55" s="140">
        <v>-1.4873316351229956E-2</v>
      </c>
      <c r="J55" s="140">
        <v>1.2525234842767664E-4</v>
      </c>
      <c r="K55" s="140">
        <v>1.1743752085836705E-2</v>
      </c>
      <c r="L55" s="140">
        <v>-1.8623411062845256E-2</v>
      </c>
      <c r="M55" s="140">
        <v>1.3863227352888805E-3</v>
      </c>
      <c r="N55" s="140">
        <v>5.2225489913242176E-3</v>
      </c>
      <c r="O55" s="140">
        <v>-3.3144992150392774E-3</v>
      </c>
      <c r="P55" s="140">
        <v>-1.1174621460749606E-2</v>
      </c>
      <c r="Q55" s="140">
        <v>-1.7235959913345228E-2</v>
      </c>
      <c r="R55" s="140">
        <v>1.0908527361963315E-2</v>
      </c>
      <c r="S55" s="140">
        <v>1.0440024243152289E-2</v>
      </c>
      <c r="T55" s="140">
        <v>7.3525019159102149E-4</v>
      </c>
      <c r="U55" s="140">
        <v>2.0318345558880783E-3</v>
      </c>
      <c r="V55" s="140">
        <v>-3.6655978474441096E-2</v>
      </c>
      <c r="W55" s="140">
        <v>2.6443215284189123E-2</v>
      </c>
      <c r="X55" s="140">
        <v>3.8804320509007451E-2</v>
      </c>
      <c r="Y55" s="140">
        <v>1.775994941381857E-2</v>
      </c>
      <c r="Z55" s="140">
        <v>-1.0622976994249151E-2</v>
      </c>
    </row>
    <row r="56" spans="1:26" ht="15.75" thickBot="1" x14ac:dyDescent="0.25">
      <c r="A56" s="192" t="s">
        <v>18</v>
      </c>
      <c r="B56" s="140">
        <v>0.55909886200916636</v>
      </c>
      <c r="C56" s="140">
        <v>0.19496993530470416</v>
      </c>
      <c r="D56" s="140">
        <v>1.4331355481490712E-2</v>
      </c>
      <c r="E56" s="140">
        <v>0.70267929598100376</v>
      </c>
      <c r="F56" s="140">
        <v>-7.7812934832890729E-2</v>
      </c>
      <c r="G56" s="140">
        <v>-8.3276750115133073E-3</v>
      </c>
      <c r="H56" s="140">
        <v>4.9214916088894792E-2</v>
      </c>
      <c r="I56" s="140">
        <v>3.4930257002168348E-2</v>
      </c>
      <c r="J56" s="140">
        <v>-4.7182334801704445E-2</v>
      </c>
      <c r="K56" s="140">
        <v>1.3055607754815486E-2</v>
      </c>
      <c r="L56" s="140">
        <v>-6.3782870521372076E-4</v>
      </c>
      <c r="M56" s="140">
        <v>-7.2955079858756933E-2</v>
      </c>
      <c r="N56" s="140">
        <v>-0.16662130288778979</v>
      </c>
      <c r="O56" s="140">
        <v>-2.2930125533964289E-2</v>
      </c>
      <c r="P56" s="140">
        <v>-6.3083010889790875E-2</v>
      </c>
      <c r="Q56" s="140">
        <v>-1.4285962304907834E-2</v>
      </c>
      <c r="R56" s="140">
        <v>4.9180119429746524E-2</v>
      </c>
      <c r="S56" s="140">
        <v>8.9060939443740189E-2</v>
      </c>
      <c r="T56" s="140">
        <v>2.151224435771875E-2</v>
      </c>
      <c r="U56" s="140">
        <v>0.11342933935948862</v>
      </c>
      <c r="V56" s="140">
        <v>-1.6288837393809086E-2</v>
      </c>
      <c r="W56" s="140">
        <v>8.3281554729703403E-2</v>
      </c>
      <c r="X56" s="140">
        <v>-8.1725362720654442E-3</v>
      </c>
      <c r="Y56" s="140">
        <v>-1.7744305640329437E-2</v>
      </c>
      <c r="Z56" s="140">
        <v>3.4872613201797291E-2</v>
      </c>
    </row>
    <row r="57" spans="1:26" ht="15.75" thickBot="1" x14ac:dyDescent="0.25">
      <c r="A57" s="192" t="s">
        <v>19</v>
      </c>
      <c r="B57" s="140">
        <v>-3.5423614974921906E-2</v>
      </c>
      <c r="C57" s="140">
        <v>-9.6532888413703249E-2</v>
      </c>
      <c r="D57" s="140">
        <v>-1.2535949617058371E-2</v>
      </c>
      <c r="E57" s="140">
        <v>-7.7812934832890729E-2</v>
      </c>
      <c r="F57" s="140">
        <v>0.17457238312878709</v>
      </c>
      <c r="G57" s="140">
        <v>-2.3310980093044768E-2</v>
      </c>
      <c r="H57" s="140">
        <v>-1.0445608612881338E-3</v>
      </c>
      <c r="I57" s="140">
        <v>1.8350434092881469E-2</v>
      </c>
      <c r="J57" s="140">
        <v>-2.2228325923043295E-2</v>
      </c>
      <c r="K57" s="140">
        <v>4.1580934920413593E-2</v>
      </c>
      <c r="L57" s="140">
        <v>-3.0126702213337582E-2</v>
      </c>
      <c r="M57" s="140">
        <v>-3.5643089788992381E-2</v>
      </c>
      <c r="N57" s="140">
        <v>3.7540833097649828E-2</v>
      </c>
      <c r="O57" s="140">
        <v>1.2687588687317983E-3</v>
      </c>
      <c r="P57" s="140">
        <v>-7.3273697505121943E-3</v>
      </c>
      <c r="Q57" s="140">
        <v>-6.6051580017059425E-3</v>
      </c>
      <c r="R57" s="140">
        <v>-3.8983909801473683E-2</v>
      </c>
      <c r="S57" s="140">
        <v>4.4393796271583456E-2</v>
      </c>
      <c r="T57" s="140">
        <v>1.5897195199619008E-2</v>
      </c>
      <c r="U57" s="140">
        <v>-2.8227133380060832E-2</v>
      </c>
      <c r="V57" s="140">
        <v>1.7623166798228177E-2</v>
      </c>
      <c r="W57" s="140">
        <v>-5.8839544986474994E-3</v>
      </c>
      <c r="X57" s="140">
        <v>-2.7120618857053774E-2</v>
      </c>
      <c r="Y57" s="140">
        <v>1.6523143564472981E-3</v>
      </c>
      <c r="Z57" s="140">
        <v>-6.823546932758813E-2</v>
      </c>
    </row>
    <row r="58" spans="1:26" ht="15.75" thickBot="1" x14ac:dyDescent="0.25">
      <c r="A58" s="192" t="s">
        <v>20</v>
      </c>
      <c r="B58" s="140">
        <v>-5.4173863337362398E-3</v>
      </c>
      <c r="C58" s="140">
        <v>6.6630633642485379E-2</v>
      </c>
      <c r="D58" s="140">
        <v>3.7656372162321261E-2</v>
      </c>
      <c r="E58" s="140">
        <v>-8.3276750115133073E-3</v>
      </c>
      <c r="F58" s="140">
        <v>-2.3310980093044768E-2</v>
      </c>
      <c r="G58" s="140">
        <v>7.83240309244599E-2</v>
      </c>
      <c r="H58" s="140">
        <v>1.4605507879763562E-3</v>
      </c>
      <c r="I58" s="140">
        <v>2.9418758374297263E-2</v>
      </c>
      <c r="J58" s="140">
        <v>2.8838219088558537E-2</v>
      </c>
      <c r="K58" s="140">
        <v>1.5965361551002304E-2</v>
      </c>
      <c r="L58" s="140">
        <v>3.5336459596199965E-2</v>
      </c>
      <c r="M58" s="140">
        <v>3.9997095786797783E-2</v>
      </c>
      <c r="N58" s="140">
        <v>2.6209823372498234E-2</v>
      </c>
      <c r="O58" s="140">
        <v>3.6583716998241848E-3</v>
      </c>
      <c r="P58" s="140">
        <v>-3.8435769239483649E-3</v>
      </c>
      <c r="Q58" s="140">
        <v>-7.2900635239159239E-2</v>
      </c>
      <c r="R58" s="140">
        <v>1.7193875908126197E-2</v>
      </c>
      <c r="S58" s="140">
        <v>5.3174980028592791E-2</v>
      </c>
      <c r="T58" s="140">
        <v>3.0783358382397204E-2</v>
      </c>
      <c r="U58" s="140">
        <v>4.9214480202799338E-2</v>
      </c>
      <c r="V58" s="140">
        <v>8.1798007482118025E-3</v>
      </c>
      <c r="W58" s="140">
        <v>2.6365133534745351E-2</v>
      </c>
      <c r="X58" s="140">
        <v>4.218447591839259E-2</v>
      </c>
      <c r="Y58" s="140">
        <v>2.2071345177819727E-2</v>
      </c>
      <c r="Z58" s="140">
        <v>3.77229261912395E-2</v>
      </c>
    </row>
    <row r="59" spans="1:26" ht="15.75" thickBot="1" x14ac:dyDescent="0.25">
      <c r="A59" s="192" t="s">
        <v>168</v>
      </c>
      <c r="B59" s="140">
        <v>1.2954440987888957E-2</v>
      </c>
      <c r="C59" s="140">
        <v>2.2395591241014781E-3</v>
      </c>
      <c r="D59" s="140">
        <v>1.2497499254159982E-2</v>
      </c>
      <c r="E59" s="140">
        <v>4.9214916088894792E-2</v>
      </c>
      <c r="F59" s="140">
        <v>-1.0445608612881338E-3</v>
      </c>
      <c r="G59" s="140">
        <v>1.4605507879763562E-3</v>
      </c>
      <c r="H59" s="140">
        <v>5.8321993143432185E-2</v>
      </c>
      <c r="I59" s="140">
        <v>4.601708697731733E-2</v>
      </c>
      <c r="J59" s="140">
        <v>3.6777682582526477E-2</v>
      </c>
      <c r="K59" s="140">
        <v>1.8426842166161569E-2</v>
      </c>
      <c r="L59" s="140">
        <v>9.6376516064104693E-3</v>
      </c>
      <c r="M59" s="140">
        <v>3.3588452447418024E-2</v>
      </c>
      <c r="N59" s="140">
        <v>-2.6248262431093853E-2</v>
      </c>
      <c r="O59" s="140">
        <v>2.7537469670730102E-2</v>
      </c>
      <c r="P59" s="140">
        <v>-7.3495972061971507E-3</v>
      </c>
      <c r="Q59" s="140">
        <v>2.7742434405166504E-2</v>
      </c>
      <c r="R59" s="140">
        <v>3.340078137183107E-2</v>
      </c>
      <c r="S59" s="140">
        <v>0.16991321087589903</v>
      </c>
      <c r="T59" s="140">
        <v>-1.5978529440660361E-2</v>
      </c>
      <c r="U59" s="140">
        <v>4.7206091552030012E-3</v>
      </c>
      <c r="V59" s="140">
        <v>1.72824404523589E-2</v>
      </c>
      <c r="W59" s="140">
        <v>-1.3564453246036538E-4</v>
      </c>
      <c r="X59" s="140">
        <v>-1.8117572861042333E-2</v>
      </c>
      <c r="Y59" s="140">
        <v>1.1153000401842111E-2</v>
      </c>
      <c r="Z59" s="140">
        <v>-1.2976609054469339E-2</v>
      </c>
    </row>
    <row r="60" spans="1:26" ht="15.75" thickBot="1" x14ac:dyDescent="0.25">
      <c r="A60" s="192" t="s">
        <v>172</v>
      </c>
      <c r="B60" s="140">
        <v>-1.0750031381886471E-2</v>
      </c>
      <c r="C60" s="140">
        <v>6.7408966953218762E-4</v>
      </c>
      <c r="D60" s="140">
        <v>-1.4873316351229956E-2</v>
      </c>
      <c r="E60" s="140">
        <v>3.4930257002168348E-2</v>
      </c>
      <c r="F60" s="140">
        <v>1.8350434092881469E-2</v>
      </c>
      <c r="G60" s="140">
        <v>2.9418758374297263E-2</v>
      </c>
      <c r="H60" s="140">
        <v>4.601708697731733E-2</v>
      </c>
      <c r="I60" s="140">
        <v>9.5673841839012341E-2</v>
      </c>
      <c r="J60" s="140">
        <v>6.3199356883745256E-2</v>
      </c>
      <c r="K60" s="140">
        <v>2.1438392843554383E-2</v>
      </c>
      <c r="L60" s="140">
        <v>5.1688430728615488E-2</v>
      </c>
      <c r="M60" s="140">
        <v>6.8906799198763996E-2</v>
      </c>
      <c r="N60" s="140">
        <v>-2.5514286054292436E-2</v>
      </c>
      <c r="O60" s="140">
        <v>2.4156979431617581E-2</v>
      </c>
      <c r="P60" s="140">
        <v>-3.2772509316912847E-3</v>
      </c>
      <c r="Q60" s="140">
        <v>-3.5225592963985967E-2</v>
      </c>
      <c r="R60" s="140">
        <v>3.6062479172545292E-2</v>
      </c>
      <c r="S60" s="140">
        <v>0.17662123103017122</v>
      </c>
      <c r="T60" s="140">
        <v>1.8861513875383061E-2</v>
      </c>
      <c r="U60" s="140">
        <v>3.9726743410252424E-2</v>
      </c>
      <c r="V60" s="140">
        <v>4.7969354603351388E-2</v>
      </c>
      <c r="W60" s="140">
        <v>1.258171784054983E-3</v>
      </c>
      <c r="X60" s="140">
        <v>-2.3790522751242472E-2</v>
      </c>
      <c r="Y60" s="140">
        <v>1.7402073406922486E-2</v>
      </c>
      <c r="Z60" s="140">
        <v>1.5992648638266785E-2</v>
      </c>
    </row>
    <row r="61" spans="1:26" ht="15.75" thickBot="1" x14ac:dyDescent="0.25">
      <c r="A61" s="192" t="s">
        <v>153</v>
      </c>
      <c r="B61" s="140">
        <v>-0.10999351687049941</v>
      </c>
      <c r="C61" s="140">
        <v>3.2341559515270797E-2</v>
      </c>
      <c r="D61" s="140">
        <v>1.2525234842767664E-4</v>
      </c>
      <c r="E61" s="140">
        <v>-4.7182334801704445E-2</v>
      </c>
      <c r="F61" s="140">
        <v>-2.2228325923043295E-2</v>
      </c>
      <c r="G61" s="140">
        <v>2.8838219088558537E-2</v>
      </c>
      <c r="H61" s="140">
        <v>3.6777682582526477E-2</v>
      </c>
      <c r="I61" s="140">
        <v>6.3199356883745256E-2</v>
      </c>
      <c r="J61" s="140">
        <v>0.10002330107786279</v>
      </c>
      <c r="K61" s="140">
        <v>9.2954512811816783E-3</v>
      </c>
      <c r="L61" s="140">
        <v>4.2754121370418591E-2</v>
      </c>
      <c r="M61" s="140">
        <v>0.1164670238126565</v>
      </c>
      <c r="N61" s="140">
        <v>3.4393298663275763E-2</v>
      </c>
      <c r="O61" s="140">
        <v>2.9906411965958314E-2</v>
      </c>
      <c r="P61" s="140">
        <v>2.4049006385072937E-2</v>
      </c>
      <c r="Q61" s="140">
        <v>2.8675389014070893E-2</v>
      </c>
      <c r="R61" s="140">
        <v>2.036342936071989E-2</v>
      </c>
      <c r="S61" s="140">
        <v>0.13586469656271341</v>
      </c>
      <c r="T61" s="140">
        <v>1.4896619912365787E-3</v>
      </c>
      <c r="U61" s="140">
        <v>1.3440497628679573E-2</v>
      </c>
      <c r="V61" s="140">
        <v>-1.9708876878023786E-2</v>
      </c>
      <c r="W61" s="140">
        <v>-6.5143559152056798E-3</v>
      </c>
      <c r="X61" s="140">
        <v>-2.0201933487704129E-2</v>
      </c>
      <c r="Y61" s="140">
        <v>9.3336644033600001E-3</v>
      </c>
      <c r="Z61" s="140">
        <v>4.0405631021862502E-2</v>
      </c>
    </row>
    <row r="62" spans="1:26" ht="15.75" thickBot="1" x14ac:dyDescent="0.25">
      <c r="A62" s="192" t="s">
        <v>167</v>
      </c>
      <c r="B62" s="140">
        <v>2.0882899470476592E-2</v>
      </c>
      <c r="C62" s="140">
        <v>-2.449340026681469E-2</v>
      </c>
      <c r="D62" s="140">
        <v>1.1743752085836705E-2</v>
      </c>
      <c r="E62" s="140">
        <v>1.3055607754815486E-2</v>
      </c>
      <c r="F62" s="140">
        <v>4.1580934920413593E-2</v>
      </c>
      <c r="G62" s="140">
        <v>1.5965361551002304E-2</v>
      </c>
      <c r="H62" s="140">
        <v>1.8426842166161569E-2</v>
      </c>
      <c r="I62" s="140">
        <v>2.1438392843554383E-2</v>
      </c>
      <c r="J62" s="140">
        <v>9.2954512811816783E-3</v>
      </c>
      <c r="K62" s="140">
        <v>3.7619984912908785E-2</v>
      </c>
      <c r="L62" s="140">
        <v>7.8859775287855489E-4</v>
      </c>
      <c r="M62" s="140">
        <v>-2.8386868876273782E-2</v>
      </c>
      <c r="N62" s="140">
        <v>-7.2344193984422208E-3</v>
      </c>
      <c r="O62" s="140">
        <v>2.3540642886400219E-3</v>
      </c>
      <c r="P62" s="140">
        <v>-2.7532425327732807E-3</v>
      </c>
      <c r="Q62" s="140">
        <v>4.8422094121749939E-3</v>
      </c>
      <c r="R62" s="140">
        <v>-1.1185559924419743E-2</v>
      </c>
      <c r="S62" s="140">
        <v>7.0891774958438097E-2</v>
      </c>
      <c r="T62" s="140">
        <v>1.1095984026842573E-2</v>
      </c>
      <c r="U62" s="140">
        <v>-1.248864402378291E-3</v>
      </c>
      <c r="V62" s="140">
        <v>1.3760613683107919E-2</v>
      </c>
      <c r="W62" s="140">
        <v>4.4182994235800709E-3</v>
      </c>
      <c r="X62" s="140">
        <v>1.6859883102707404E-2</v>
      </c>
      <c r="Y62" s="140">
        <v>1.646262518168028E-2</v>
      </c>
      <c r="Z62" s="140">
        <v>-2.8270415805383694E-2</v>
      </c>
    </row>
    <row r="63" spans="1:26" ht="15.75" thickBot="1" x14ac:dyDescent="0.25">
      <c r="A63" s="192" t="s">
        <v>173</v>
      </c>
      <c r="B63" s="140">
        <v>4.5260471981228671E-4</v>
      </c>
      <c r="C63" s="140">
        <v>3.3799416638512166E-2</v>
      </c>
      <c r="D63" s="140">
        <v>-1.8623411062845256E-2</v>
      </c>
      <c r="E63" s="140">
        <v>-6.3782870521372076E-4</v>
      </c>
      <c r="F63" s="140">
        <v>-3.0126702213337582E-2</v>
      </c>
      <c r="G63" s="140">
        <v>3.5336459596199965E-2</v>
      </c>
      <c r="H63" s="140">
        <v>9.6376516064104693E-3</v>
      </c>
      <c r="I63" s="140">
        <v>5.1688430728615488E-2</v>
      </c>
      <c r="J63" s="140">
        <v>4.2754121370418591E-2</v>
      </c>
      <c r="K63" s="140">
        <v>7.8859775287855489E-4</v>
      </c>
      <c r="L63" s="140">
        <v>6.0675134281830724E-2</v>
      </c>
      <c r="M63" s="140">
        <v>6.6672799626685458E-2</v>
      </c>
      <c r="N63" s="140">
        <v>2.7610186579434112E-3</v>
      </c>
      <c r="O63" s="140">
        <v>8.3420457068306766E-3</v>
      </c>
      <c r="P63" s="140">
        <v>8.420206692478711E-3</v>
      </c>
      <c r="Q63" s="140">
        <v>-4.8498488900456993E-2</v>
      </c>
      <c r="R63" s="140">
        <v>1.9249844219948038E-2</v>
      </c>
      <c r="S63" s="140">
        <v>7.8641083608153389E-2</v>
      </c>
      <c r="T63" s="140">
        <v>1.0273689171219989E-2</v>
      </c>
      <c r="U63" s="140">
        <v>4.6537087784783313E-2</v>
      </c>
      <c r="V63" s="140">
        <v>2.128468253152355E-2</v>
      </c>
      <c r="W63" s="140">
        <v>4.5639523603108658E-3</v>
      </c>
      <c r="X63" s="140">
        <v>-6.7054044525027747E-4</v>
      </c>
      <c r="Y63" s="140">
        <v>3.7583917115567916E-3</v>
      </c>
      <c r="Z63" s="140">
        <v>5.509922302889754E-2</v>
      </c>
    </row>
    <row r="64" spans="1:26" ht="15.75" thickBot="1" x14ac:dyDescent="0.25">
      <c r="A64" s="192" t="s">
        <v>158</v>
      </c>
      <c r="B64" s="140">
        <v>-0.13596689402573933</v>
      </c>
      <c r="C64" s="140">
        <v>0.145740174016909</v>
      </c>
      <c r="D64" s="140">
        <v>1.3863227352888805E-3</v>
      </c>
      <c r="E64" s="140">
        <v>-7.2955079858756933E-2</v>
      </c>
      <c r="F64" s="140">
        <v>-3.5643089788992381E-2</v>
      </c>
      <c r="G64" s="140">
        <v>3.9997095786797783E-2</v>
      </c>
      <c r="H64" s="140">
        <v>3.3588452447418024E-2</v>
      </c>
      <c r="I64" s="140">
        <v>6.8906799198763996E-2</v>
      </c>
      <c r="J64" s="140">
        <v>0.1164670238126565</v>
      </c>
      <c r="K64" s="140">
        <v>-2.8386868876273782E-2</v>
      </c>
      <c r="L64" s="140">
        <v>6.6672799626685458E-2</v>
      </c>
      <c r="M64" s="140">
        <v>0.25365748437991836</v>
      </c>
      <c r="N64" s="140">
        <v>0.12948124667119232</v>
      </c>
      <c r="O64" s="140">
        <v>5.5790208438107239E-2</v>
      </c>
      <c r="P64" s="140">
        <v>2.7257765826034619E-2</v>
      </c>
      <c r="Q64" s="140">
        <v>-1.2700308034728372E-2</v>
      </c>
      <c r="R64" s="140">
        <v>5.4515280598958847E-2</v>
      </c>
      <c r="S64" s="140">
        <v>0.19853860883284832</v>
      </c>
      <c r="T64" s="140">
        <v>-1.3904018605342084E-2</v>
      </c>
      <c r="U64" s="140">
        <v>6.1139209638592956E-2</v>
      </c>
      <c r="V64" s="140">
        <v>-5.0110458437613442E-2</v>
      </c>
      <c r="W64" s="140">
        <v>1.4463746283298832E-2</v>
      </c>
      <c r="X64" s="140">
        <v>-6.6552241844611809E-2</v>
      </c>
      <c r="Y64" s="140">
        <v>-2.11336504367204E-2</v>
      </c>
      <c r="Z64" s="140">
        <v>0.12944391096398969</v>
      </c>
    </row>
    <row r="65" spans="1:27" ht="15.75" thickBot="1" x14ac:dyDescent="0.25">
      <c r="A65" s="192" t="s">
        <v>136</v>
      </c>
      <c r="B65" s="140">
        <v>-0.13900222911677113</v>
      </c>
      <c r="C65" s="140">
        <v>0.14614401462389742</v>
      </c>
      <c r="D65" s="140">
        <v>5.2225489913242176E-3</v>
      </c>
      <c r="E65" s="140">
        <v>-0.16662130288778979</v>
      </c>
      <c r="F65" s="140">
        <v>3.7540833097649828E-2</v>
      </c>
      <c r="G65" s="140">
        <v>2.6209823372498234E-2</v>
      </c>
      <c r="H65" s="140">
        <v>-2.6248262431093853E-2</v>
      </c>
      <c r="I65" s="140">
        <v>-2.5514286054292436E-2</v>
      </c>
      <c r="J65" s="140">
        <v>3.4393298663275763E-2</v>
      </c>
      <c r="K65" s="140">
        <v>-7.2344193984422208E-3</v>
      </c>
      <c r="L65" s="140">
        <v>2.7610186579434112E-3</v>
      </c>
      <c r="M65" s="140">
        <v>0.12948124667119232</v>
      </c>
      <c r="N65" s="140">
        <v>0.22601394114573334</v>
      </c>
      <c r="O65" s="140">
        <v>4.8059068834962186E-2</v>
      </c>
      <c r="P65" s="140">
        <v>2.616073945616235E-2</v>
      </c>
      <c r="Q65" s="140">
        <v>3.2849498558716779E-2</v>
      </c>
      <c r="R65" s="140">
        <v>-1.7859573202533733E-2</v>
      </c>
      <c r="S65" s="140">
        <v>8.778637349620233E-2</v>
      </c>
      <c r="T65" s="140">
        <v>-5.0091708128995275E-3</v>
      </c>
      <c r="U65" s="140">
        <v>2.2716595803124455E-2</v>
      </c>
      <c r="V65" s="140">
        <v>-4.6138716559768339E-2</v>
      </c>
      <c r="W65" s="140">
        <v>3.5451291504756902E-3</v>
      </c>
      <c r="X65" s="140">
        <v>-3.6990352086152617E-2</v>
      </c>
      <c r="Y65" s="140">
        <v>-3.6160916430296952E-2</v>
      </c>
      <c r="Z65" s="140">
        <v>8.1311645510184535E-2</v>
      </c>
    </row>
    <row r="66" spans="1:27" ht="15.75" thickBot="1" x14ac:dyDescent="0.25">
      <c r="A66" s="192" t="s">
        <v>137</v>
      </c>
      <c r="B66" s="140">
        <v>-4.6647412532146812E-2</v>
      </c>
      <c r="C66" s="140">
        <v>4.6926337187927936E-2</v>
      </c>
      <c r="D66" s="140">
        <v>-3.3144992150392774E-3</v>
      </c>
      <c r="E66" s="140">
        <v>-2.2930125533964289E-2</v>
      </c>
      <c r="F66" s="140">
        <v>1.2687588687317983E-3</v>
      </c>
      <c r="G66" s="140">
        <v>3.6583716998241848E-3</v>
      </c>
      <c r="H66" s="140">
        <v>2.7537469670730102E-2</v>
      </c>
      <c r="I66" s="140">
        <v>2.4156979431617581E-2</v>
      </c>
      <c r="J66" s="140">
        <v>2.9906411965958314E-2</v>
      </c>
      <c r="K66" s="140">
        <v>2.3540642886400219E-3</v>
      </c>
      <c r="L66" s="140">
        <v>8.3420457068306766E-3</v>
      </c>
      <c r="M66" s="140">
        <v>5.5790208438107239E-2</v>
      </c>
      <c r="N66" s="140">
        <v>4.8059068834962186E-2</v>
      </c>
      <c r="O66" s="140">
        <v>3.8683571884794717E-2</v>
      </c>
      <c r="P66" s="140">
        <v>2.0900063322823919E-3</v>
      </c>
      <c r="Q66" s="140">
        <v>2.965416276318944E-2</v>
      </c>
      <c r="R66" s="140">
        <v>2.4012892456073125E-2</v>
      </c>
      <c r="S66" s="140">
        <v>0.13633295942099125</v>
      </c>
      <c r="T66" s="140">
        <v>-8.4372052347580859E-3</v>
      </c>
      <c r="U66" s="140">
        <v>1.1609282020153305E-2</v>
      </c>
      <c r="V66" s="140">
        <v>2.4695777372907155E-2</v>
      </c>
      <c r="W66" s="140">
        <v>-6.5072919999554103E-3</v>
      </c>
      <c r="X66" s="140">
        <v>-3.2100597524449409E-2</v>
      </c>
      <c r="Y66" s="140">
        <v>-5.1161804299281466E-3</v>
      </c>
      <c r="Z66" s="140">
        <v>1.8318677977906799E-2</v>
      </c>
    </row>
    <row r="67" spans="1:27" ht="15.75" thickBot="1" x14ac:dyDescent="0.25">
      <c r="A67" s="192" t="s">
        <v>138</v>
      </c>
      <c r="B67" s="140">
        <v>-8.2047335052132783E-2</v>
      </c>
      <c r="C67" s="140">
        <v>-1.819800274503609E-2</v>
      </c>
      <c r="D67" s="140">
        <v>-1.1174621460749606E-2</v>
      </c>
      <c r="E67" s="140">
        <v>-6.3083010889790875E-2</v>
      </c>
      <c r="F67" s="140">
        <v>-7.3273697505121943E-3</v>
      </c>
      <c r="G67" s="140">
        <v>-3.8435769239483649E-3</v>
      </c>
      <c r="H67" s="140">
        <v>-7.3495972061971507E-3</v>
      </c>
      <c r="I67" s="140">
        <v>-3.2772509316912847E-3</v>
      </c>
      <c r="J67" s="140">
        <v>2.4049006385072937E-2</v>
      </c>
      <c r="K67" s="140">
        <v>-2.7532425327732807E-3</v>
      </c>
      <c r="L67" s="140">
        <v>8.420206692478711E-3</v>
      </c>
      <c r="M67" s="140">
        <v>2.7257765826034619E-2</v>
      </c>
      <c r="N67" s="140">
        <v>2.616073945616235E-2</v>
      </c>
      <c r="O67" s="140">
        <v>2.0900063322823919E-3</v>
      </c>
      <c r="P67" s="140">
        <v>2.9930029656788173E-2</v>
      </c>
      <c r="Q67" s="140">
        <v>2.0377777907410285E-2</v>
      </c>
      <c r="R67" s="140">
        <v>-5.5968240144096404E-3</v>
      </c>
      <c r="S67" s="140">
        <v>-2.9693847343122255E-2</v>
      </c>
      <c r="T67" s="140">
        <v>5.1939576393091238E-3</v>
      </c>
      <c r="U67" s="140">
        <v>-1.1365751933465285E-2</v>
      </c>
      <c r="V67" s="140">
        <v>-2.4858780180871272E-3</v>
      </c>
      <c r="W67" s="140">
        <v>1.8024215481117528E-3</v>
      </c>
      <c r="X67" s="140">
        <v>-6.9372076111750064E-3</v>
      </c>
      <c r="Y67" s="140">
        <v>2.6695791022375245E-3</v>
      </c>
      <c r="Z67" s="140">
        <v>3.2093112667364386E-2</v>
      </c>
    </row>
    <row r="68" spans="1:27" ht="15.75" thickBot="1" x14ac:dyDescent="0.25">
      <c r="A68" s="192" t="s">
        <v>139</v>
      </c>
      <c r="B68" s="140">
        <v>-5.852981544435272E-2</v>
      </c>
      <c r="C68" s="140">
        <v>-9.5563742432575975E-3</v>
      </c>
      <c r="D68" s="140">
        <v>-1.7235959913345228E-2</v>
      </c>
      <c r="E68" s="140">
        <v>-1.4285962304907834E-2</v>
      </c>
      <c r="F68" s="140">
        <v>-6.6051580017059425E-3</v>
      </c>
      <c r="G68" s="140">
        <v>-7.2900635239159239E-2</v>
      </c>
      <c r="H68" s="140">
        <v>2.7742434405166504E-2</v>
      </c>
      <c r="I68" s="140">
        <v>-3.5225592963985967E-2</v>
      </c>
      <c r="J68" s="140">
        <v>2.8675389014070893E-2</v>
      </c>
      <c r="K68" s="140">
        <v>4.8422094121749939E-3</v>
      </c>
      <c r="L68" s="140">
        <v>-4.8498488900456993E-2</v>
      </c>
      <c r="M68" s="140">
        <v>-1.2700308034728372E-2</v>
      </c>
      <c r="N68" s="140">
        <v>3.2849498558716779E-2</v>
      </c>
      <c r="O68" s="140">
        <v>2.965416276318944E-2</v>
      </c>
      <c r="P68" s="140">
        <v>2.0377777907410285E-2</v>
      </c>
      <c r="Q68" s="140">
        <v>0.19169876615071821</v>
      </c>
      <c r="R68" s="140">
        <v>-2.7960588783739748E-2</v>
      </c>
      <c r="S68" s="140">
        <v>5.5472960920674247E-2</v>
      </c>
      <c r="T68" s="140">
        <v>-4.9581655193898219E-2</v>
      </c>
      <c r="U68" s="140">
        <v>-7.3708448076468147E-2</v>
      </c>
      <c r="V68" s="140">
        <v>-4.7489013876613563E-2</v>
      </c>
      <c r="W68" s="140">
        <v>-4.4532252751457987E-2</v>
      </c>
      <c r="X68" s="140">
        <v>-4.2034390145064798E-2</v>
      </c>
      <c r="Y68" s="140">
        <v>-2.2693401182533879E-2</v>
      </c>
      <c r="Z68" s="140">
        <v>-4.4919663840070068E-2</v>
      </c>
    </row>
    <row r="69" spans="1:27" ht="15.75" thickBot="1" x14ac:dyDescent="0.25">
      <c r="A69" s="192" t="s">
        <v>145</v>
      </c>
      <c r="B69" s="140">
        <v>-3.719157556522103E-3</v>
      </c>
      <c r="C69" s="140">
        <v>4.0152982584889876E-2</v>
      </c>
      <c r="D69" s="140">
        <v>1.0908527361963315E-2</v>
      </c>
      <c r="E69" s="140">
        <v>4.9180119429746524E-2</v>
      </c>
      <c r="F69" s="140">
        <v>-3.8983909801473683E-2</v>
      </c>
      <c r="G69" s="140">
        <v>1.7193875908126197E-2</v>
      </c>
      <c r="H69" s="140">
        <v>3.340078137183107E-2</v>
      </c>
      <c r="I69" s="140">
        <v>3.6062479172545292E-2</v>
      </c>
      <c r="J69" s="140">
        <v>2.036342936071989E-2</v>
      </c>
      <c r="K69" s="140">
        <v>-1.1185559924419743E-2</v>
      </c>
      <c r="L69" s="140">
        <v>1.9249844219948038E-2</v>
      </c>
      <c r="M69" s="140">
        <v>5.4515280598958847E-2</v>
      </c>
      <c r="N69" s="140">
        <v>-1.7859573202533733E-2</v>
      </c>
      <c r="O69" s="140">
        <v>2.4012892456073125E-2</v>
      </c>
      <c r="P69" s="140">
        <v>-5.5968240144096404E-3</v>
      </c>
      <c r="Q69" s="140">
        <v>-2.7960588783739748E-2</v>
      </c>
      <c r="R69" s="140">
        <v>5.7678385035858579E-2</v>
      </c>
      <c r="S69" s="140">
        <v>9.6561872203416721E-2</v>
      </c>
      <c r="T69" s="140">
        <v>3.5232348902058033E-3</v>
      </c>
      <c r="U69" s="140">
        <v>3.2058508773763747E-2</v>
      </c>
      <c r="V69" s="140">
        <v>4.380755477569849E-2</v>
      </c>
      <c r="W69" s="140">
        <v>1.7250468185135471E-2</v>
      </c>
      <c r="X69" s="140">
        <v>-1.9305664902665897E-2</v>
      </c>
      <c r="Y69" s="140">
        <v>1.0035095030441454E-2</v>
      </c>
      <c r="Z69" s="140">
        <v>3.6006117010474292E-2</v>
      </c>
    </row>
    <row r="70" spans="1:27" ht="15.75" thickBot="1" x14ac:dyDescent="0.25">
      <c r="A70" s="192" t="s">
        <v>146</v>
      </c>
      <c r="B70" s="140">
        <v>4.4767980953096975E-2</v>
      </c>
      <c r="C70" s="140">
        <v>0.16663072421774758</v>
      </c>
      <c r="D70" s="140">
        <v>1.0440024243152289E-2</v>
      </c>
      <c r="E70" s="140">
        <v>8.9060939443740189E-2</v>
      </c>
      <c r="F70" s="140">
        <v>4.4393796271583456E-2</v>
      </c>
      <c r="G70" s="140">
        <v>5.3174980028592791E-2</v>
      </c>
      <c r="H70" s="140">
        <v>0.16991321087589903</v>
      </c>
      <c r="I70" s="140">
        <v>0.17662123103017122</v>
      </c>
      <c r="J70" s="140">
        <v>0.13586469656271341</v>
      </c>
      <c r="K70" s="140">
        <v>7.0891774958438097E-2</v>
      </c>
      <c r="L70" s="140">
        <v>7.8641083608153389E-2</v>
      </c>
      <c r="M70" s="140">
        <v>0.19853860883284832</v>
      </c>
      <c r="N70" s="140">
        <v>8.778637349620233E-2</v>
      </c>
      <c r="O70" s="140">
        <v>0.13633295942099125</v>
      </c>
      <c r="P70" s="140">
        <v>-2.9693847343122255E-2</v>
      </c>
      <c r="Q70" s="140">
        <v>5.5472960920674247E-2</v>
      </c>
      <c r="R70" s="140">
        <v>9.6561872203416721E-2</v>
      </c>
      <c r="S70" s="140">
        <v>0.73355002735296981</v>
      </c>
      <c r="T70" s="140">
        <v>-4.0460910890720833E-2</v>
      </c>
      <c r="U70" s="140">
        <v>9.1279982751422489E-2</v>
      </c>
      <c r="V70" s="140">
        <v>8.2621905223308922E-2</v>
      </c>
      <c r="W70" s="140">
        <v>-6.4529480417181871E-3</v>
      </c>
      <c r="X70" s="140">
        <v>-8.6722782331305148E-2</v>
      </c>
      <c r="Y70" s="140">
        <v>9.9811202177995956E-4</v>
      </c>
      <c r="Z70" s="140">
        <v>2.689915512590528E-2</v>
      </c>
    </row>
    <row r="71" spans="1:27" ht="15.75" thickBot="1" x14ac:dyDescent="0.25">
      <c r="A71" s="192" t="s">
        <v>170</v>
      </c>
      <c r="B71" s="140">
        <v>-1.1599641019335409E-2</v>
      </c>
      <c r="C71" s="140">
        <v>-1.2543189324073951E-3</v>
      </c>
      <c r="D71" s="140">
        <v>7.3525019159102149E-4</v>
      </c>
      <c r="E71" s="140">
        <v>2.151224435771875E-2</v>
      </c>
      <c r="F71" s="140">
        <v>1.5897195199619008E-2</v>
      </c>
      <c r="G71" s="140">
        <v>3.0783358382397204E-2</v>
      </c>
      <c r="H71" s="140">
        <v>-1.5978529440660361E-2</v>
      </c>
      <c r="I71" s="140">
        <v>1.8861513875383061E-2</v>
      </c>
      <c r="J71" s="140">
        <v>1.4896619912365787E-3</v>
      </c>
      <c r="K71" s="140">
        <v>1.1095984026842573E-2</v>
      </c>
      <c r="L71" s="140">
        <v>1.0273689171219989E-2</v>
      </c>
      <c r="M71" s="140">
        <v>-1.3904018605342084E-2</v>
      </c>
      <c r="N71" s="140">
        <v>-5.0091708128995275E-3</v>
      </c>
      <c r="O71" s="140">
        <v>-8.4372052347580859E-3</v>
      </c>
      <c r="P71" s="140">
        <v>5.1939576393091238E-3</v>
      </c>
      <c r="Q71" s="140">
        <v>-4.9581655193898219E-2</v>
      </c>
      <c r="R71" s="140">
        <v>3.5232348902058033E-3</v>
      </c>
      <c r="S71" s="140">
        <v>-4.0460910890720833E-2</v>
      </c>
      <c r="T71" s="140">
        <v>4.7882046323754729E-2</v>
      </c>
      <c r="U71" s="140">
        <v>2.3097724363023729E-2</v>
      </c>
      <c r="V71" s="140">
        <v>3.9884336247878953E-2</v>
      </c>
      <c r="W71" s="140">
        <v>2.1503749882199767E-2</v>
      </c>
      <c r="X71" s="140">
        <v>1.3683081596625733E-2</v>
      </c>
      <c r="Y71" s="140">
        <v>1.8785816173281584E-2</v>
      </c>
      <c r="Z71" s="140">
        <v>1.9648360707910473E-2</v>
      </c>
    </row>
    <row r="72" spans="1:27" ht="15.75" thickBot="1" x14ac:dyDescent="0.25">
      <c r="A72" s="192" t="s">
        <v>147</v>
      </c>
      <c r="B72" s="140">
        <v>9.8801707030653926E-2</v>
      </c>
      <c r="C72" s="140">
        <v>0.11839949352689981</v>
      </c>
      <c r="D72" s="140">
        <v>2.0318345558880783E-3</v>
      </c>
      <c r="E72" s="140">
        <v>0.11342933935948862</v>
      </c>
      <c r="F72" s="140">
        <v>-2.8227133380060832E-2</v>
      </c>
      <c r="G72" s="140">
        <v>4.9214480202799338E-2</v>
      </c>
      <c r="H72" s="140">
        <v>4.7206091552030012E-3</v>
      </c>
      <c r="I72" s="140">
        <v>3.9726743410252424E-2</v>
      </c>
      <c r="J72" s="140">
        <v>1.3440497628679573E-2</v>
      </c>
      <c r="K72" s="140">
        <v>-1.248864402378291E-3</v>
      </c>
      <c r="L72" s="140">
        <v>4.6537087784783313E-2</v>
      </c>
      <c r="M72" s="140">
        <v>6.1139209638592956E-2</v>
      </c>
      <c r="N72" s="140">
        <v>2.2716595803124455E-2</v>
      </c>
      <c r="O72" s="140">
        <v>1.1609282020153305E-2</v>
      </c>
      <c r="P72" s="140">
        <v>-1.1365751933465285E-2</v>
      </c>
      <c r="Q72" s="140">
        <v>-7.3708448076468147E-2</v>
      </c>
      <c r="R72" s="140">
        <v>3.2058508773763747E-2</v>
      </c>
      <c r="S72" s="140">
        <v>9.1279982751422489E-2</v>
      </c>
      <c r="T72" s="140">
        <v>2.3097724363023729E-2</v>
      </c>
      <c r="U72" s="140">
        <v>8.1455414203572593E-2</v>
      </c>
      <c r="V72" s="140">
        <v>2.0594838655906347E-2</v>
      </c>
      <c r="W72" s="140">
        <v>3.3500711454195642E-2</v>
      </c>
      <c r="X72" s="140">
        <v>-1.9705434746194548E-3</v>
      </c>
      <c r="Y72" s="140">
        <v>-4.8730954616387975E-3</v>
      </c>
      <c r="Z72" s="140">
        <v>7.3670440819074867E-2</v>
      </c>
    </row>
    <row r="73" spans="1:27" ht="15.75" thickBot="1" x14ac:dyDescent="0.25">
      <c r="A73" s="192" t="s">
        <v>9</v>
      </c>
      <c r="B73" s="140">
        <v>-3.6697200884912587E-2</v>
      </c>
      <c r="C73" s="140">
        <v>-6.0540345501002922E-2</v>
      </c>
      <c r="D73" s="140">
        <v>-3.6655978474441096E-2</v>
      </c>
      <c r="E73" s="140">
        <v>-1.6288837393809086E-2</v>
      </c>
      <c r="F73" s="140">
        <v>1.7623166798228177E-2</v>
      </c>
      <c r="G73" s="140">
        <v>8.1798007482118025E-3</v>
      </c>
      <c r="H73" s="140">
        <v>1.72824404523589E-2</v>
      </c>
      <c r="I73" s="140">
        <v>4.7969354603351388E-2</v>
      </c>
      <c r="J73" s="140">
        <v>-1.9708876878023786E-2</v>
      </c>
      <c r="K73" s="140">
        <v>1.3760613683107919E-2</v>
      </c>
      <c r="L73" s="140">
        <v>2.128468253152355E-2</v>
      </c>
      <c r="M73" s="140">
        <v>-5.0110458437613442E-2</v>
      </c>
      <c r="N73" s="140">
        <v>-4.6138716559768339E-2</v>
      </c>
      <c r="O73" s="140">
        <v>2.4695777372907155E-2</v>
      </c>
      <c r="P73" s="140">
        <v>-2.4858780180871272E-3</v>
      </c>
      <c r="Q73" s="140">
        <v>-4.7489013876613563E-2</v>
      </c>
      <c r="R73" s="140">
        <v>4.380755477569849E-2</v>
      </c>
      <c r="S73" s="140">
        <v>8.2621905223308922E-2</v>
      </c>
      <c r="T73" s="140">
        <v>3.9884336247878953E-2</v>
      </c>
      <c r="U73" s="140">
        <v>2.0594838655906347E-2</v>
      </c>
      <c r="V73" s="140">
        <v>0.1758019279178285</v>
      </c>
      <c r="W73" s="140">
        <v>-2.1529169261672344E-3</v>
      </c>
      <c r="X73" s="140">
        <v>-1.48381628468214E-2</v>
      </c>
      <c r="Y73" s="140">
        <v>2.9542586397068568E-2</v>
      </c>
      <c r="Z73" s="140">
        <v>-5.492585503576123E-4</v>
      </c>
    </row>
    <row r="74" spans="1:27" ht="15.75" thickBot="1" x14ac:dyDescent="0.25">
      <c r="A74" s="192" t="s">
        <v>30</v>
      </c>
      <c r="B74" s="140">
        <v>5.6557165033383483E-2</v>
      </c>
      <c r="C74" s="140">
        <v>4.4514972702195385E-2</v>
      </c>
      <c r="D74" s="140">
        <v>2.6443215284189123E-2</v>
      </c>
      <c r="E74" s="140">
        <v>8.3281554729703403E-2</v>
      </c>
      <c r="F74" s="140">
        <v>-5.8839544986474994E-3</v>
      </c>
      <c r="G74" s="140">
        <v>2.6365133534745351E-2</v>
      </c>
      <c r="H74" s="140">
        <v>-1.3564453246036538E-4</v>
      </c>
      <c r="I74" s="140">
        <v>1.258171784054983E-3</v>
      </c>
      <c r="J74" s="140">
        <v>-6.5143559152056798E-3</v>
      </c>
      <c r="K74" s="140">
        <v>4.4182994235800709E-3</v>
      </c>
      <c r="L74" s="140">
        <v>4.5639523603108658E-3</v>
      </c>
      <c r="M74" s="140">
        <v>1.4463746283298832E-2</v>
      </c>
      <c r="N74" s="140">
        <v>3.5451291504756902E-3</v>
      </c>
      <c r="O74" s="140">
        <v>-6.5072919999554103E-3</v>
      </c>
      <c r="P74" s="140">
        <v>1.8024215481117528E-3</v>
      </c>
      <c r="Q74" s="140">
        <v>-4.4532252751457987E-2</v>
      </c>
      <c r="R74" s="140">
        <v>1.7250468185135471E-2</v>
      </c>
      <c r="S74" s="140">
        <v>-6.4529480417181871E-3</v>
      </c>
      <c r="T74" s="140">
        <v>2.1503749882199767E-2</v>
      </c>
      <c r="U74" s="140">
        <v>3.3500711454195642E-2</v>
      </c>
      <c r="V74" s="140">
        <v>-2.1529169261672344E-3</v>
      </c>
      <c r="W74" s="140">
        <v>4.4457308086446885E-2</v>
      </c>
      <c r="X74" s="140">
        <v>1.1590772236085036E-2</v>
      </c>
      <c r="Y74" s="140">
        <v>8.3868365851213697E-3</v>
      </c>
      <c r="Z74" s="140">
        <v>4.3090577473469741E-2</v>
      </c>
    </row>
    <row r="75" spans="1:27" ht="15.75" thickBot="1" x14ac:dyDescent="0.25">
      <c r="A75" s="192" t="s">
        <v>31</v>
      </c>
      <c r="B75" s="140">
        <v>3.7299825202141798E-2</v>
      </c>
      <c r="C75" s="140">
        <v>-1.9946898452167586E-2</v>
      </c>
      <c r="D75" s="140">
        <v>3.8804320509007451E-2</v>
      </c>
      <c r="E75" s="140">
        <v>-8.1725362720654442E-3</v>
      </c>
      <c r="F75" s="140">
        <v>-2.7120618857053774E-2</v>
      </c>
      <c r="G75" s="140">
        <v>4.218447591839259E-2</v>
      </c>
      <c r="H75" s="140">
        <v>-1.8117572861042333E-2</v>
      </c>
      <c r="I75" s="140">
        <v>-2.3790522751242472E-2</v>
      </c>
      <c r="J75" s="140">
        <v>-2.0201933487704129E-2</v>
      </c>
      <c r="K75" s="140">
        <v>1.6859883102707404E-2</v>
      </c>
      <c r="L75" s="140">
        <v>-6.7054044525027747E-4</v>
      </c>
      <c r="M75" s="140">
        <v>-6.6552241844611809E-2</v>
      </c>
      <c r="N75" s="140">
        <v>-3.6990352086152617E-2</v>
      </c>
      <c r="O75" s="140">
        <v>-3.2100597524449409E-2</v>
      </c>
      <c r="P75" s="140">
        <v>-6.9372076111750064E-3</v>
      </c>
      <c r="Q75" s="140">
        <v>-4.2034390145064798E-2</v>
      </c>
      <c r="R75" s="140">
        <v>-1.9305664902665897E-2</v>
      </c>
      <c r="S75" s="140">
        <v>-8.6722782331305148E-2</v>
      </c>
      <c r="T75" s="140">
        <v>1.3683081596625733E-2</v>
      </c>
      <c r="U75" s="140">
        <v>-1.9705434746194548E-3</v>
      </c>
      <c r="V75" s="140">
        <v>-1.48381628468214E-2</v>
      </c>
      <c r="W75" s="140">
        <v>1.1590772236085036E-2</v>
      </c>
      <c r="X75" s="140">
        <v>7.5383498179874539E-2</v>
      </c>
      <c r="Y75" s="140">
        <v>2.4330232062867406E-2</v>
      </c>
      <c r="Z75" s="140">
        <v>-2.3698787189168975E-2</v>
      </c>
    </row>
    <row r="76" spans="1:27" ht="15.75" thickBot="1" x14ac:dyDescent="0.25">
      <c r="A76" s="192" t="s">
        <v>32</v>
      </c>
      <c r="B76" s="140">
        <v>-3.2888572024579107E-2</v>
      </c>
      <c r="C76" s="140">
        <v>-4.5538486179225866E-2</v>
      </c>
      <c r="D76" s="140">
        <v>1.775994941381857E-2</v>
      </c>
      <c r="E76" s="140">
        <v>-1.7744305640329437E-2</v>
      </c>
      <c r="F76" s="140">
        <v>1.6523143564472981E-3</v>
      </c>
      <c r="G76" s="140">
        <v>2.2071345177819727E-2</v>
      </c>
      <c r="H76" s="140">
        <v>1.1153000401842111E-2</v>
      </c>
      <c r="I76" s="140">
        <v>1.7402073406922486E-2</v>
      </c>
      <c r="J76" s="140">
        <v>9.3336644033600001E-3</v>
      </c>
      <c r="K76" s="140">
        <v>1.646262518168028E-2</v>
      </c>
      <c r="L76" s="140">
        <v>3.7583917115567916E-3</v>
      </c>
      <c r="M76" s="140">
        <v>-2.11336504367204E-2</v>
      </c>
      <c r="N76" s="140">
        <v>-3.6160916430296952E-2</v>
      </c>
      <c r="O76" s="140">
        <v>-5.1161804299281466E-3</v>
      </c>
      <c r="P76" s="140">
        <v>2.6695791022375245E-3</v>
      </c>
      <c r="Q76" s="140">
        <v>-2.2693401182533879E-2</v>
      </c>
      <c r="R76" s="140">
        <v>1.0035095030441454E-2</v>
      </c>
      <c r="S76" s="140">
        <v>9.9811202177995956E-4</v>
      </c>
      <c r="T76" s="140">
        <v>1.8785816173281584E-2</v>
      </c>
      <c r="U76" s="140">
        <v>-4.8730954616387975E-3</v>
      </c>
      <c r="V76" s="140">
        <v>2.9542586397068568E-2</v>
      </c>
      <c r="W76" s="140">
        <v>8.3868365851213697E-3</v>
      </c>
      <c r="X76" s="140">
        <v>2.4330232062867406E-2</v>
      </c>
      <c r="Y76" s="140">
        <v>2.8110754327682778E-2</v>
      </c>
      <c r="Z76" s="140">
        <v>-1.4667154078737865E-2</v>
      </c>
    </row>
    <row r="77" spans="1:27" ht="15.75" thickBot="1" x14ac:dyDescent="0.25">
      <c r="A77" s="192" t="s">
        <v>33</v>
      </c>
      <c r="B77" s="140">
        <v>-1.3404040602316813E-2</v>
      </c>
      <c r="C77" s="140">
        <v>0.13669292494159288</v>
      </c>
      <c r="D77" s="140">
        <v>-1.0622976994249151E-2</v>
      </c>
      <c r="E77" s="140">
        <v>3.4872613201797291E-2</v>
      </c>
      <c r="F77" s="140">
        <v>-6.823546932758813E-2</v>
      </c>
      <c r="G77" s="140">
        <v>3.77229261912395E-2</v>
      </c>
      <c r="H77" s="140">
        <v>-1.2976609054469339E-2</v>
      </c>
      <c r="I77" s="140">
        <v>1.5992648638266785E-2</v>
      </c>
      <c r="J77" s="140">
        <v>4.0405631021862502E-2</v>
      </c>
      <c r="K77" s="140">
        <v>-2.8270415805383694E-2</v>
      </c>
      <c r="L77" s="140">
        <v>5.509922302889754E-2</v>
      </c>
      <c r="M77" s="140">
        <v>0.12944391096398969</v>
      </c>
      <c r="N77" s="140">
        <v>8.1311645510184535E-2</v>
      </c>
      <c r="O77" s="140">
        <v>1.8318677977906799E-2</v>
      </c>
      <c r="P77" s="140">
        <v>3.2093112667364386E-2</v>
      </c>
      <c r="Q77" s="140">
        <v>-4.4919663840070068E-2</v>
      </c>
      <c r="R77" s="140">
        <v>3.6006117010474292E-2</v>
      </c>
      <c r="S77" s="140">
        <v>2.689915512590528E-2</v>
      </c>
      <c r="T77" s="140">
        <v>1.9648360707910473E-2</v>
      </c>
      <c r="U77" s="140">
        <v>7.3670440819074867E-2</v>
      </c>
      <c r="V77" s="140">
        <v>-5.492585503576123E-4</v>
      </c>
      <c r="W77" s="140">
        <v>4.3090577473469741E-2</v>
      </c>
      <c r="X77" s="140">
        <v>-2.3698787189168975E-2</v>
      </c>
      <c r="Y77" s="140">
        <v>-1.4667154078737865E-2</v>
      </c>
      <c r="Z77" s="140">
        <v>0.14891627784625533</v>
      </c>
    </row>
    <row r="79" spans="1:27" ht="15.75" thickBot="1" x14ac:dyDescent="0.25">
      <c r="A79" s="229" t="s">
        <v>403</v>
      </c>
      <c r="B79" s="229"/>
      <c r="C79" s="229"/>
      <c r="D79" s="229"/>
      <c r="E79" s="229"/>
      <c r="F79" s="229"/>
      <c r="G79" s="229"/>
      <c r="H79" s="229"/>
      <c r="I79" s="229"/>
      <c r="J79" s="229"/>
      <c r="K79" s="229"/>
      <c r="L79" s="229"/>
      <c r="M79" s="229"/>
      <c r="N79" s="229"/>
      <c r="O79" s="194"/>
      <c r="P79" s="194"/>
      <c r="Q79" s="194"/>
      <c r="R79" s="194"/>
      <c r="S79" s="194"/>
      <c r="T79" s="194"/>
      <c r="U79" s="194"/>
      <c r="V79" s="194"/>
      <c r="W79" s="194"/>
      <c r="X79" s="194"/>
      <c r="Y79" s="194"/>
      <c r="Z79" s="194"/>
      <c r="AA79" s="196" t="s">
        <v>510</v>
      </c>
    </row>
    <row r="80" spans="1:27" ht="15.75" thickBot="1" x14ac:dyDescent="0.25">
      <c r="A80" s="195"/>
      <c r="B80" s="193" t="s">
        <v>8</v>
      </c>
      <c r="C80" s="192" t="s">
        <v>17</v>
      </c>
      <c r="D80" s="192" t="s">
        <v>10</v>
      </c>
      <c r="E80" s="192" t="s">
        <v>18</v>
      </c>
      <c r="F80" s="192" t="s">
        <v>19</v>
      </c>
      <c r="G80" s="192" t="s">
        <v>20</v>
      </c>
      <c r="H80" s="192" t="s">
        <v>168</v>
      </c>
      <c r="I80" s="192" t="s">
        <v>172</v>
      </c>
      <c r="J80" s="192" t="s">
        <v>153</v>
      </c>
      <c r="K80" s="192" t="s">
        <v>167</v>
      </c>
      <c r="L80" s="192" t="s">
        <v>173</v>
      </c>
      <c r="M80" s="192" t="s">
        <v>158</v>
      </c>
      <c r="N80" s="192" t="s">
        <v>136</v>
      </c>
      <c r="O80" s="192" t="s">
        <v>137</v>
      </c>
      <c r="P80" s="192" t="s">
        <v>138</v>
      </c>
      <c r="Q80" s="192" t="s">
        <v>139</v>
      </c>
      <c r="R80" s="192" t="s">
        <v>145</v>
      </c>
      <c r="S80" s="192" t="s">
        <v>146</v>
      </c>
      <c r="T80" s="192" t="s">
        <v>170</v>
      </c>
      <c r="U80" s="192" t="s">
        <v>147</v>
      </c>
      <c r="V80" s="192" t="s">
        <v>9</v>
      </c>
      <c r="W80" s="192" t="s">
        <v>30</v>
      </c>
      <c r="X80" s="192" t="s">
        <v>31</v>
      </c>
      <c r="Y80" s="192" t="s">
        <v>32</v>
      </c>
      <c r="Z80" s="192" t="s">
        <v>33</v>
      </c>
      <c r="AA80" s="140">
        <v>11</v>
      </c>
    </row>
    <row r="81" spans="1:27" ht="15.75" thickBot="1" x14ac:dyDescent="0.25">
      <c r="A81" s="193" t="s">
        <v>8</v>
      </c>
      <c r="B81" s="140" cm="1">
        <f t="array" ref="B81:Z105">(_xlfn.ANCHORARRAY(B53))/AA80</f>
        <v>5.45766632089233E-2</v>
      </c>
      <c r="C81" s="140">
        <v>1.3635388356418083E-2</v>
      </c>
      <c r="D81" s="140">
        <v>9.9967705410082238E-4</v>
      </c>
      <c r="E81" s="140">
        <v>5.0827169273560575E-2</v>
      </c>
      <c r="F81" s="140">
        <v>-3.2203286340838095E-3</v>
      </c>
      <c r="G81" s="140">
        <v>-4.9248966670329449E-4</v>
      </c>
      <c r="H81" s="140">
        <v>1.1776764534444507E-3</v>
      </c>
      <c r="I81" s="140">
        <v>-9.7727558017149732E-4</v>
      </c>
      <c r="J81" s="140">
        <v>-9.999410624590855E-3</v>
      </c>
      <c r="K81" s="140">
        <v>1.8984454064069629E-3</v>
      </c>
      <c r="L81" s="140">
        <v>4.114588361929879E-5</v>
      </c>
      <c r="M81" s="140">
        <v>-1.2360626729612667E-2</v>
      </c>
      <c r="N81" s="140">
        <v>-1.263656628334283E-2</v>
      </c>
      <c r="O81" s="140">
        <v>-4.2406738665588008E-3</v>
      </c>
      <c r="P81" s="140">
        <v>-7.4588486411029803E-3</v>
      </c>
      <c r="Q81" s="140">
        <v>-5.3208923131229744E-3</v>
      </c>
      <c r="R81" s="140">
        <v>-3.381052324111003E-4</v>
      </c>
      <c r="S81" s="140">
        <v>4.0698164502815434E-3</v>
      </c>
      <c r="T81" s="140">
        <v>-1.0545128199395827E-3</v>
      </c>
      <c r="U81" s="140">
        <v>8.9819733664230836E-3</v>
      </c>
      <c r="V81" s="140">
        <v>-3.3361091713556899E-3</v>
      </c>
      <c r="W81" s="140">
        <v>5.1415604575803164E-3</v>
      </c>
      <c r="X81" s="140">
        <v>3.3908932001947088E-3</v>
      </c>
      <c r="Y81" s="140">
        <v>-2.9898701840526463E-3</v>
      </c>
      <c r="Z81" s="140">
        <v>-1.2185491456651648E-3</v>
      </c>
      <c r="AA81" s="140">
        <v>0</v>
      </c>
    </row>
    <row r="82" spans="1:27" ht="15.75" thickBot="1" x14ac:dyDescent="0.25">
      <c r="A82" s="192" t="s">
        <v>17</v>
      </c>
      <c r="B82" s="140">
        <v>1.3635388356418083E-2</v>
      </c>
      <c r="C82" s="140">
        <v>3.0682482195703187E-2</v>
      </c>
      <c r="D82" s="140">
        <v>2.9425533806231234E-3</v>
      </c>
      <c r="E82" s="140">
        <v>1.7724539573154924E-2</v>
      </c>
      <c r="F82" s="140">
        <v>-8.7757171285184777E-3</v>
      </c>
      <c r="G82" s="140">
        <v>6.0573303311350348E-3</v>
      </c>
      <c r="H82" s="140">
        <v>2.035962840092253E-4</v>
      </c>
      <c r="I82" s="140">
        <v>6.1280879048380686E-5</v>
      </c>
      <c r="J82" s="140">
        <v>2.9401417741155272E-3</v>
      </c>
      <c r="K82" s="140">
        <v>-2.2266727515286083E-3</v>
      </c>
      <c r="L82" s="140">
        <v>3.0726742398647423E-3</v>
      </c>
      <c r="M82" s="140">
        <v>1.324910672880991E-2</v>
      </c>
      <c r="N82" s="140">
        <v>1.3285819511263402E-2</v>
      </c>
      <c r="O82" s="140">
        <v>4.2660306534479941E-3</v>
      </c>
      <c r="P82" s="140">
        <v>-1.6543638859123717E-3</v>
      </c>
      <c r="Q82" s="140">
        <v>-8.6876129484159982E-4</v>
      </c>
      <c r="R82" s="140">
        <v>3.6502711440808979E-3</v>
      </c>
      <c r="S82" s="140">
        <v>1.514824765615887E-2</v>
      </c>
      <c r="T82" s="140">
        <v>-1.1402899385521774E-4</v>
      </c>
      <c r="U82" s="140">
        <v>1.0763590320627256E-2</v>
      </c>
      <c r="V82" s="140">
        <v>-5.5036677728184475E-3</v>
      </c>
      <c r="W82" s="140">
        <v>4.0468157001995802E-3</v>
      </c>
      <c r="X82" s="140">
        <v>-1.8133544047425078E-3</v>
      </c>
      <c r="Y82" s="140">
        <v>-4.1398623799296244E-3</v>
      </c>
      <c r="Z82" s="140">
        <v>1.2426629540144807E-2</v>
      </c>
      <c r="AA82" s="140">
        <v>0</v>
      </c>
    </row>
    <row r="83" spans="1:27" ht="15.75" thickBot="1" x14ac:dyDescent="0.25">
      <c r="A83" s="192" t="s">
        <v>10</v>
      </c>
      <c r="B83" s="140">
        <v>9.9967705410082238E-4</v>
      </c>
      <c r="C83" s="140">
        <v>2.9425533806231234E-3</v>
      </c>
      <c r="D83" s="140">
        <v>5.9647143692938892E-3</v>
      </c>
      <c r="E83" s="140">
        <v>1.3028504983173374E-3</v>
      </c>
      <c r="F83" s="140">
        <v>-1.1396317833689427E-3</v>
      </c>
      <c r="G83" s="140">
        <v>3.4233065602110239E-3</v>
      </c>
      <c r="H83" s="140">
        <v>1.1361362958327256E-3</v>
      </c>
      <c r="I83" s="140">
        <v>-1.3521196682936324E-3</v>
      </c>
      <c r="J83" s="140">
        <v>1.1386577129788786E-5</v>
      </c>
      <c r="K83" s="140">
        <v>1.0676138259851551E-3</v>
      </c>
      <c r="L83" s="140">
        <v>-1.6930373693495688E-3</v>
      </c>
      <c r="M83" s="140">
        <v>1.2602933957171642E-4</v>
      </c>
      <c r="N83" s="140">
        <v>4.7477718102947435E-4</v>
      </c>
      <c r="O83" s="140">
        <v>-3.0131811045811614E-4</v>
      </c>
      <c r="P83" s="140">
        <v>-1.0158746782499642E-3</v>
      </c>
      <c r="Q83" s="140">
        <v>-1.5669054466677481E-3</v>
      </c>
      <c r="R83" s="140">
        <v>9.9168430563302871E-4</v>
      </c>
      <c r="S83" s="140">
        <v>9.4909311301384451E-4</v>
      </c>
      <c r="T83" s="140">
        <v>6.6840926508274687E-5</v>
      </c>
      <c r="U83" s="140">
        <v>1.8471223235346166E-4</v>
      </c>
      <c r="V83" s="140">
        <v>-3.3323616794946453E-3</v>
      </c>
      <c r="W83" s="140">
        <v>2.403928662199011E-3</v>
      </c>
      <c r="X83" s="140">
        <v>3.5276655008188592E-3</v>
      </c>
      <c r="Y83" s="140">
        <v>1.6145408558016882E-3</v>
      </c>
      <c r="Z83" s="140">
        <v>-9.6572518129537733E-4</v>
      </c>
      <c r="AA83" s="140">
        <v>0</v>
      </c>
    </row>
    <row r="84" spans="1:27" ht="15.75" thickBot="1" x14ac:dyDescent="0.25">
      <c r="A84" s="192" t="s">
        <v>18</v>
      </c>
      <c r="B84" s="140">
        <v>5.0827169273560575E-2</v>
      </c>
      <c r="C84" s="140">
        <v>1.7724539573154924E-2</v>
      </c>
      <c r="D84" s="140">
        <v>1.3028504983173374E-3</v>
      </c>
      <c r="E84" s="140">
        <v>6.3879935998273074E-2</v>
      </c>
      <c r="F84" s="140">
        <v>-7.07390316662643E-3</v>
      </c>
      <c r="G84" s="140">
        <v>-7.5706136468302798E-4</v>
      </c>
      <c r="H84" s="140">
        <v>4.474083280808617E-3</v>
      </c>
      <c r="I84" s="140">
        <v>3.1754779092880315E-3</v>
      </c>
      <c r="J84" s="140">
        <v>-4.2893031637913134E-3</v>
      </c>
      <c r="K84" s="140">
        <v>1.1868734322559532E-3</v>
      </c>
      <c r="L84" s="140">
        <v>-5.7984427746701888E-5</v>
      </c>
      <c r="M84" s="140">
        <v>-6.6322799871597208E-3</v>
      </c>
      <c r="N84" s="140">
        <v>-1.5147391171617253E-2</v>
      </c>
      <c r="O84" s="140">
        <v>-2.0845568667240263E-3</v>
      </c>
      <c r="P84" s="140">
        <v>-5.7348191717991708E-3</v>
      </c>
      <c r="Q84" s="140">
        <v>-1.2987238459007122E-3</v>
      </c>
      <c r="R84" s="140">
        <v>4.4709199481587749E-3</v>
      </c>
      <c r="S84" s="140">
        <v>8.0964490403400164E-3</v>
      </c>
      <c r="T84" s="140">
        <v>1.9556585779744316E-3</v>
      </c>
      <c r="U84" s="140">
        <v>1.0311758123589875E-2</v>
      </c>
      <c r="V84" s="140">
        <v>-1.4808033994371896E-3</v>
      </c>
      <c r="W84" s="140">
        <v>7.5710504299730365E-3</v>
      </c>
      <c r="X84" s="140">
        <v>-7.4295784291504043E-4</v>
      </c>
      <c r="Y84" s="140">
        <v>-1.6131186945754035E-3</v>
      </c>
      <c r="Z84" s="140">
        <v>3.1702375637997536E-3</v>
      </c>
      <c r="AA84" s="140">
        <v>0</v>
      </c>
    </row>
    <row r="85" spans="1:27" ht="15.75" thickBot="1" x14ac:dyDescent="0.25">
      <c r="A85" s="192" t="s">
        <v>19</v>
      </c>
      <c r="B85" s="140">
        <v>-3.2203286340838095E-3</v>
      </c>
      <c r="C85" s="140">
        <v>-8.7757171285184777E-3</v>
      </c>
      <c r="D85" s="140">
        <v>-1.1396317833689427E-3</v>
      </c>
      <c r="E85" s="140">
        <v>-7.07390316662643E-3</v>
      </c>
      <c r="F85" s="140">
        <v>1.5870216648071554E-2</v>
      </c>
      <c r="G85" s="140">
        <v>-2.1191800084586153E-3</v>
      </c>
      <c r="H85" s="140">
        <v>-9.496007829892126E-5</v>
      </c>
      <c r="I85" s="140">
        <v>1.6682212811710425E-3</v>
      </c>
      <c r="J85" s="140">
        <v>-2.0207569020948449E-3</v>
      </c>
      <c r="K85" s="140">
        <v>3.780084992764872E-3</v>
      </c>
      <c r="L85" s="140">
        <v>-2.7387911103034165E-3</v>
      </c>
      <c r="M85" s="140">
        <v>-3.2402808899083982E-3</v>
      </c>
      <c r="N85" s="140">
        <v>3.4128030088772573E-3</v>
      </c>
      <c r="O85" s="140">
        <v>1.1534171533925439E-4</v>
      </c>
      <c r="P85" s="140">
        <v>-6.6612452277383587E-4</v>
      </c>
      <c r="Q85" s="140">
        <v>-6.0046890924599474E-4</v>
      </c>
      <c r="R85" s="140">
        <v>-3.543991800133971E-3</v>
      </c>
      <c r="S85" s="140">
        <v>4.0357996610530418E-3</v>
      </c>
      <c r="T85" s="140">
        <v>1.4451995636017281E-3</v>
      </c>
      <c r="U85" s="140">
        <v>-2.5661030345509846E-3</v>
      </c>
      <c r="V85" s="140">
        <v>1.6021060725661979E-3</v>
      </c>
      <c r="W85" s="140">
        <v>-5.3490495442249991E-4</v>
      </c>
      <c r="X85" s="140">
        <v>-2.4655108051867066E-3</v>
      </c>
      <c r="Y85" s="140">
        <v>1.5021039604066347E-4</v>
      </c>
      <c r="Z85" s="140">
        <v>-6.203224484326194E-3</v>
      </c>
      <c r="AA85" s="140">
        <v>0</v>
      </c>
    </row>
    <row r="86" spans="1:27" ht="15.75" thickBot="1" x14ac:dyDescent="0.25">
      <c r="A86" s="192" t="s">
        <v>20</v>
      </c>
      <c r="B86" s="140">
        <v>-4.9248966670329449E-4</v>
      </c>
      <c r="C86" s="140">
        <v>6.0573303311350348E-3</v>
      </c>
      <c r="D86" s="140">
        <v>3.4233065602110239E-3</v>
      </c>
      <c r="E86" s="140">
        <v>-7.5706136468302798E-4</v>
      </c>
      <c r="F86" s="140">
        <v>-2.1191800084586153E-3</v>
      </c>
      <c r="G86" s="140">
        <v>7.1203664476781727E-3</v>
      </c>
      <c r="H86" s="140">
        <v>1.3277734436148694E-4</v>
      </c>
      <c r="I86" s="140">
        <v>2.6744325794815695E-3</v>
      </c>
      <c r="J86" s="140">
        <v>2.6216562807780488E-3</v>
      </c>
      <c r="K86" s="140">
        <v>1.451396504636573E-3</v>
      </c>
      <c r="L86" s="140">
        <v>3.2124054178363603E-3</v>
      </c>
      <c r="M86" s="140">
        <v>3.6360996169816167E-3</v>
      </c>
      <c r="N86" s="140">
        <v>2.3827112156816575E-3</v>
      </c>
      <c r="O86" s="140">
        <v>3.3257924543856227E-4</v>
      </c>
      <c r="P86" s="140">
        <v>-3.494160839953059E-4</v>
      </c>
      <c r="Q86" s="140">
        <v>-6.627330476287204E-3</v>
      </c>
      <c r="R86" s="140">
        <v>1.5630796280114725E-3</v>
      </c>
      <c r="S86" s="140">
        <v>4.834089093508436E-3</v>
      </c>
      <c r="T86" s="140">
        <v>2.798487125672473E-3</v>
      </c>
      <c r="U86" s="140">
        <v>4.4740436547999396E-3</v>
      </c>
      <c r="V86" s="140">
        <v>7.4361824983743658E-4</v>
      </c>
      <c r="W86" s="140">
        <v>2.3968303213404863E-3</v>
      </c>
      <c r="X86" s="140">
        <v>3.8349523562175082E-3</v>
      </c>
      <c r="Y86" s="140">
        <v>2.0064859252563387E-3</v>
      </c>
      <c r="Z86" s="140">
        <v>3.4293569264763181E-3</v>
      </c>
      <c r="AA86" s="140">
        <v>0</v>
      </c>
    </row>
    <row r="87" spans="1:27" ht="15.75" thickBot="1" x14ac:dyDescent="0.25">
      <c r="A87" s="192" t="s">
        <v>168</v>
      </c>
      <c r="B87" s="140">
        <v>1.1776764534444507E-3</v>
      </c>
      <c r="C87" s="140">
        <v>2.035962840092253E-4</v>
      </c>
      <c r="D87" s="140">
        <v>1.1361362958327256E-3</v>
      </c>
      <c r="E87" s="140">
        <v>4.474083280808617E-3</v>
      </c>
      <c r="F87" s="140">
        <v>-9.496007829892126E-5</v>
      </c>
      <c r="G87" s="140">
        <v>1.3277734436148694E-4</v>
      </c>
      <c r="H87" s="140">
        <v>5.3019993766756533E-3</v>
      </c>
      <c r="I87" s="140">
        <v>4.1833715433924846E-3</v>
      </c>
      <c r="J87" s="140">
        <v>3.343425689320589E-3</v>
      </c>
      <c r="K87" s="140">
        <v>1.6751674696510517E-3</v>
      </c>
      <c r="L87" s="140">
        <v>8.761501460373154E-4</v>
      </c>
      <c r="M87" s="140">
        <v>3.0534956770380023E-3</v>
      </c>
      <c r="N87" s="140">
        <v>-2.3862056755539866E-3</v>
      </c>
      <c r="O87" s="140">
        <v>2.5034063337027366E-3</v>
      </c>
      <c r="P87" s="140">
        <v>-6.681452005633773E-4</v>
      </c>
      <c r="Q87" s="140">
        <v>2.522039491378773E-3</v>
      </c>
      <c r="R87" s="140">
        <v>3.0364346701664611E-3</v>
      </c>
      <c r="S87" s="140">
        <v>1.5446655534172639E-2</v>
      </c>
      <c r="T87" s="140">
        <v>-1.4525935855145783E-3</v>
      </c>
      <c r="U87" s="140">
        <v>4.2914628683663646E-4</v>
      </c>
      <c r="V87" s="140">
        <v>1.5711309502144455E-3</v>
      </c>
      <c r="W87" s="140">
        <v>-1.2331321132760489E-5</v>
      </c>
      <c r="X87" s="140">
        <v>-1.6470520782765757E-3</v>
      </c>
      <c r="Y87" s="140">
        <v>1.013909127440192E-3</v>
      </c>
      <c r="Z87" s="140">
        <v>-1.1796917322244853E-3</v>
      </c>
      <c r="AA87" s="140">
        <v>0</v>
      </c>
    </row>
    <row r="88" spans="1:27" ht="15.75" thickBot="1" x14ac:dyDescent="0.25">
      <c r="A88" s="192" t="s">
        <v>172</v>
      </c>
      <c r="B88" s="140">
        <v>-9.7727558017149732E-4</v>
      </c>
      <c r="C88" s="140">
        <v>6.1280879048380686E-5</v>
      </c>
      <c r="D88" s="140">
        <v>-1.3521196682936324E-3</v>
      </c>
      <c r="E88" s="140">
        <v>3.1754779092880315E-3</v>
      </c>
      <c r="F88" s="140">
        <v>1.6682212811710425E-3</v>
      </c>
      <c r="G88" s="140">
        <v>2.6744325794815695E-3</v>
      </c>
      <c r="H88" s="140">
        <v>4.1833715433924846E-3</v>
      </c>
      <c r="I88" s="140">
        <v>8.6976219853647577E-3</v>
      </c>
      <c r="J88" s="140">
        <v>5.745396080340478E-3</v>
      </c>
      <c r="K88" s="140">
        <v>1.9489448039594895E-3</v>
      </c>
      <c r="L88" s="140">
        <v>4.698948248055953E-3</v>
      </c>
      <c r="M88" s="140">
        <v>6.2642544726149085E-3</v>
      </c>
      <c r="N88" s="140">
        <v>-2.3194805503902213E-3</v>
      </c>
      <c r="O88" s="140">
        <v>2.1960890392379619E-3</v>
      </c>
      <c r="P88" s="140">
        <v>-2.9793190288102589E-4</v>
      </c>
      <c r="Q88" s="140">
        <v>-3.2023266330896334E-3</v>
      </c>
      <c r="R88" s="140">
        <v>3.2784071975041173E-3</v>
      </c>
      <c r="S88" s="140">
        <v>1.6056475548197384E-2</v>
      </c>
      <c r="T88" s="140">
        <v>1.7146830795802782E-3</v>
      </c>
      <c r="U88" s="140">
        <v>3.6115221282047656E-3</v>
      </c>
      <c r="V88" s="140">
        <v>4.3608504184864897E-3</v>
      </c>
      <c r="W88" s="140">
        <v>1.1437925309590755E-4</v>
      </c>
      <c r="X88" s="140">
        <v>-2.1627747955674974E-3</v>
      </c>
      <c r="Y88" s="140">
        <v>1.5820066733565896E-3</v>
      </c>
      <c r="Z88" s="140">
        <v>1.4538771489333441E-3</v>
      </c>
      <c r="AA88" s="140">
        <v>0</v>
      </c>
    </row>
    <row r="89" spans="1:27" ht="15.75" thickBot="1" x14ac:dyDescent="0.25">
      <c r="A89" s="192" t="s">
        <v>153</v>
      </c>
      <c r="B89" s="140">
        <v>-9.999410624590855E-3</v>
      </c>
      <c r="C89" s="140">
        <v>2.9401417741155272E-3</v>
      </c>
      <c r="D89" s="140">
        <v>1.1386577129788786E-5</v>
      </c>
      <c r="E89" s="140">
        <v>-4.2893031637913134E-3</v>
      </c>
      <c r="F89" s="140">
        <v>-2.0207569020948449E-3</v>
      </c>
      <c r="G89" s="140">
        <v>2.6216562807780488E-3</v>
      </c>
      <c r="H89" s="140">
        <v>3.343425689320589E-3</v>
      </c>
      <c r="I89" s="140">
        <v>5.745396080340478E-3</v>
      </c>
      <c r="J89" s="140">
        <v>9.0930273707147992E-3</v>
      </c>
      <c r="K89" s="140">
        <v>8.4504102556197077E-4</v>
      </c>
      <c r="L89" s="140">
        <v>3.8867383064016899E-3</v>
      </c>
      <c r="M89" s="140">
        <v>1.0587911255696046E-2</v>
      </c>
      <c r="N89" s="140">
        <v>3.1266635148432514E-3</v>
      </c>
      <c r="O89" s="140">
        <v>2.7187647241780286E-3</v>
      </c>
      <c r="P89" s="140">
        <v>2.1862733077339033E-3</v>
      </c>
      <c r="Q89" s="140">
        <v>2.6068535467337174E-3</v>
      </c>
      <c r="R89" s="140">
        <v>1.8512208509745354E-3</v>
      </c>
      <c r="S89" s="140">
        <v>1.2351336051155765E-2</v>
      </c>
      <c r="T89" s="140">
        <v>1.3542381738514351E-4</v>
      </c>
      <c r="U89" s="140">
        <v>1.2218634207890522E-3</v>
      </c>
      <c r="V89" s="140">
        <v>-1.7917160798203442E-3</v>
      </c>
      <c r="W89" s="140">
        <v>-5.9221417410960724E-4</v>
      </c>
      <c r="X89" s="140">
        <v>-1.8365394079731027E-3</v>
      </c>
      <c r="Y89" s="140">
        <v>8.4851494576000002E-4</v>
      </c>
      <c r="Z89" s="140">
        <v>3.6732391838056821E-3</v>
      </c>
      <c r="AA89" s="140">
        <v>0</v>
      </c>
    </row>
    <row r="90" spans="1:27" ht="15.75" thickBot="1" x14ac:dyDescent="0.25">
      <c r="A90" s="192" t="s">
        <v>167</v>
      </c>
      <c r="B90" s="140">
        <v>1.8984454064069629E-3</v>
      </c>
      <c r="C90" s="140">
        <v>-2.2266727515286083E-3</v>
      </c>
      <c r="D90" s="140">
        <v>1.0676138259851551E-3</v>
      </c>
      <c r="E90" s="140">
        <v>1.1868734322559532E-3</v>
      </c>
      <c r="F90" s="140">
        <v>3.780084992764872E-3</v>
      </c>
      <c r="G90" s="140">
        <v>1.451396504636573E-3</v>
      </c>
      <c r="H90" s="140">
        <v>1.6751674696510517E-3</v>
      </c>
      <c r="I90" s="140">
        <v>1.9489448039594895E-3</v>
      </c>
      <c r="J90" s="140">
        <v>8.4504102556197077E-4</v>
      </c>
      <c r="K90" s="140">
        <v>3.4199986284462534E-3</v>
      </c>
      <c r="L90" s="140">
        <v>7.169070480714136E-5</v>
      </c>
      <c r="M90" s="140">
        <v>-2.5806244432976166E-3</v>
      </c>
      <c r="N90" s="140">
        <v>-6.5767449076747464E-4</v>
      </c>
      <c r="O90" s="140">
        <v>2.1400584442182017E-4</v>
      </c>
      <c r="P90" s="140">
        <v>-2.5029477570666191E-4</v>
      </c>
      <c r="Q90" s="140">
        <v>4.4020085565227215E-4</v>
      </c>
      <c r="R90" s="140">
        <v>-1.0168690840381585E-3</v>
      </c>
      <c r="S90" s="140">
        <v>6.4447068144034636E-3</v>
      </c>
      <c r="T90" s="140">
        <v>1.0087258206220521E-3</v>
      </c>
      <c r="U90" s="140">
        <v>-1.1353312748893554E-4</v>
      </c>
      <c r="V90" s="140">
        <v>1.2509648802825381E-3</v>
      </c>
      <c r="W90" s="140">
        <v>4.0166358396182461E-4</v>
      </c>
      <c r="X90" s="140">
        <v>1.5327166457006732E-3</v>
      </c>
      <c r="Y90" s="140">
        <v>1.4966022892436619E-3</v>
      </c>
      <c r="Z90" s="140">
        <v>-2.5700378004894268E-3</v>
      </c>
      <c r="AA90" s="140">
        <v>0</v>
      </c>
    </row>
    <row r="91" spans="1:27" ht="15.75" thickBot="1" x14ac:dyDescent="0.25">
      <c r="A91" s="192" t="s">
        <v>173</v>
      </c>
      <c r="B91" s="140">
        <v>4.114588361929879E-5</v>
      </c>
      <c r="C91" s="140">
        <v>3.0726742398647423E-3</v>
      </c>
      <c r="D91" s="140">
        <v>-1.6930373693495688E-3</v>
      </c>
      <c r="E91" s="140">
        <v>-5.7984427746701888E-5</v>
      </c>
      <c r="F91" s="140">
        <v>-2.7387911103034165E-3</v>
      </c>
      <c r="G91" s="140">
        <v>3.2124054178363603E-3</v>
      </c>
      <c r="H91" s="140">
        <v>8.761501460373154E-4</v>
      </c>
      <c r="I91" s="140">
        <v>4.698948248055953E-3</v>
      </c>
      <c r="J91" s="140">
        <v>3.8867383064016899E-3</v>
      </c>
      <c r="K91" s="140">
        <v>7.169070480714136E-5</v>
      </c>
      <c r="L91" s="140">
        <v>5.515921298348248E-3</v>
      </c>
      <c r="M91" s="140">
        <v>6.0611636024259508E-3</v>
      </c>
      <c r="N91" s="140">
        <v>2.5100169617667375E-4</v>
      </c>
      <c r="O91" s="140">
        <v>7.5836779153006146E-4</v>
      </c>
      <c r="P91" s="140">
        <v>7.6547333567988278E-4</v>
      </c>
      <c r="Q91" s="140">
        <v>-4.4089535364051809E-3</v>
      </c>
      <c r="R91" s="140">
        <v>1.7499858381770943E-3</v>
      </c>
      <c r="S91" s="140">
        <v>7.1491894189230354E-3</v>
      </c>
      <c r="T91" s="140">
        <v>9.3397174283818074E-4</v>
      </c>
      <c r="U91" s="140">
        <v>4.2306443440712103E-3</v>
      </c>
      <c r="V91" s="140">
        <v>1.9349711392294135E-3</v>
      </c>
      <c r="W91" s="140">
        <v>4.1490476002826055E-4</v>
      </c>
      <c r="X91" s="140">
        <v>-6.0958222295479768E-5</v>
      </c>
      <c r="Y91" s="140">
        <v>3.4167197377789013E-4</v>
      </c>
      <c r="Z91" s="140">
        <v>5.0090202753543221E-3</v>
      </c>
      <c r="AA91" s="140">
        <v>0</v>
      </c>
    </row>
    <row r="92" spans="1:27" ht="15.75" thickBot="1" x14ac:dyDescent="0.25">
      <c r="A92" s="192" t="s">
        <v>158</v>
      </c>
      <c r="B92" s="140">
        <v>-1.2360626729612667E-2</v>
      </c>
      <c r="C92" s="140">
        <v>1.324910672880991E-2</v>
      </c>
      <c r="D92" s="140">
        <v>1.2602933957171642E-4</v>
      </c>
      <c r="E92" s="140">
        <v>-6.6322799871597208E-3</v>
      </c>
      <c r="F92" s="140">
        <v>-3.2402808899083982E-3</v>
      </c>
      <c r="G92" s="140">
        <v>3.6360996169816167E-3</v>
      </c>
      <c r="H92" s="140">
        <v>3.0534956770380023E-3</v>
      </c>
      <c r="I92" s="140">
        <v>6.2642544726149085E-3</v>
      </c>
      <c r="J92" s="140">
        <v>1.0587911255696046E-2</v>
      </c>
      <c r="K92" s="140">
        <v>-2.5806244432976166E-3</v>
      </c>
      <c r="L92" s="140">
        <v>6.0611636024259508E-3</v>
      </c>
      <c r="M92" s="140">
        <v>2.3059771307265307E-2</v>
      </c>
      <c r="N92" s="140">
        <v>1.1771022424653848E-2</v>
      </c>
      <c r="O92" s="140">
        <v>5.0718371307370219E-3</v>
      </c>
      <c r="P92" s="140">
        <v>2.4779787114576927E-3</v>
      </c>
      <c r="Q92" s="140">
        <v>-1.1545734577025793E-3</v>
      </c>
      <c r="R92" s="140">
        <v>4.9559345999053497E-3</v>
      </c>
      <c r="S92" s="140">
        <v>1.8048964439349849E-2</v>
      </c>
      <c r="T92" s="140">
        <v>-1.2640016913947349E-3</v>
      </c>
      <c r="U92" s="140">
        <v>5.5581099671448142E-3</v>
      </c>
      <c r="V92" s="140">
        <v>-4.5554962216012218E-3</v>
      </c>
      <c r="W92" s="140">
        <v>1.3148860257544393E-3</v>
      </c>
      <c r="X92" s="140">
        <v>-6.0502038040556186E-3</v>
      </c>
      <c r="Y92" s="140">
        <v>-1.9212409487927636E-3</v>
      </c>
      <c r="Z92" s="140">
        <v>1.1767628269453607E-2</v>
      </c>
      <c r="AA92" s="140">
        <v>0</v>
      </c>
    </row>
    <row r="93" spans="1:27" ht="15.75" thickBot="1" x14ac:dyDescent="0.25">
      <c r="A93" s="192" t="s">
        <v>136</v>
      </c>
      <c r="B93" s="140">
        <v>-1.263656628334283E-2</v>
      </c>
      <c r="C93" s="140">
        <v>1.3285819511263402E-2</v>
      </c>
      <c r="D93" s="140">
        <v>4.7477718102947435E-4</v>
      </c>
      <c r="E93" s="140">
        <v>-1.5147391171617253E-2</v>
      </c>
      <c r="F93" s="140">
        <v>3.4128030088772573E-3</v>
      </c>
      <c r="G93" s="140">
        <v>2.3827112156816575E-3</v>
      </c>
      <c r="H93" s="140">
        <v>-2.3862056755539866E-3</v>
      </c>
      <c r="I93" s="140">
        <v>-2.3194805503902213E-3</v>
      </c>
      <c r="J93" s="140">
        <v>3.1266635148432514E-3</v>
      </c>
      <c r="K93" s="140">
        <v>-6.5767449076747464E-4</v>
      </c>
      <c r="L93" s="140">
        <v>2.5100169617667375E-4</v>
      </c>
      <c r="M93" s="140">
        <v>1.1771022424653848E-2</v>
      </c>
      <c r="N93" s="140">
        <v>2.0546721922339393E-2</v>
      </c>
      <c r="O93" s="140">
        <v>4.3690062577238353E-3</v>
      </c>
      <c r="P93" s="140">
        <v>2.3782490414693044E-3</v>
      </c>
      <c r="Q93" s="140">
        <v>2.9863180507924345E-3</v>
      </c>
      <c r="R93" s="140">
        <v>-1.623597563866703E-3</v>
      </c>
      <c r="S93" s="140">
        <v>7.9805794087456656E-3</v>
      </c>
      <c r="T93" s="140">
        <v>-4.5537916480904798E-4</v>
      </c>
      <c r="U93" s="140">
        <v>2.065145073011314E-3</v>
      </c>
      <c r="V93" s="140">
        <v>-4.1944287781607581E-3</v>
      </c>
      <c r="W93" s="140">
        <v>3.2228446822506277E-4</v>
      </c>
      <c r="X93" s="140">
        <v>-3.3627592805593287E-3</v>
      </c>
      <c r="Y93" s="140">
        <v>-3.2873560391179046E-3</v>
      </c>
      <c r="Z93" s="140">
        <v>7.39196777365314E-3</v>
      </c>
      <c r="AA93" s="140">
        <v>0</v>
      </c>
    </row>
    <row r="94" spans="1:27" ht="15.75" thickBot="1" x14ac:dyDescent="0.25">
      <c r="A94" s="192" t="s">
        <v>137</v>
      </c>
      <c r="B94" s="140">
        <v>-4.2406738665588008E-3</v>
      </c>
      <c r="C94" s="140">
        <v>4.2660306534479941E-3</v>
      </c>
      <c r="D94" s="140">
        <v>-3.0131811045811614E-4</v>
      </c>
      <c r="E94" s="140">
        <v>-2.0845568667240263E-3</v>
      </c>
      <c r="F94" s="140">
        <v>1.1534171533925439E-4</v>
      </c>
      <c r="G94" s="140">
        <v>3.3257924543856227E-4</v>
      </c>
      <c r="H94" s="140">
        <v>2.5034063337027366E-3</v>
      </c>
      <c r="I94" s="140">
        <v>2.1960890392379619E-3</v>
      </c>
      <c r="J94" s="140">
        <v>2.7187647241780286E-3</v>
      </c>
      <c r="K94" s="140">
        <v>2.1400584442182017E-4</v>
      </c>
      <c r="L94" s="140">
        <v>7.5836779153006146E-4</v>
      </c>
      <c r="M94" s="140">
        <v>5.0718371307370219E-3</v>
      </c>
      <c r="N94" s="140">
        <v>4.3690062577238353E-3</v>
      </c>
      <c r="O94" s="140">
        <v>3.5166883531631559E-3</v>
      </c>
      <c r="P94" s="140">
        <v>1.9000057566203563E-4</v>
      </c>
      <c r="Q94" s="140">
        <v>2.6958329784717672E-3</v>
      </c>
      <c r="R94" s="140">
        <v>2.1829902232793751E-3</v>
      </c>
      <c r="S94" s="140">
        <v>1.2393905401908295E-2</v>
      </c>
      <c r="T94" s="140">
        <v>-7.6701865770528049E-4</v>
      </c>
      <c r="U94" s="140">
        <v>1.0553892745593914E-3</v>
      </c>
      <c r="V94" s="140">
        <v>2.2450706702642868E-3</v>
      </c>
      <c r="W94" s="140">
        <v>-5.9157199999594634E-4</v>
      </c>
      <c r="X94" s="140">
        <v>-2.9182361385863098E-3</v>
      </c>
      <c r="Y94" s="140">
        <v>-4.6510731181164967E-4</v>
      </c>
      <c r="Z94" s="140">
        <v>1.6653343616278909E-3</v>
      </c>
      <c r="AA94" s="140">
        <v>0</v>
      </c>
    </row>
    <row r="95" spans="1:27" ht="15.75" thickBot="1" x14ac:dyDescent="0.25">
      <c r="A95" s="192" t="s">
        <v>138</v>
      </c>
      <c r="B95" s="140">
        <v>-7.4588486411029803E-3</v>
      </c>
      <c r="C95" s="140">
        <v>-1.6543638859123717E-3</v>
      </c>
      <c r="D95" s="140">
        <v>-1.0158746782499642E-3</v>
      </c>
      <c r="E95" s="140">
        <v>-5.7348191717991708E-3</v>
      </c>
      <c r="F95" s="140">
        <v>-6.6612452277383587E-4</v>
      </c>
      <c r="G95" s="140">
        <v>-3.494160839953059E-4</v>
      </c>
      <c r="H95" s="140">
        <v>-6.681452005633773E-4</v>
      </c>
      <c r="I95" s="140">
        <v>-2.9793190288102589E-4</v>
      </c>
      <c r="J95" s="140">
        <v>2.1862733077339033E-3</v>
      </c>
      <c r="K95" s="140">
        <v>-2.5029477570666191E-4</v>
      </c>
      <c r="L95" s="140">
        <v>7.6547333567988278E-4</v>
      </c>
      <c r="M95" s="140">
        <v>2.4779787114576927E-3</v>
      </c>
      <c r="N95" s="140">
        <v>2.3782490414693044E-3</v>
      </c>
      <c r="O95" s="140">
        <v>1.9000057566203563E-4</v>
      </c>
      <c r="P95" s="140">
        <v>2.7209117869807431E-3</v>
      </c>
      <c r="Q95" s="140">
        <v>1.852525264310026E-3</v>
      </c>
      <c r="R95" s="140">
        <v>-5.0880218312814908E-4</v>
      </c>
      <c r="S95" s="140">
        <v>-2.6994406675565686E-3</v>
      </c>
      <c r="T95" s="140">
        <v>4.7217796720992034E-4</v>
      </c>
      <c r="U95" s="140">
        <v>-1.0332501757695713E-3</v>
      </c>
      <c r="V95" s="140">
        <v>-2.2598891073519339E-4</v>
      </c>
      <c r="W95" s="140">
        <v>1.6385650437379572E-4</v>
      </c>
      <c r="X95" s="140">
        <v>-6.3065523737954607E-4</v>
      </c>
      <c r="Y95" s="140">
        <v>2.4268900929432042E-4</v>
      </c>
      <c r="Z95" s="140">
        <v>2.9175556970331262E-3</v>
      </c>
      <c r="AA95" s="140">
        <v>0</v>
      </c>
    </row>
    <row r="96" spans="1:27" ht="15.75" thickBot="1" x14ac:dyDescent="0.25">
      <c r="A96" s="192" t="s">
        <v>139</v>
      </c>
      <c r="B96" s="140">
        <v>-5.3208923131229744E-3</v>
      </c>
      <c r="C96" s="140">
        <v>-8.6876129484159982E-4</v>
      </c>
      <c r="D96" s="140">
        <v>-1.5669054466677481E-3</v>
      </c>
      <c r="E96" s="140">
        <v>-1.2987238459007122E-3</v>
      </c>
      <c r="F96" s="140">
        <v>-6.0046890924599474E-4</v>
      </c>
      <c r="G96" s="140">
        <v>-6.627330476287204E-3</v>
      </c>
      <c r="H96" s="140">
        <v>2.522039491378773E-3</v>
      </c>
      <c r="I96" s="140">
        <v>-3.2023266330896334E-3</v>
      </c>
      <c r="J96" s="140">
        <v>2.6068535467337174E-3</v>
      </c>
      <c r="K96" s="140">
        <v>4.4020085565227215E-4</v>
      </c>
      <c r="L96" s="140">
        <v>-4.4089535364051809E-3</v>
      </c>
      <c r="M96" s="140">
        <v>-1.1545734577025793E-3</v>
      </c>
      <c r="N96" s="140">
        <v>2.9863180507924345E-3</v>
      </c>
      <c r="O96" s="140">
        <v>2.6958329784717672E-3</v>
      </c>
      <c r="P96" s="140">
        <v>1.852525264310026E-3</v>
      </c>
      <c r="Q96" s="140">
        <v>1.7427160559156201E-2</v>
      </c>
      <c r="R96" s="140">
        <v>-2.5418717076127043E-3</v>
      </c>
      <c r="S96" s="140">
        <v>5.0429964473340224E-3</v>
      </c>
      <c r="T96" s="140">
        <v>-4.5074231994452927E-3</v>
      </c>
      <c r="U96" s="140">
        <v>-6.7007680069516495E-3</v>
      </c>
      <c r="V96" s="140">
        <v>-4.3171830796921423E-3</v>
      </c>
      <c r="W96" s="140">
        <v>-4.0483866137689083E-3</v>
      </c>
      <c r="X96" s="140">
        <v>-3.8213081950058906E-3</v>
      </c>
      <c r="Y96" s="140">
        <v>-2.0630364711394437E-3</v>
      </c>
      <c r="Z96" s="140">
        <v>-4.0836058036427337E-3</v>
      </c>
      <c r="AA96" s="140">
        <v>0</v>
      </c>
    </row>
    <row r="97" spans="1:27" ht="15.75" thickBot="1" x14ac:dyDescent="0.25">
      <c r="A97" s="192" t="s">
        <v>145</v>
      </c>
      <c r="B97" s="140">
        <v>-3.381052324111003E-4</v>
      </c>
      <c r="C97" s="140">
        <v>3.6502711440808979E-3</v>
      </c>
      <c r="D97" s="140">
        <v>9.9168430563302871E-4</v>
      </c>
      <c r="E97" s="140">
        <v>4.4709199481587749E-3</v>
      </c>
      <c r="F97" s="140">
        <v>-3.543991800133971E-3</v>
      </c>
      <c r="G97" s="140">
        <v>1.5630796280114725E-3</v>
      </c>
      <c r="H97" s="140">
        <v>3.0364346701664611E-3</v>
      </c>
      <c r="I97" s="140">
        <v>3.2784071975041173E-3</v>
      </c>
      <c r="J97" s="140">
        <v>1.8512208509745354E-3</v>
      </c>
      <c r="K97" s="140">
        <v>-1.0168690840381585E-3</v>
      </c>
      <c r="L97" s="140">
        <v>1.7499858381770943E-3</v>
      </c>
      <c r="M97" s="140">
        <v>4.9559345999053497E-3</v>
      </c>
      <c r="N97" s="140">
        <v>-1.623597563866703E-3</v>
      </c>
      <c r="O97" s="140">
        <v>2.1829902232793751E-3</v>
      </c>
      <c r="P97" s="140">
        <v>-5.0880218312814908E-4</v>
      </c>
      <c r="Q97" s="140">
        <v>-2.5418717076127043E-3</v>
      </c>
      <c r="R97" s="140">
        <v>5.2434895487144164E-3</v>
      </c>
      <c r="S97" s="140">
        <v>8.7783520184924295E-3</v>
      </c>
      <c r="T97" s="140">
        <v>3.2029408092780032E-4</v>
      </c>
      <c r="U97" s="140">
        <v>2.9144098885239768E-3</v>
      </c>
      <c r="V97" s="140">
        <v>3.9825049796089534E-3</v>
      </c>
      <c r="W97" s="140">
        <v>1.5682243804668609E-3</v>
      </c>
      <c r="X97" s="140">
        <v>-1.7550604456968997E-3</v>
      </c>
      <c r="Y97" s="140">
        <v>9.1228136640376857E-4</v>
      </c>
      <c r="Z97" s="140">
        <v>3.2732833645885721E-3</v>
      </c>
      <c r="AA97" s="140">
        <v>0</v>
      </c>
    </row>
    <row r="98" spans="1:27" ht="15.75" thickBot="1" x14ac:dyDescent="0.25">
      <c r="A98" s="192" t="s">
        <v>146</v>
      </c>
      <c r="B98" s="140">
        <v>4.0698164502815434E-3</v>
      </c>
      <c r="C98" s="140">
        <v>1.514824765615887E-2</v>
      </c>
      <c r="D98" s="140">
        <v>9.4909311301384451E-4</v>
      </c>
      <c r="E98" s="140">
        <v>8.0964490403400164E-3</v>
      </c>
      <c r="F98" s="140">
        <v>4.0357996610530418E-3</v>
      </c>
      <c r="G98" s="140">
        <v>4.834089093508436E-3</v>
      </c>
      <c r="H98" s="140">
        <v>1.5446655534172639E-2</v>
      </c>
      <c r="I98" s="140">
        <v>1.6056475548197384E-2</v>
      </c>
      <c r="J98" s="140">
        <v>1.2351336051155765E-2</v>
      </c>
      <c r="K98" s="140">
        <v>6.4447068144034636E-3</v>
      </c>
      <c r="L98" s="140">
        <v>7.1491894189230354E-3</v>
      </c>
      <c r="M98" s="140">
        <v>1.8048964439349849E-2</v>
      </c>
      <c r="N98" s="140">
        <v>7.9805794087456656E-3</v>
      </c>
      <c r="O98" s="140">
        <v>1.2393905401908295E-2</v>
      </c>
      <c r="P98" s="140">
        <v>-2.6994406675565686E-3</v>
      </c>
      <c r="Q98" s="140">
        <v>5.0429964473340224E-3</v>
      </c>
      <c r="R98" s="140">
        <v>8.7783520184924295E-3</v>
      </c>
      <c r="S98" s="140">
        <v>6.6686366122997262E-2</v>
      </c>
      <c r="T98" s="140">
        <v>-3.6782646264291665E-3</v>
      </c>
      <c r="U98" s="140">
        <v>8.2981802501293171E-3</v>
      </c>
      <c r="V98" s="140">
        <v>7.5110822930280841E-3</v>
      </c>
      <c r="W98" s="140">
        <v>-5.8663164015619878E-4</v>
      </c>
      <c r="X98" s="140">
        <v>-7.8838893028459218E-3</v>
      </c>
      <c r="Y98" s="140">
        <v>9.0737456525450874E-5</v>
      </c>
      <c r="Z98" s="140">
        <v>2.4453777387186616E-3</v>
      </c>
      <c r="AA98" s="140">
        <v>0</v>
      </c>
    </row>
    <row r="99" spans="1:27" ht="15.75" thickBot="1" x14ac:dyDescent="0.25">
      <c r="A99" s="192" t="s">
        <v>170</v>
      </c>
      <c r="B99" s="140">
        <v>-1.0545128199395827E-3</v>
      </c>
      <c r="C99" s="140">
        <v>-1.1402899385521774E-4</v>
      </c>
      <c r="D99" s="140">
        <v>6.6840926508274687E-5</v>
      </c>
      <c r="E99" s="140">
        <v>1.9556585779744316E-3</v>
      </c>
      <c r="F99" s="140">
        <v>1.4451995636017281E-3</v>
      </c>
      <c r="G99" s="140">
        <v>2.798487125672473E-3</v>
      </c>
      <c r="H99" s="140">
        <v>-1.4525935855145783E-3</v>
      </c>
      <c r="I99" s="140">
        <v>1.7146830795802782E-3</v>
      </c>
      <c r="J99" s="140">
        <v>1.3542381738514351E-4</v>
      </c>
      <c r="K99" s="140">
        <v>1.0087258206220521E-3</v>
      </c>
      <c r="L99" s="140">
        <v>9.3397174283818074E-4</v>
      </c>
      <c r="M99" s="140">
        <v>-1.2640016913947349E-3</v>
      </c>
      <c r="N99" s="140">
        <v>-4.5537916480904798E-4</v>
      </c>
      <c r="O99" s="140">
        <v>-7.6701865770528049E-4</v>
      </c>
      <c r="P99" s="140">
        <v>4.7217796720992034E-4</v>
      </c>
      <c r="Q99" s="140">
        <v>-4.5074231994452927E-3</v>
      </c>
      <c r="R99" s="140">
        <v>3.2029408092780032E-4</v>
      </c>
      <c r="S99" s="140">
        <v>-3.6782646264291665E-3</v>
      </c>
      <c r="T99" s="140">
        <v>4.3529133021595204E-3</v>
      </c>
      <c r="U99" s="140">
        <v>2.099793123911248E-3</v>
      </c>
      <c r="V99" s="140">
        <v>3.6258487498071774E-3</v>
      </c>
      <c r="W99" s="140">
        <v>1.9548863529272515E-3</v>
      </c>
      <c r="X99" s="140">
        <v>1.2439165087841575E-3</v>
      </c>
      <c r="Y99" s="140">
        <v>1.7078014702983258E-3</v>
      </c>
      <c r="Z99" s="140">
        <v>1.7862146098100431E-3</v>
      </c>
      <c r="AA99" s="140">
        <v>0</v>
      </c>
    </row>
    <row r="100" spans="1:27" ht="15.75" thickBot="1" x14ac:dyDescent="0.25">
      <c r="A100" s="192" t="s">
        <v>147</v>
      </c>
      <c r="B100" s="140">
        <v>8.9819733664230836E-3</v>
      </c>
      <c r="C100" s="140">
        <v>1.0763590320627256E-2</v>
      </c>
      <c r="D100" s="140">
        <v>1.8471223235346166E-4</v>
      </c>
      <c r="E100" s="140">
        <v>1.0311758123589875E-2</v>
      </c>
      <c r="F100" s="140">
        <v>-2.5661030345509846E-3</v>
      </c>
      <c r="G100" s="140">
        <v>4.4740436547999396E-3</v>
      </c>
      <c r="H100" s="140">
        <v>4.2914628683663646E-4</v>
      </c>
      <c r="I100" s="140">
        <v>3.6115221282047656E-3</v>
      </c>
      <c r="J100" s="140">
        <v>1.2218634207890522E-3</v>
      </c>
      <c r="K100" s="140">
        <v>-1.1353312748893554E-4</v>
      </c>
      <c r="L100" s="140">
        <v>4.2306443440712103E-3</v>
      </c>
      <c r="M100" s="140">
        <v>5.5581099671448142E-3</v>
      </c>
      <c r="N100" s="140">
        <v>2.065145073011314E-3</v>
      </c>
      <c r="O100" s="140">
        <v>1.0553892745593914E-3</v>
      </c>
      <c r="P100" s="140">
        <v>-1.0332501757695713E-3</v>
      </c>
      <c r="Q100" s="140">
        <v>-6.7007680069516495E-3</v>
      </c>
      <c r="R100" s="140">
        <v>2.9144098885239768E-3</v>
      </c>
      <c r="S100" s="140">
        <v>8.2981802501293171E-3</v>
      </c>
      <c r="T100" s="140">
        <v>2.099793123911248E-3</v>
      </c>
      <c r="U100" s="140">
        <v>7.4050376548702359E-3</v>
      </c>
      <c r="V100" s="140">
        <v>1.8722580596278497E-3</v>
      </c>
      <c r="W100" s="140">
        <v>3.0455192231086947E-3</v>
      </c>
      <c r="X100" s="140">
        <v>-1.7914031587449588E-4</v>
      </c>
      <c r="Y100" s="140">
        <v>-4.4300867833079979E-4</v>
      </c>
      <c r="Z100" s="140">
        <v>6.6973128017340788E-3</v>
      </c>
      <c r="AA100" s="140">
        <v>0</v>
      </c>
    </row>
    <row r="101" spans="1:27" ht="15.75" thickBot="1" x14ac:dyDescent="0.25">
      <c r="A101" s="192" t="s">
        <v>9</v>
      </c>
      <c r="B101" s="140">
        <v>-3.3361091713556899E-3</v>
      </c>
      <c r="C101" s="140">
        <v>-5.5036677728184475E-3</v>
      </c>
      <c r="D101" s="140">
        <v>-3.3323616794946453E-3</v>
      </c>
      <c r="E101" s="140">
        <v>-1.4808033994371896E-3</v>
      </c>
      <c r="F101" s="140">
        <v>1.6021060725661979E-3</v>
      </c>
      <c r="G101" s="140">
        <v>7.4361824983743658E-4</v>
      </c>
      <c r="H101" s="140">
        <v>1.5711309502144455E-3</v>
      </c>
      <c r="I101" s="140">
        <v>4.3608504184864897E-3</v>
      </c>
      <c r="J101" s="140">
        <v>-1.7917160798203442E-3</v>
      </c>
      <c r="K101" s="140">
        <v>1.2509648802825381E-3</v>
      </c>
      <c r="L101" s="140">
        <v>1.9349711392294135E-3</v>
      </c>
      <c r="M101" s="140">
        <v>-4.5554962216012218E-3</v>
      </c>
      <c r="N101" s="140">
        <v>-4.1944287781607581E-3</v>
      </c>
      <c r="O101" s="140">
        <v>2.2450706702642868E-3</v>
      </c>
      <c r="P101" s="140">
        <v>-2.2598891073519339E-4</v>
      </c>
      <c r="Q101" s="140">
        <v>-4.3171830796921423E-3</v>
      </c>
      <c r="R101" s="140">
        <v>3.9825049796089534E-3</v>
      </c>
      <c r="S101" s="140">
        <v>7.5110822930280841E-3</v>
      </c>
      <c r="T101" s="140">
        <v>3.6258487498071774E-3</v>
      </c>
      <c r="U101" s="140">
        <v>1.8722580596278497E-3</v>
      </c>
      <c r="V101" s="140">
        <v>1.5981993447075318E-2</v>
      </c>
      <c r="W101" s="140">
        <v>-1.9571972056065768E-4</v>
      </c>
      <c r="X101" s="140">
        <v>-1.3489238951655818E-3</v>
      </c>
      <c r="Y101" s="140">
        <v>2.6856896724607791E-3</v>
      </c>
      <c r="Z101" s="140">
        <v>-4.9932595487055664E-5</v>
      </c>
      <c r="AA101" s="140">
        <v>0</v>
      </c>
    </row>
    <row r="102" spans="1:27" ht="15.75" thickBot="1" x14ac:dyDescent="0.25">
      <c r="A102" s="192" t="s">
        <v>30</v>
      </c>
      <c r="B102" s="140">
        <v>5.1415604575803164E-3</v>
      </c>
      <c r="C102" s="140">
        <v>4.0468157001995802E-3</v>
      </c>
      <c r="D102" s="140">
        <v>2.403928662199011E-3</v>
      </c>
      <c r="E102" s="140">
        <v>7.5710504299730365E-3</v>
      </c>
      <c r="F102" s="140">
        <v>-5.3490495442249991E-4</v>
      </c>
      <c r="G102" s="140">
        <v>2.3968303213404863E-3</v>
      </c>
      <c r="H102" s="140">
        <v>-1.2331321132760489E-5</v>
      </c>
      <c r="I102" s="140">
        <v>1.1437925309590755E-4</v>
      </c>
      <c r="J102" s="140">
        <v>-5.9221417410960724E-4</v>
      </c>
      <c r="K102" s="140">
        <v>4.0166358396182461E-4</v>
      </c>
      <c r="L102" s="140">
        <v>4.1490476002826055E-4</v>
      </c>
      <c r="M102" s="140">
        <v>1.3148860257544393E-3</v>
      </c>
      <c r="N102" s="140">
        <v>3.2228446822506277E-4</v>
      </c>
      <c r="O102" s="140">
        <v>-5.9157199999594634E-4</v>
      </c>
      <c r="P102" s="140">
        <v>1.6385650437379572E-4</v>
      </c>
      <c r="Q102" s="140">
        <v>-4.0483866137689083E-3</v>
      </c>
      <c r="R102" s="140">
        <v>1.5682243804668609E-3</v>
      </c>
      <c r="S102" s="140">
        <v>-5.8663164015619878E-4</v>
      </c>
      <c r="T102" s="140">
        <v>1.9548863529272515E-3</v>
      </c>
      <c r="U102" s="140">
        <v>3.0455192231086947E-3</v>
      </c>
      <c r="V102" s="140">
        <v>-1.9571972056065768E-4</v>
      </c>
      <c r="W102" s="140">
        <v>4.0415734624042621E-3</v>
      </c>
      <c r="X102" s="140">
        <v>1.0537065669168214E-3</v>
      </c>
      <c r="Y102" s="140">
        <v>7.6243968955648814E-4</v>
      </c>
      <c r="Z102" s="140">
        <v>3.9173252248608853E-3</v>
      </c>
      <c r="AA102" s="140">
        <v>0</v>
      </c>
    </row>
    <row r="103" spans="1:27" ht="15.75" thickBot="1" x14ac:dyDescent="0.25">
      <c r="A103" s="192" t="s">
        <v>31</v>
      </c>
      <c r="B103" s="140">
        <v>3.3908932001947088E-3</v>
      </c>
      <c r="C103" s="140">
        <v>-1.8133544047425078E-3</v>
      </c>
      <c r="D103" s="140">
        <v>3.5276655008188592E-3</v>
      </c>
      <c r="E103" s="140">
        <v>-7.4295784291504043E-4</v>
      </c>
      <c r="F103" s="140">
        <v>-2.4655108051867066E-3</v>
      </c>
      <c r="G103" s="140">
        <v>3.8349523562175082E-3</v>
      </c>
      <c r="H103" s="140">
        <v>-1.6470520782765757E-3</v>
      </c>
      <c r="I103" s="140">
        <v>-2.1627747955674974E-3</v>
      </c>
      <c r="J103" s="140">
        <v>-1.8365394079731027E-3</v>
      </c>
      <c r="K103" s="140">
        <v>1.5327166457006732E-3</v>
      </c>
      <c r="L103" s="140">
        <v>-6.0958222295479768E-5</v>
      </c>
      <c r="M103" s="140">
        <v>-6.0502038040556186E-3</v>
      </c>
      <c r="N103" s="140">
        <v>-3.3627592805593287E-3</v>
      </c>
      <c r="O103" s="140">
        <v>-2.9182361385863098E-3</v>
      </c>
      <c r="P103" s="140">
        <v>-6.3065523737954607E-4</v>
      </c>
      <c r="Q103" s="140">
        <v>-3.8213081950058906E-3</v>
      </c>
      <c r="R103" s="140">
        <v>-1.7550604456968997E-3</v>
      </c>
      <c r="S103" s="140">
        <v>-7.8838893028459218E-3</v>
      </c>
      <c r="T103" s="140">
        <v>1.2439165087841575E-3</v>
      </c>
      <c r="U103" s="140">
        <v>-1.7914031587449588E-4</v>
      </c>
      <c r="V103" s="140">
        <v>-1.3489238951655818E-3</v>
      </c>
      <c r="W103" s="140">
        <v>1.0537065669168214E-3</v>
      </c>
      <c r="X103" s="140">
        <v>6.8530452890795037E-3</v>
      </c>
      <c r="Y103" s="140">
        <v>2.2118392784424915E-3</v>
      </c>
      <c r="Z103" s="140">
        <v>-2.1544351990153612E-3</v>
      </c>
      <c r="AA103" s="140">
        <v>0</v>
      </c>
    </row>
    <row r="104" spans="1:27" ht="15.75" thickBot="1" x14ac:dyDescent="0.25">
      <c r="A104" s="192" t="s">
        <v>32</v>
      </c>
      <c r="B104" s="140">
        <v>-2.9898701840526463E-3</v>
      </c>
      <c r="C104" s="140">
        <v>-4.1398623799296244E-3</v>
      </c>
      <c r="D104" s="140">
        <v>1.6145408558016882E-3</v>
      </c>
      <c r="E104" s="140">
        <v>-1.6131186945754035E-3</v>
      </c>
      <c r="F104" s="140">
        <v>1.5021039604066347E-4</v>
      </c>
      <c r="G104" s="140">
        <v>2.0064859252563387E-3</v>
      </c>
      <c r="H104" s="140">
        <v>1.013909127440192E-3</v>
      </c>
      <c r="I104" s="140">
        <v>1.5820066733565896E-3</v>
      </c>
      <c r="J104" s="140">
        <v>8.4851494576000002E-4</v>
      </c>
      <c r="K104" s="140">
        <v>1.4966022892436619E-3</v>
      </c>
      <c r="L104" s="140">
        <v>3.4167197377789013E-4</v>
      </c>
      <c r="M104" s="140">
        <v>-1.9212409487927636E-3</v>
      </c>
      <c r="N104" s="140">
        <v>-3.2873560391179046E-3</v>
      </c>
      <c r="O104" s="140">
        <v>-4.6510731181164967E-4</v>
      </c>
      <c r="P104" s="140">
        <v>2.4268900929432042E-4</v>
      </c>
      <c r="Q104" s="140">
        <v>-2.0630364711394437E-3</v>
      </c>
      <c r="R104" s="140">
        <v>9.1228136640376857E-4</v>
      </c>
      <c r="S104" s="140">
        <v>9.0737456525450874E-5</v>
      </c>
      <c r="T104" s="140">
        <v>1.7078014702983258E-3</v>
      </c>
      <c r="U104" s="140">
        <v>-4.4300867833079979E-4</v>
      </c>
      <c r="V104" s="140">
        <v>2.6856896724607791E-3</v>
      </c>
      <c r="W104" s="140">
        <v>7.6243968955648814E-4</v>
      </c>
      <c r="X104" s="140">
        <v>2.2118392784424915E-3</v>
      </c>
      <c r="Y104" s="140">
        <v>2.5555231206984344E-3</v>
      </c>
      <c r="Z104" s="140">
        <v>-1.3333776435216242E-3</v>
      </c>
      <c r="AA104" s="140">
        <v>0</v>
      </c>
    </row>
    <row r="105" spans="1:27" ht="15.75" thickBot="1" x14ac:dyDescent="0.25">
      <c r="A105" s="192" t="s">
        <v>33</v>
      </c>
      <c r="B105" s="140">
        <v>-1.2185491456651648E-3</v>
      </c>
      <c r="C105" s="140">
        <v>1.2426629540144807E-2</v>
      </c>
      <c r="D105" s="140">
        <v>-9.6572518129537733E-4</v>
      </c>
      <c r="E105" s="140">
        <v>3.1702375637997536E-3</v>
      </c>
      <c r="F105" s="140">
        <v>-6.203224484326194E-3</v>
      </c>
      <c r="G105" s="140">
        <v>3.4293569264763181E-3</v>
      </c>
      <c r="H105" s="140">
        <v>-1.1796917322244853E-3</v>
      </c>
      <c r="I105" s="140">
        <v>1.4538771489333441E-3</v>
      </c>
      <c r="J105" s="140">
        <v>3.6732391838056821E-3</v>
      </c>
      <c r="K105" s="140">
        <v>-2.5700378004894268E-3</v>
      </c>
      <c r="L105" s="140">
        <v>5.0090202753543221E-3</v>
      </c>
      <c r="M105" s="140">
        <v>1.1767628269453607E-2</v>
      </c>
      <c r="N105" s="140">
        <v>7.39196777365314E-3</v>
      </c>
      <c r="O105" s="140">
        <v>1.6653343616278909E-3</v>
      </c>
      <c r="P105" s="140">
        <v>2.9175556970331262E-3</v>
      </c>
      <c r="Q105" s="140">
        <v>-4.0836058036427337E-3</v>
      </c>
      <c r="R105" s="140">
        <v>3.2732833645885721E-3</v>
      </c>
      <c r="S105" s="140">
        <v>2.4453777387186616E-3</v>
      </c>
      <c r="T105" s="140">
        <v>1.7862146098100431E-3</v>
      </c>
      <c r="U105" s="140">
        <v>6.6973128017340788E-3</v>
      </c>
      <c r="V105" s="140">
        <v>-4.9932595487055664E-5</v>
      </c>
      <c r="W105" s="140">
        <v>3.9173252248608853E-3</v>
      </c>
      <c r="X105" s="140">
        <v>-2.1544351990153612E-3</v>
      </c>
      <c r="Y105" s="140">
        <v>-1.3333776435216242E-3</v>
      </c>
      <c r="Z105" s="140">
        <v>1.3537843440568666E-2</v>
      </c>
      <c r="AA105" s="140">
        <v>0</v>
      </c>
    </row>
    <row r="106" spans="1:27" x14ac:dyDescent="0.2">
      <c r="A106" s="194" t="s">
        <v>509</v>
      </c>
      <c r="B106" s="140">
        <v>0</v>
      </c>
      <c r="C106" s="140">
        <v>0</v>
      </c>
      <c r="D106" s="140">
        <v>0</v>
      </c>
      <c r="E106" s="140">
        <v>0</v>
      </c>
      <c r="F106" s="140">
        <v>0</v>
      </c>
      <c r="G106" s="140">
        <v>0</v>
      </c>
      <c r="H106" s="140">
        <v>0</v>
      </c>
      <c r="I106" s="140">
        <v>0</v>
      </c>
      <c r="J106" s="140">
        <v>0</v>
      </c>
      <c r="K106" s="140">
        <v>0</v>
      </c>
      <c r="L106" s="140">
        <v>0</v>
      </c>
      <c r="M106" s="140">
        <v>0</v>
      </c>
      <c r="N106" s="140">
        <v>0</v>
      </c>
      <c r="O106" s="140">
        <v>0</v>
      </c>
      <c r="P106" s="140">
        <v>0</v>
      </c>
      <c r="Q106" s="140">
        <v>0</v>
      </c>
      <c r="R106" s="140">
        <v>0</v>
      </c>
      <c r="S106" s="140">
        <v>0</v>
      </c>
      <c r="T106" s="140">
        <v>0</v>
      </c>
      <c r="U106" s="140">
        <v>0</v>
      </c>
      <c r="V106" s="140">
        <v>0</v>
      </c>
      <c r="W106" s="140">
        <v>0</v>
      </c>
      <c r="X106" s="140">
        <v>0</v>
      </c>
      <c r="Y106" s="140">
        <v>0</v>
      </c>
      <c r="Z106" s="140">
        <v>0</v>
      </c>
      <c r="AA106" s="140">
        <v>0</v>
      </c>
    </row>
    <row r="107" spans="1:27" ht="121.5" x14ac:dyDescent="0.2">
      <c r="A107" s="169"/>
      <c r="B107" s="170" t="s">
        <v>482</v>
      </c>
      <c r="C107" s="170" t="s">
        <v>481</v>
      </c>
      <c r="D107" s="170" t="s">
        <v>480</v>
      </c>
      <c r="E107" s="170" t="s">
        <v>479</v>
      </c>
      <c r="F107" s="170" t="s">
        <v>478</v>
      </c>
      <c r="K107" s="228" t="s">
        <v>508</v>
      </c>
      <c r="L107" s="228"/>
      <c r="M107" s="228" t="s">
        <v>507</v>
      </c>
      <c r="N107" s="228"/>
      <c r="O107" s="228"/>
      <c r="P107" s="228"/>
      <c r="Q107" s="228"/>
    </row>
    <row r="108" spans="1:27" x14ac:dyDescent="0.2">
      <c r="A108" s="165" t="s">
        <v>412</v>
      </c>
      <c r="B108" s="159" t="s">
        <v>421</v>
      </c>
      <c r="C108" s="159" t="s">
        <v>473</v>
      </c>
      <c r="D108" s="159"/>
      <c r="E108" s="159" t="s">
        <v>472</v>
      </c>
      <c r="F108" s="159" t="s">
        <v>471</v>
      </c>
      <c r="K108" s="140" t="s">
        <v>470</v>
      </c>
      <c r="L108" s="140" t="s">
        <v>506</v>
      </c>
      <c r="M108" s="173" t="s">
        <v>505</v>
      </c>
      <c r="N108" s="173" t="s">
        <v>504</v>
      </c>
    </row>
    <row r="109" spans="1:27" ht="15.75" thickBot="1" x14ac:dyDescent="0.25">
      <c r="A109" s="165" t="s">
        <v>413</v>
      </c>
      <c r="B109" s="159" t="s">
        <v>422</v>
      </c>
      <c r="C109" s="159"/>
      <c r="D109" s="159"/>
      <c r="E109" s="159" t="s">
        <v>466</v>
      </c>
      <c r="F109" s="159" t="s">
        <v>465</v>
      </c>
      <c r="N109" s="140" t="s">
        <v>503</v>
      </c>
    </row>
    <row r="110" spans="1:27" ht="15.75" thickBot="1" x14ac:dyDescent="0.25">
      <c r="A110" s="154" t="s">
        <v>8</v>
      </c>
      <c r="B110" s="140">
        <f t="shared" ref="B110:B134" si="27">1/25</f>
        <v>0.04</v>
      </c>
      <c r="C110" s="140">
        <f t="shared" ref="C110:C134" si="28">L110</f>
        <v>7.4548854031676725E-3</v>
      </c>
      <c r="D110" s="140">
        <v>5.2631631578947354E-2</v>
      </c>
      <c r="E110" s="140">
        <f>D110*'Question1 - Portfolio Optimiza.'!Q32</f>
        <v>2.1315810789473678E-3</v>
      </c>
      <c r="F110" s="140">
        <f t="shared" ref="F110:F134" si="29">D110*0.75</f>
        <v>3.9473723684210517E-2</v>
      </c>
      <c r="K110" s="140">
        <f t="shared" ref="K110:K134" si="30">IF(AE2&gt;0,AE2,0)</f>
        <v>0.69526825704181461</v>
      </c>
      <c r="L110" s="140">
        <f t="shared" ref="L110:L134" si="31">K110/SUM(K$110:K$134)</f>
        <v>7.4548854031676725E-3</v>
      </c>
      <c r="M110" s="193" t="s">
        <v>136</v>
      </c>
      <c r="N110" s="140">
        <v>10.403297839399247</v>
      </c>
    </row>
    <row r="111" spans="1:27" ht="15.75" thickBot="1" x14ac:dyDescent="0.25">
      <c r="A111" s="190" t="s">
        <v>17</v>
      </c>
      <c r="B111" s="140">
        <f t="shared" si="27"/>
        <v>0.04</v>
      </c>
      <c r="C111" s="140">
        <f t="shared" si="28"/>
        <v>0</v>
      </c>
      <c r="D111" s="140">
        <v>0</v>
      </c>
      <c r="E111" s="140">
        <f t="shared" ref="E111:E134" si="32">D111*1.35</f>
        <v>0</v>
      </c>
      <c r="F111" s="140">
        <f t="shared" si="29"/>
        <v>0</v>
      </c>
      <c r="K111" s="140">
        <f t="shared" si="30"/>
        <v>0</v>
      </c>
      <c r="L111" s="140">
        <f t="shared" si="31"/>
        <v>0</v>
      </c>
      <c r="M111" s="192" t="s">
        <v>172</v>
      </c>
      <c r="N111" s="140">
        <v>9.4131182177185764</v>
      </c>
    </row>
    <row r="112" spans="1:27" ht="15.75" thickBot="1" x14ac:dyDescent="0.25">
      <c r="A112" s="154" t="s">
        <v>10</v>
      </c>
      <c r="B112" s="140">
        <f t="shared" si="27"/>
        <v>0.04</v>
      </c>
      <c r="C112" s="140">
        <f t="shared" si="28"/>
        <v>0</v>
      </c>
      <c r="D112" s="140">
        <v>5.2631631578947354E-2</v>
      </c>
      <c r="E112" s="140">
        <f t="shared" si="32"/>
        <v>7.1052702631578937E-2</v>
      </c>
      <c r="F112" s="140">
        <f t="shared" si="29"/>
        <v>3.9473723684210517E-2</v>
      </c>
      <c r="K112" s="140">
        <f t="shared" si="30"/>
        <v>0</v>
      </c>
      <c r="L112" s="140">
        <f t="shared" si="31"/>
        <v>0</v>
      </c>
      <c r="M112" s="192" t="s">
        <v>139</v>
      </c>
      <c r="N112" s="140">
        <v>9.1334667609924285</v>
      </c>
    </row>
    <row r="113" spans="1:14" ht="15.75" thickBot="1" x14ac:dyDescent="0.25">
      <c r="A113" s="154" t="s">
        <v>18</v>
      </c>
      <c r="B113" s="140">
        <f t="shared" si="27"/>
        <v>0.04</v>
      </c>
      <c r="C113" s="140">
        <f t="shared" si="28"/>
        <v>4.2124749346819541E-2</v>
      </c>
      <c r="D113" s="140">
        <v>5.2631631578947354E-2</v>
      </c>
      <c r="E113" s="140">
        <f t="shared" si="32"/>
        <v>7.1052702631578937E-2</v>
      </c>
      <c r="F113" s="140">
        <f t="shared" si="29"/>
        <v>3.9473723684210517E-2</v>
      </c>
      <c r="K113" s="140">
        <f t="shared" si="30"/>
        <v>3.9286990306037048</v>
      </c>
      <c r="L113" s="140">
        <f t="shared" si="31"/>
        <v>4.2124749346819541E-2</v>
      </c>
      <c r="M113" s="192" t="s">
        <v>137</v>
      </c>
      <c r="N113" s="140">
        <v>7.8388444827643804</v>
      </c>
    </row>
    <row r="114" spans="1:14" ht="15.75" thickBot="1" x14ac:dyDescent="0.25">
      <c r="A114" s="154" t="s">
        <v>19</v>
      </c>
      <c r="B114" s="140">
        <f t="shared" si="27"/>
        <v>0.04</v>
      </c>
      <c r="C114" s="140">
        <f t="shared" si="28"/>
        <v>3.3769417407021052E-2</v>
      </c>
      <c r="D114" s="140">
        <v>5.2631631578947354E-2</v>
      </c>
      <c r="E114" s="140">
        <f t="shared" si="32"/>
        <v>7.1052702631578937E-2</v>
      </c>
      <c r="F114" s="140">
        <f t="shared" si="29"/>
        <v>3.9473723684210517E-2</v>
      </c>
      <c r="K114" s="140">
        <f t="shared" si="30"/>
        <v>3.149452032075585</v>
      </c>
      <c r="L114" s="140">
        <f t="shared" si="31"/>
        <v>3.3769417407021052E-2</v>
      </c>
      <c r="M114" s="192" t="s">
        <v>138</v>
      </c>
      <c r="N114" s="140">
        <v>7.6384543636368987</v>
      </c>
    </row>
    <row r="115" spans="1:14" ht="15.75" thickBot="1" x14ac:dyDescent="0.25">
      <c r="A115" s="154" t="s">
        <v>20</v>
      </c>
      <c r="B115" s="140">
        <f t="shared" si="27"/>
        <v>0.04</v>
      </c>
      <c r="C115" s="140">
        <f t="shared" si="28"/>
        <v>4.9529451443493366E-3</v>
      </c>
      <c r="D115" s="140">
        <v>5.2631631578947354E-2</v>
      </c>
      <c r="E115" s="140">
        <f t="shared" si="32"/>
        <v>7.1052702631578937E-2</v>
      </c>
      <c r="F115" s="140">
        <f t="shared" si="29"/>
        <v>3.9473723684210517E-2</v>
      </c>
      <c r="K115" s="140">
        <f t="shared" si="30"/>
        <v>0.46192870198544478</v>
      </c>
      <c r="L115" s="140">
        <f t="shared" si="31"/>
        <v>4.9529451443493366E-3</v>
      </c>
      <c r="M115" s="192" t="s">
        <v>153</v>
      </c>
      <c r="N115" s="140">
        <v>6.9567804366632302</v>
      </c>
    </row>
    <row r="116" spans="1:14" ht="15.75" thickBot="1" x14ac:dyDescent="0.25">
      <c r="A116" s="190" t="s">
        <v>168</v>
      </c>
      <c r="B116" s="140">
        <f t="shared" si="27"/>
        <v>0.04</v>
      </c>
      <c r="C116" s="140">
        <f t="shared" si="28"/>
        <v>0</v>
      </c>
      <c r="D116" s="140">
        <v>0</v>
      </c>
      <c r="E116" s="140">
        <f t="shared" si="32"/>
        <v>0</v>
      </c>
      <c r="F116" s="140">
        <f t="shared" si="29"/>
        <v>0</v>
      </c>
      <c r="K116" s="140">
        <f t="shared" si="30"/>
        <v>0</v>
      </c>
      <c r="L116" s="140">
        <f t="shared" si="31"/>
        <v>0</v>
      </c>
      <c r="M116" s="192" t="s">
        <v>32</v>
      </c>
      <c r="N116" s="140">
        <v>6.7386552071992627</v>
      </c>
    </row>
    <row r="117" spans="1:14" ht="15.75" thickBot="1" x14ac:dyDescent="0.25">
      <c r="A117" s="154" t="s">
        <v>172</v>
      </c>
      <c r="B117" s="140">
        <f t="shared" si="27"/>
        <v>0.04</v>
      </c>
      <c r="C117" s="140">
        <f t="shared" si="28"/>
        <v>0.10093042058058685</v>
      </c>
      <c r="D117" s="140">
        <v>5.2631631578947354E-2</v>
      </c>
      <c r="E117" s="140">
        <f t="shared" si="32"/>
        <v>7.1052702631578937E-2</v>
      </c>
      <c r="F117" s="140">
        <f t="shared" si="29"/>
        <v>3.9473723684210517E-2</v>
      </c>
      <c r="K117" s="140">
        <f t="shared" si="30"/>
        <v>9.4131182177185764</v>
      </c>
      <c r="L117" s="140">
        <f t="shared" si="31"/>
        <v>0.10093042058058685</v>
      </c>
      <c r="M117" s="192" t="s">
        <v>33</v>
      </c>
      <c r="N117" s="140">
        <v>6.1963126882320481</v>
      </c>
    </row>
    <row r="118" spans="1:14" ht="15.75" thickBot="1" x14ac:dyDescent="0.25">
      <c r="A118" s="154" t="s">
        <v>153</v>
      </c>
      <c r="B118" s="140">
        <f t="shared" si="27"/>
        <v>0.04</v>
      </c>
      <c r="C118" s="140">
        <f t="shared" si="28"/>
        <v>7.4592792645219341E-2</v>
      </c>
      <c r="D118" s="140">
        <v>5.2631631578947354E-2</v>
      </c>
      <c r="E118" s="140">
        <f t="shared" si="32"/>
        <v>7.1052702631578937E-2</v>
      </c>
      <c r="F118" s="140">
        <f t="shared" si="29"/>
        <v>3.9473723684210517E-2</v>
      </c>
      <c r="K118" s="140">
        <f t="shared" si="30"/>
        <v>6.9567804366632302</v>
      </c>
      <c r="L118" s="140">
        <f t="shared" si="31"/>
        <v>7.4592792645219341E-2</v>
      </c>
      <c r="M118" s="192" t="s">
        <v>9</v>
      </c>
      <c r="N118" s="140">
        <v>6.0851136035038653</v>
      </c>
    </row>
    <row r="119" spans="1:14" ht="15.75" thickBot="1" x14ac:dyDescent="0.25">
      <c r="A119" s="190" t="s">
        <v>167</v>
      </c>
      <c r="B119" s="140">
        <f t="shared" si="27"/>
        <v>0.04</v>
      </c>
      <c r="C119" s="140">
        <f t="shared" si="28"/>
        <v>0</v>
      </c>
      <c r="D119" s="140">
        <v>0</v>
      </c>
      <c r="E119" s="140">
        <f t="shared" si="32"/>
        <v>0</v>
      </c>
      <c r="F119" s="140">
        <f t="shared" si="29"/>
        <v>0</v>
      </c>
      <c r="K119" s="140">
        <f t="shared" si="30"/>
        <v>0</v>
      </c>
      <c r="L119" s="140">
        <f t="shared" si="31"/>
        <v>0</v>
      </c>
      <c r="M119" s="192" t="s">
        <v>31</v>
      </c>
      <c r="N119" s="140">
        <v>5.3740140914597418</v>
      </c>
    </row>
    <row r="120" spans="1:14" ht="15.75" thickBot="1" x14ac:dyDescent="0.25">
      <c r="A120" s="190" t="s">
        <v>173</v>
      </c>
      <c r="B120" s="140">
        <f t="shared" si="27"/>
        <v>0.04</v>
      </c>
      <c r="C120" s="140">
        <f t="shared" si="28"/>
        <v>0</v>
      </c>
      <c r="D120" s="140">
        <v>0</v>
      </c>
      <c r="E120" s="140">
        <f t="shared" si="32"/>
        <v>0</v>
      </c>
      <c r="F120" s="140">
        <f t="shared" si="29"/>
        <v>0</v>
      </c>
      <c r="K120" s="140">
        <f t="shared" si="30"/>
        <v>0</v>
      </c>
      <c r="L120" s="140">
        <f t="shared" si="31"/>
        <v>0</v>
      </c>
      <c r="M120" s="192" t="s">
        <v>30</v>
      </c>
      <c r="N120" s="140">
        <v>4.6884021060826901</v>
      </c>
    </row>
    <row r="121" spans="1:14" ht="15.75" thickBot="1" x14ac:dyDescent="0.25">
      <c r="A121" s="154" t="s">
        <v>158</v>
      </c>
      <c r="B121" s="140">
        <f t="shared" si="27"/>
        <v>0.04</v>
      </c>
      <c r="C121" s="140">
        <f t="shared" si="28"/>
        <v>4.8911257417935887E-2</v>
      </c>
      <c r="D121" s="140">
        <v>5.2631631578947354E-2</v>
      </c>
      <c r="E121" s="140">
        <f t="shared" si="32"/>
        <v>7.1052702631578937E-2</v>
      </c>
      <c r="F121" s="140">
        <f t="shared" si="29"/>
        <v>3.9473723684210517E-2</v>
      </c>
      <c r="K121" s="140">
        <f t="shared" si="30"/>
        <v>4.5616321184819357</v>
      </c>
      <c r="L121" s="140">
        <f t="shared" si="31"/>
        <v>4.8911257417935887E-2</v>
      </c>
      <c r="M121" s="192" t="s">
        <v>158</v>
      </c>
      <c r="N121" s="140">
        <v>4.5616321184819357</v>
      </c>
    </row>
    <row r="122" spans="1:14" ht="15.75" thickBot="1" x14ac:dyDescent="0.25">
      <c r="A122" s="154" t="s">
        <v>136</v>
      </c>
      <c r="B122" s="140">
        <f t="shared" si="27"/>
        <v>0.04</v>
      </c>
      <c r="C122" s="140">
        <f t="shared" si="28"/>
        <v>0.11154743859258186</v>
      </c>
      <c r="D122" s="140">
        <v>5.2631631578947354E-2</v>
      </c>
      <c r="E122" s="140">
        <f t="shared" si="32"/>
        <v>7.1052702631578937E-2</v>
      </c>
      <c r="F122" s="140">
        <f t="shared" si="29"/>
        <v>3.9473723684210517E-2</v>
      </c>
      <c r="K122" s="140">
        <f t="shared" si="30"/>
        <v>10.403297839399247</v>
      </c>
      <c r="L122" s="140">
        <f t="shared" si="31"/>
        <v>0.11154743859258186</v>
      </c>
      <c r="M122" s="192" t="s">
        <v>18</v>
      </c>
      <c r="N122" s="140">
        <v>3.9286990306037048</v>
      </c>
    </row>
    <row r="123" spans="1:14" ht="15.75" thickBot="1" x14ac:dyDescent="0.25">
      <c r="A123" s="154" t="s">
        <v>137</v>
      </c>
      <c r="B123" s="140">
        <f t="shared" si="27"/>
        <v>0.04</v>
      </c>
      <c r="C123" s="140">
        <f t="shared" si="28"/>
        <v>8.4050561377415331E-2</v>
      </c>
      <c r="D123" s="140">
        <v>5.2631631578947354E-2</v>
      </c>
      <c r="E123" s="140">
        <f t="shared" si="32"/>
        <v>7.1052702631578937E-2</v>
      </c>
      <c r="F123" s="140">
        <f t="shared" si="29"/>
        <v>3.9473723684210517E-2</v>
      </c>
      <c r="K123" s="140">
        <f t="shared" si="30"/>
        <v>7.8388444827643804</v>
      </c>
      <c r="L123" s="140">
        <f t="shared" si="31"/>
        <v>8.4050561377415331E-2</v>
      </c>
      <c r="M123" s="192" t="s">
        <v>19</v>
      </c>
      <c r="N123" s="140">
        <v>3.149452032075585</v>
      </c>
    </row>
    <row r="124" spans="1:14" ht="15.75" thickBot="1" x14ac:dyDescent="0.25">
      <c r="A124" s="154" t="s">
        <v>138</v>
      </c>
      <c r="B124" s="140">
        <f t="shared" si="27"/>
        <v>0.04</v>
      </c>
      <c r="C124" s="140">
        <f t="shared" si="28"/>
        <v>8.1901915356412461E-2</v>
      </c>
      <c r="D124" s="140">
        <v>5.2631631578947354E-2</v>
      </c>
      <c r="E124" s="140">
        <f t="shared" si="32"/>
        <v>7.1052702631578937E-2</v>
      </c>
      <c r="F124" s="140">
        <f t="shared" si="29"/>
        <v>3.9473723684210517E-2</v>
      </c>
      <c r="K124" s="140">
        <f t="shared" si="30"/>
        <v>7.6384543636368987</v>
      </c>
      <c r="L124" s="140">
        <f t="shared" si="31"/>
        <v>8.1901915356412461E-2</v>
      </c>
      <c r="M124" s="192" t="s">
        <v>8</v>
      </c>
      <c r="N124" s="140">
        <v>0.69526825704181461</v>
      </c>
    </row>
    <row r="125" spans="1:14" ht="15.75" thickBot="1" x14ac:dyDescent="0.25">
      <c r="A125" s="154" t="s">
        <v>139</v>
      </c>
      <c r="B125" s="140">
        <f t="shared" si="27"/>
        <v>0.04</v>
      </c>
      <c r="C125" s="140">
        <f t="shared" si="28"/>
        <v>9.7931909514379842E-2</v>
      </c>
      <c r="D125" s="140">
        <v>5.2631631578947354E-2</v>
      </c>
      <c r="E125" s="140">
        <f t="shared" si="32"/>
        <v>7.1052702631578937E-2</v>
      </c>
      <c r="F125" s="140">
        <f t="shared" si="29"/>
        <v>3.9473723684210517E-2</v>
      </c>
      <c r="K125" s="140">
        <f t="shared" si="30"/>
        <v>9.1334667609924285</v>
      </c>
      <c r="L125" s="140">
        <f t="shared" si="31"/>
        <v>9.7931909514379842E-2</v>
      </c>
      <c r="M125" s="192" t="s">
        <v>20</v>
      </c>
      <c r="N125" s="140">
        <v>0.46192870198544478</v>
      </c>
    </row>
    <row r="126" spans="1:14" ht="15.75" thickBot="1" x14ac:dyDescent="0.25">
      <c r="A126" s="190" t="s">
        <v>145</v>
      </c>
      <c r="B126" s="140">
        <f t="shared" si="27"/>
        <v>0.04</v>
      </c>
      <c r="C126" s="140">
        <f t="shared" si="28"/>
        <v>0</v>
      </c>
      <c r="D126" s="140">
        <v>0</v>
      </c>
      <c r="E126" s="140">
        <f t="shared" si="32"/>
        <v>0</v>
      </c>
      <c r="F126" s="140">
        <f t="shared" si="29"/>
        <v>0</v>
      </c>
      <c r="K126" s="140">
        <f t="shared" si="30"/>
        <v>0</v>
      </c>
      <c r="L126" s="140">
        <f t="shared" si="31"/>
        <v>0</v>
      </c>
      <c r="M126" s="191" t="s">
        <v>10</v>
      </c>
      <c r="N126" s="140">
        <v>-2.0392414626464146E-2</v>
      </c>
    </row>
    <row r="127" spans="1:14" ht="15.75" thickBot="1" x14ac:dyDescent="0.25">
      <c r="A127" s="154" t="s">
        <v>146</v>
      </c>
      <c r="B127" s="140">
        <f t="shared" si="27"/>
        <v>0.04</v>
      </c>
      <c r="C127" s="140">
        <f t="shared" si="28"/>
        <v>0</v>
      </c>
      <c r="D127" s="140">
        <v>5.2631631578947354E-2</v>
      </c>
      <c r="E127" s="140">
        <f t="shared" si="32"/>
        <v>7.1052702631578937E-2</v>
      </c>
      <c r="F127" s="140">
        <f t="shared" si="29"/>
        <v>3.9473723684210517E-2</v>
      </c>
      <c r="K127" s="140">
        <f t="shared" si="30"/>
        <v>0</v>
      </c>
      <c r="L127" s="140">
        <f t="shared" si="31"/>
        <v>0</v>
      </c>
      <c r="M127" s="191" t="s">
        <v>146</v>
      </c>
      <c r="N127" s="140">
        <v>-0.74480608361555223</v>
      </c>
    </row>
    <row r="128" spans="1:14" ht="15.75" thickBot="1" x14ac:dyDescent="0.25">
      <c r="A128" s="190" t="s">
        <v>170</v>
      </c>
      <c r="B128" s="140">
        <f t="shared" si="27"/>
        <v>0.04</v>
      </c>
      <c r="C128" s="140">
        <f t="shared" si="28"/>
        <v>0</v>
      </c>
      <c r="D128" s="140">
        <v>0</v>
      </c>
      <c r="E128" s="140">
        <f t="shared" si="32"/>
        <v>0</v>
      </c>
      <c r="F128" s="140">
        <f t="shared" si="29"/>
        <v>0</v>
      </c>
      <c r="K128" s="140">
        <f t="shared" si="30"/>
        <v>0</v>
      </c>
      <c r="L128" s="140">
        <f t="shared" si="31"/>
        <v>0</v>
      </c>
      <c r="M128" s="189" t="s">
        <v>17</v>
      </c>
      <c r="N128" s="140">
        <v>-1.4941120209793832</v>
      </c>
    </row>
    <row r="129" spans="1:14" ht="15.75" thickBot="1" x14ac:dyDescent="0.25">
      <c r="A129" s="190" t="s">
        <v>147</v>
      </c>
      <c r="B129" s="140">
        <f t="shared" si="27"/>
        <v>0.04</v>
      </c>
      <c r="C129" s="140">
        <f t="shared" si="28"/>
        <v>0</v>
      </c>
      <c r="D129" s="140">
        <v>5.2631631578947354E-2</v>
      </c>
      <c r="E129" s="140">
        <f t="shared" si="32"/>
        <v>7.1052702631578937E-2</v>
      </c>
      <c r="F129" s="140">
        <f t="shared" si="29"/>
        <v>3.9473723684210517E-2</v>
      </c>
      <c r="K129" s="140">
        <f t="shared" si="30"/>
        <v>0</v>
      </c>
      <c r="L129" s="140">
        <f t="shared" si="31"/>
        <v>0</v>
      </c>
      <c r="M129" s="189" t="s">
        <v>145</v>
      </c>
      <c r="N129" s="140">
        <v>-1.8471898451325386</v>
      </c>
    </row>
    <row r="130" spans="1:14" ht="15.75" thickBot="1" x14ac:dyDescent="0.25">
      <c r="A130" s="154" t="s">
        <v>9</v>
      </c>
      <c r="B130" s="140">
        <f t="shared" si="27"/>
        <v>0.04</v>
      </c>
      <c r="C130" s="140">
        <f t="shared" si="28"/>
        <v>6.5246506107425731E-2</v>
      </c>
      <c r="D130" s="140">
        <v>5.2631631578947354E-2</v>
      </c>
      <c r="E130" s="140">
        <f t="shared" si="32"/>
        <v>7.1052702631578937E-2</v>
      </c>
      <c r="F130" s="140">
        <f t="shared" si="29"/>
        <v>3.9473723684210517E-2</v>
      </c>
      <c r="K130" s="140">
        <f t="shared" si="30"/>
        <v>6.0851136035038653</v>
      </c>
      <c r="L130" s="140">
        <f t="shared" si="31"/>
        <v>6.5246506107425731E-2</v>
      </c>
      <c r="M130" s="189" t="s">
        <v>167</v>
      </c>
      <c r="N130" s="140">
        <v>-2.2179748087324804</v>
      </c>
    </row>
    <row r="131" spans="1:14" ht="15.75" thickBot="1" x14ac:dyDescent="0.25">
      <c r="A131" s="154" t="s">
        <v>30</v>
      </c>
      <c r="B131" s="140">
        <f t="shared" si="27"/>
        <v>0.04</v>
      </c>
      <c r="C131" s="140">
        <f t="shared" si="28"/>
        <v>5.0270525183367283E-2</v>
      </c>
      <c r="D131" s="140">
        <v>5.2631631578947354E-2</v>
      </c>
      <c r="E131" s="140">
        <f t="shared" si="32"/>
        <v>7.1052702631578937E-2</v>
      </c>
      <c r="F131" s="140">
        <f t="shared" si="29"/>
        <v>3.9473723684210517E-2</v>
      </c>
      <c r="K131" s="140">
        <f t="shared" si="30"/>
        <v>4.6884021060826901</v>
      </c>
      <c r="L131" s="140">
        <f t="shared" si="31"/>
        <v>5.0270525183367283E-2</v>
      </c>
      <c r="M131" s="189" t="s">
        <v>147</v>
      </c>
      <c r="N131" s="140">
        <v>-2.4572210629308264</v>
      </c>
    </row>
    <row r="132" spans="1:14" ht="15.75" thickBot="1" x14ac:dyDescent="0.25">
      <c r="A132" s="154" t="s">
        <v>31</v>
      </c>
      <c r="B132" s="140">
        <f t="shared" si="27"/>
        <v>0.04</v>
      </c>
      <c r="C132" s="140">
        <f t="shared" si="28"/>
        <v>5.7621872998052277E-2</v>
      </c>
      <c r="D132" s="140">
        <v>5.2631631578947354E-2</v>
      </c>
      <c r="E132" s="140">
        <f t="shared" si="32"/>
        <v>7.1052702631578937E-2</v>
      </c>
      <c r="F132" s="140">
        <f t="shared" si="29"/>
        <v>3.9473723684210517E-2</v>
      </c>
      <c r="K132" s="140">
        <f t="shared" si="30"/>
        <v>5.3740140914597418</v>
      </c>
      <c r="L132" s="140">
        <f t="shared" si="31"/>
        <v>5.7621872998052277E-2</v>
      </c>
      <c r="M132" s="189" t="s">
        <v>170</v>
      </c>
      <c r="N132" s="140">
        <v>-2.7020363595296111</v>
      </c>
    </row>
    <row r="133" spans="1:14" ht="15.75" thickBot="1" x14ac:dyDescent="0.25">
      <c r="A133" s="154" t="s">
        <v>32</v>
      </c>
      <c r="B133" s="140">
        <f t="shared" si="27"/>
        <v>0.04</v>
      </c>
      <c r="C133" s="140">
        <f t="shared" si="28"/>
        <v>7.2253985181015293E-2</v>
      </c>
      <c r="D133" s="140">
        <v>5.2631631578947354E-2</v>
      </c>
      <c r="E133" s="140">
        <f t="shared" si="32"/>
        <v>7.1052702631578937E-2</v>
      </c>
      <c r="F133" s="140">
        <f t="shared" si="29"/>
        <v>3.9473723684210517E-2</v>
      </c>
      <c r="K133" s="140">
        <f t="shared" si="30"/>
        <v>6.7386552071992627</v>
      </c>
      <c r="L133" s="140">
        <f t="shared" si="31"/>
        <v>7.2253985181015293E-2</v>
      </c>
      <c r="M133" s="189" t="s">
        <v>168</v>
      </c>
      <c r="N133" s="140">
        <v>-4.5340921183850016</v>
      </c>
    </row>
    <row r="134" spans="1:14" ht="15.75" thickBot="1" x14ac:dyDescent="0.25">
      <c r="A134" s="154" t="s">
        <v>33</v>
      </c>
      <c r="B134" s="140">
        <f t="shared" si="27"/>
        <v>0.04</v>
      </c>
      <c r="C134" s="140">
        <f t="shared" si="28"/>
        <v>6.6438817744250367E-2</v>
      </c>
      <c r="D134" s="140">
        <v>5.2631631578947354E-2</v>
      </c>
      <c r="E134" s="140">
        <f t="shared" si="32"/>
        <v>7.1052702631578937E-2</v>
      </c>
      <c r="F134" s="140">
        <f t="shared" si="29"/>
        <v>3.9473723684210517E-2</v>
      </c>
      <c r="K134" s="140">
        <f t="shared" si="30"/>
        <v>6.1963126882320481</v>
      </c>
      <c r="L134" s="140">
        <f t="shared" si="31"/>
        <v>6.6438817744250367E-2</v>
      </c>
      <c r="M134" s="189" t="s">
        <v>173</v>
      </c>
      <c r="N134" s="140">
        <v>-5.7029635403842951</v>
      </c>
    </row>
    <row r="135" spans="1:14" x14ac:dyDescent="0.2">
      <c r="A135" s="154" t="s">
        <v>454</v>
      </c>
      <c r="E135" s="140">
        <v>-0.35</v>
      </c>
      <c r="F135" s="140">
        <v>0.25</v>
      </c>
    </row>
    <row r="136" spans="1:14" x14ac:dyDescent="0.2">
      <c r="A136" s="154" t="s">
        <v>414</v>
      </c>
      <c r="B136" s="140">
        <f>SUM(B110:B134)</f>
        <v>1.0000000000000002</v>
      </c>
      <c r="C136" s="140">
        <f>SUM(C110:C134)</f>
        <v>1.0000000000000002</v>
      </c>
      <c r="D136" s="140">
        <f>SUM(D110:D134)</f>
        <v>1.0000009999999997</v>
      </c>
      <c r="E136" s="140">
        <f>SUM(E110:E135)</f>
        <v>0.93108022844736837</v>
      </c>
      <c r="F136" s="140">
        <f>SUM(F110:F135)</f>
        <v>1.0000007499999999</v>
      </c>
    </row>
    <row r="137" spans="1:14" ht="27.75" x14ac:dyDescent="0.2">
      <c r="A137" s="188" t="s">
        <v>502</v>
      </c>
      <c r="B137" s="140" cm="1">
        <f t="array" ref="B137">MMULT(TRANSPOSE(AG$2:AG$26), B110:B134)</f>
        <v>1.8383296564773062E-2</v>
      </c>
      <c r="C137" s="140" cm="1">
        <f t="array" ref="C137">MMULT(TRANSPOSE(AG$2:AG$26), C110:C134)</f>
        <v>4.7592459467897009E-2</v>
      </c>
      <c r="D137" s="140" cm="1">
        <f t="array" ref="D137">MMULT(TRANSPOSE(AG$2:AG$26), D110:D134)</f>
        <v>3.2119525275825067E-2</v>
      </c>
      <c r="E137" s="140" cm="1">
        <f t="array" ref="E137">MMULT(TRANSPOSE(AG$2:AG$26), E110:E134)</f>
        <v>4.2451934554102684E-2</v>
      </c>
      <c r="F137" s="140" cm="1">
        <f t="array" ref="F137">MMULT(TRANSPOSE(AG$2:AG$26), F110:F134)</f>
        <v>2.4089643956868804E-2</v>
      </c>
    </row>
    <row r="138" spans="1:14" x14ac:dyDescent="0.2">
      <c r="A138" s="154" t="s">
        <v>207</v>
      </c>
      <c r="B138" s="140" cm="1">
        <f t="array" ref="B138">MMULT(TRANSPOSE(AD$2:AD$26), B110:B134)</f>
        <v>0.33967280619220513</v>
      </c>
      <c r="C138" s="140" cm="1">
        <f t="array" ref="C138">MMULT(TRANSPOSE(AD$2:AD$26), C110:C134)</f>
        <v>0.78456023575101264</v>
      </c>
      <c r="D138" s="140" cm="1">
        <f t="array" ref="D138">MMULT(TRANSPOSE(AD$2:AD$26), D110:D134)</f>
        <v>0.5273742020504264</v>
      </c>
      <c r="E138" s="140" cm="1">
        <f t="array" ref="E138">1.35*(MMULT(TRANSPOSE(AD2:AD26),D110:D134))+(-0.35*4.05%)</f>
        <v>0.69778017276807569</v>
      </c>
      <c r="F138" s="140" cm="1">
        <f t="array" ref="F138">0.75*(MMULT(TRANSPOSE(AD2:AD26),F110:F134))+(0.25*4.36%)</f>
        <v>0.30754798865336486</v>
      </c>
    </row>
    <row r="139" spans="1:14" x14ac:dyDescent="0.2">
      <c r="A139" s="154" t="s">
        <v>501</v>
      </c>
      <c r="B139" s="140" cm="1">
        <f t="array" ref="B139">SQRT(MMULT(MMULT(TRANSPOSE(B110:B134),_xlfn.ANCHORARRAY(B$81)),B110:B134))</f>
        <v>4.3692626245083403E-2</v>
      </c>
      <c r="C139" s="140" cm="1">
        <f t="array" ref="C139">SQRT(MMULT(MMULT(TRANSPOSE(C110:C134),_xlfn.ANCHORARRAY(B$81)),C110:C134))</f>
        <v>3.6486454309308157E-2</v>
      </c>
      <c r="D139" s="140" cm="1">
        <f t="array" ref="D139">SQRT(MMULT(MMULT(TRANSPOSE(D110:D134),_xlfn.ANCHORARRAY(B$81)),D110:D134))</f>
        <v>4.3494477030192602E-2</v>
      </c>
      <c r="E139" s="140" cm="1">
        <f t="array" ref="E139">SQRT(MMULT(MMULT(TRANSPOSE(E110:E134),_xlfn.ANCHORARRAY(B$81)),E110:E134))*SQRT(12)</f>
        <v>0.19233596138547171</v>
      </c>
      <c r="F139" s="140" cm="1">
        <f t="array" ref="F139">SQRT(MMULT(MMULT(TRANSPOSE(F110:F134),_xlfn.ANCHORARRAY(B$81)),F110:F134))*SQRT(12)</f>
        <v>0.11300196609739664</v>
      </c>
    </row>
    <row r="140" spans="1:14" x14ac:dyDescent="0.2">
      <c r="A140" s="154" t="s">
        <v>500</v>
      </c>
      <c r="B140" s="140">
        <f>B138/B139</f>
        <v>7.7741448702783682</v>
      </c>
      <c r="C140" s="140">
        <f>C138/C139</f>
        <v>21.502780980032401</v>
      </c>
      <c r="D140" s="140">
        <f>D138/D139</f>
        <v>12.125084333910683</v>
      </c>
      <c r="E140" s="140">
        <f>E138/E139</f>
        <v>3.6279235965114904</v>
      </c>
      <c r="F140" s="140">
        <f>F138/F139</f>
        <v>2.7216162627496994</v>
      </c>
    </row>
  </sheetData>
  <mergeCells count="8">
    <mergeCell ref="P107:Q107"/>
    <mergeCell ref="A1:N1"/>
    <mergeCell ref="A16:N16"/>
    <mergeCell ref="A36:N36"/>
    <mergeCell ref="A51:N51"/>
    <mergeCell ref="A79:N79"/>
    <mergeCell ref="K107:L107"/>
    <mergeCell ref="M107:O107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BBCDF-A05D-C548-80D8-8A34619A365B}">
  <dimension ref="A1:K21"/>
  <sheetViews>
    <sheetView tabSelected="1" topLeftCell="M1" zoomScale="80" zoomScaleNormal="80" workbookViewId="0">
      <selection activeCell="Q17" sqref="Q17"/>
    </sheetView>
  </sheetViews>
  <sheetFormatPr defaultColWidth="8.875" defaultRowHeight="15" x14ac:dyDescent="0.2"/>
  <cols>
    <col min="1" max="1" width="15.1640625" style="140" customWidth="1"/>
    <col min="2" max="4" width="13.6875" style="140" customWidth="1"/>
    <col min="5" max="5" width="9.86328125" style="140" customWidth="1"/>
    <col min="6" max="16384" width="8.875" style="140"/>
  </cols>
  <sheetData>
    <row r="1" spans="1:11" ht="68.25" x14ac:dyDescent="0.2">
      <c r="B1" s="197" t="s">
        <v>535</v>
      </c>
      <c r="C1" s="197" t="s">
        <v>534</v>
      </c>
      <c r="D1" s="197" t="s">
        <v>533</v>
      </c>
      <c r="E1" s="197" t="s">
        <v>532</v>
      </c>
      <c r="F1" s="197" t="s">
        <v>531</v>
      </c>
      <c r="G1" s="197" t="s">
        <v>530</v>
      </c>
      <c r="H1" s="140" t="s">
        <v>529</v>
      </c>
    </row>
    <row r="2" spans="1:11" x14ac:dyDescent="0.2">
      <c r="A2" s="140" t="s">
        <v>528</v>
      </c>
      <c r="B2" s="140">
        <v>1.6132060165017517E-2</v>
      </c>
      <c r="C2" s="140">
        <v>0.14683333333333329</v>
      </c>
      <c r="D2" s="140">
        <f t="shared" ref="D2:D7" si="0">B2-C2</f>
        <v>-0.13070127316831576</v>
      </c>
      <c r="E2" s="163">
        <v>1.1956666666666662</v>
      </c>
      <c r="F2" s="140">
        <v>-4.5166666666666667E-2</v>
      </c>
      <c r="G2" s="163">
        <v>-4.4166666666666729E-2</v>
      </c>
      <c r="H2" s="140">
        <v>-0.12000000000000004</v>
      </c>
    </row>
    <row r="3" spans="1:11" x14ac:dyDescent="0.2">
      <c r="A3" s="140" t="s">
        <v>527</v>
      </c>
      <c r="B3" s="140">
        <v>3.2987982942496968E-2</v>
      </c>
      <c r="C3" s="140">
        <v>0.14683333333333329</v>
      </c>
      <c r="D3" s="140">
        <f t="shared" si="0"/>
        <v>-0.11384535039083632</v>
      </c>
      <c r="E3" s="163">
        <v>1.1956666666666662</v>
      </c>
      <c r="F3" s="140">
        <v>-4.5166666666666667E-2</v>
      </c>
      <c r="G3" s="163">
        <v>-4.4166666666666729E-2</v>
      </c>
      <c r="H3" s="140">
        <v>0.12</v>
      </c>
    </row>
    <row r="4" spans="1:11" x14ac:dyDescent="0.2">
      <c r="A4" s="140" t="s">
        <v>526</v>
      </c>
      <c r="B4" s="140">
        <v>4.2148737516148761E-2</v>
      </c>
      <c r="C4" s="140">
        <v>0.14683333333333329</v>
      </c>
      <c r="D4" s="140">
        <f t="shared" si="0"/>
        <v>-0.10468459581718453</v>
      </c>
      <c r="E4" s="163">
        <v>1.1956666666666662</v>
      </c>
      <c r="F4" s="140">
        <v>-4.5166666666666667E-2</v>
      </c>
      <c r="G4" s="163">
        <v>-4.4166666666666729E-2</v>
      </c>
      <c r="H4" s="140">
        <v>0.12</v>
      </c>
    </row>
    <row r="5" spans="1:11" x14ac:dyDescent="0.2">
      <c r="A5" s="140" t="s">
        <v>522</v>
      </c>
      <c r="B5" s="140">
        <v>0.33967280619220513</v>
      </c>
      <c r="C5" s="140">
        <v>0.42750000000000005</v>
      </c>
      <c r="D5" s="140">
        <f t="shared" si="0"/>
        <v>-8.7827193807794912E-2</v>
      </c>
      <c r="E5" s="163">
        <v>1.4983333333333337</v>
      </c>
      <c r="F5" s="140">
        <v>-0.69833333333333336</v>
      </c>
      <c r="G5" s="140">
        <v>-0.57916666666666672</v>
      </c>
      <c r="H5" s="140">
        <v>1.2916666666666665</v>
      </c>
    </row>
    <row r="6" spans="1:11" x14ac:dyDescent="0.2">
      <c r="A6" s="140" t="s">
        <v>521</v>
      </c>
      <c r="B6" s="140">
        <v>0.78456023575101264</v>
      </c>
      <c r="C6" s="140">
        <v>0.42750000000000005</v>
      </c>
      <c r="D6" s="140">
        <f t="shared" si="0"/>
        <v>0.35706023575101259</v>
      </c>
      <c r="E6" s="163">
        <v>1.4983333333333337</v>
      </c>
      <c r="F6" s="140">
        <v>-0.69833333333333336</v>
      </c>
      <c r="G6" s="140">
        <v>-0.57916666666666672</v>
      </c>
      <c r="H6" s="140">
        <v>1.2916666666666665</v>
      </c>
    </row>
    <row r="7" spans="1:11" x14ac:dyDescent="0.2">
      <c r="A7" s="140" t="s">
        <v>520</v>
      </c>
      <c r="B7" s="140">
        <v>0.5273742020504264</v>
      </c>
      <c r="C7" s="140">
        <v>0.42750000000000005</v>
      </c>
      <c r="D7" s="140">
        <f t="shared" si="0"/>
        <v>9.9874202050426353E-2</v>
      </c>
      <c r="E7" s="163">
        <v>1.4983333333333337</v>
      </c>
      <c r="F7" s="140">
        <v>-0.69833333333333336</v>
      </c>
      <c r="G7" s="140">
        <v>-0.57916666666666672</v>
      </c>
      <c r="H7" s="140">
        <v>1.2916666666666665</v>
      </c>
    </row>
    <row r="8" spans="1:11" x14ac:dyDescent="0.2">
      <c r="B8" s="140" t="s">
        <v>525</v>
      </c>
    </row>
    <row r="9" spans="1:11" ht="16.5" x14ac:dyDescent="0.25">
      <c r="A9" s="140" t="s">
        <v>524</v>
      </c>
      <c r="B9" s="140">
        <v>-0.13070127316831576</v>
      </c>
      <c r="D9"/>
      <c r="G9"/>
      <c r="K9"/>
    </row>
    <row r="10" spans="1:11" x14ac:dyDescent="0.2">
      <c r="A10" s="140" t="s">
        <v>523</v>
      </c>
      <c r="B10" s="140">
        <v>-0.11384535039083632</v>
      </c>
    </row>
    <row r="11" spans="1:11" x14ac:dyDescent="0.2">
      <c r="A11" s="140" t="s">
        <v>476</v>
      </c>
      <c r="B11" s="140">
        <v>-0.10468459581718453</v>
      </c>
    </row>
    <row r="12" spans="1:11" x14ac:dyDescent="0.2">
      <c r="A12" s="140" t="s">
        <v>522</v>
      </c>
      <c r="B12" s="140">
        <v>-8.7827193807794912E-2</v>
      </c>
    </row>
    <row r="13" spans="1:11" x14ac:dyDescent="0.2">
      <c r="A13" s="140" t="s">
        <v>521</v>
      </c>
      <c r="B13" s="140">
        <v>0.35706023575101259</v>
      </c>
    </row>
    <row r="14" spans="1:11" x14ac:dyDescent="0.2">
      <c r="A14" s="140" t="s">
        <v>520</v>
      </c>
      <c r="B14" s="140">
        <v>9.9874202050426353E-2</v>
      </c>
    </row>
    <row r="20" spans="3:11" ht="16.5" x14ac:dyDescent="0.25">
      <c r="C20"/>
      <c r="K20"/>
    </row>
    <row r="21" spans="3:11" ht="16.5" x14ac:dyDescent="0.25">
      <c r="G21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C6FC6-F2B9-0A47-8546-EFD280AA78E6}">
  <dimension ref="A1:CT281"/>
  <sheetViews>
    <sheetView topLeftCell="E87" zoomScale="98" zoomScaleNormal="98" workbookViewId="0">
      <selection activeCell="E98" sqref="E98"/>
    </sheetView>
  </sheetViews>
  <sheetFormatPr defaultColWidth="11.21875" defaultRowHeight="16.5" x14ac:dyDescent="0.25"/>
  <cols>
    <col min="1" max="1" width="21.94921875" bestFit="1" customWidth="1"/>
    <col min="2" max="2" width="15.2890625" bestFit="1" customWidth="1"/>
    <col min="7" max="7" width="10.35546875" bestFit="1" customWidth="1"/>
    <col min="9" max="9" width="25.5234375" bestFit="1" customWidth="1"/>
    <col min="10" max="10" width="22.1953125" bestFit="1" customWidth="1"/>
  </cols>
  <sheetData>
    <row r="1" spans="1:98" ht="25.5" x14ac:dyDescent="0.3">
      <c r="A1" s="86" t="s">
        <v>353</v>
      </c>
      <c r="B1" s="34"/>
      <c r="C1" s="34"/>
      <c r="D1" s="34"/>
      <c r="E1" s="34"/>
      <c r="F1" s="34"/>
      <c r="G1" s="34"/>
      <c r="H1" s="34"/>
      <c r="AV1" s="135" t="s">
        <v>433</v>
      </c>
      <c r="AW1" s="135"/>
      <c r="AX1" s="34"/>
      <c r="AY1" s="34"/>
      <c r="AZ1" s="34"/>
      <c r="BA1" s="34"/>
      <c r="BB1" s="135" t="s">
        <v>434</v>
      </c>
      <c r="BC1" s="135"/>
      <c r="BD1" s="34"/>
      <c r="BE1" s="34"/>
      <c r="BF1" s="34"/>
      <c r="BG1" s="34"/>
      <c r="BH1" s="135" t="s">
        <v>435</v>
      </c>
      <c r="BI1" s="135"/>
      <c r="BJ1" s="34"/>
      <c r="BK1" s="34"/>
      <c r="BL1" s="34"/>
      <c r="BM1" s="34"/>
      <c r="BN1" s="135" t="s">
        <v>310</v>
      </c>
      <c r="BO1" s="135"/>
      <c r="BP1" s="34"/>
      <c r="BQ1" s="34"/>
      <c r="BR1" s="34"/>
      <c r="BS1" s="34"/>
      <c r="BT1" s="135" t="s">
        <v>436</v>
      </c>
      <c r="BU1" s="135"/>
      <c r="BV1" s="34"/>
      <c r="CA1" s="138" t="s">
        <v>442</v>
      </c>
      <c r="CB1" s="139"/>
      <c r="CC1" s="139"/>
      <c r="CD1" s="139"/>
      <c r="CE1" s="139"/>
      <c r="CF1" s="34"/>
      <c r="CG1" s="34"/>
      <c r="CH1" s="34"/>
      <c r="CI1" s="138" t="s">
        <v>443</v>
      </c>
      <c r="CJ1" s="139"/>
      <c r="CK1" s="139"/>
      <c r="CL1" s="139"/>
      <c r="CM1" s="139"/>
      <c r="CN1" s="34"/>
      <c r="CR1" s="135" t="s">
        <v>448</v>
      </c>
      <c r="CS1" s="135"/>
    </row>
    <row r="2" spans="1:98" x14ac:dyDescent="0.25">
      <c r="A2" s="35" t="s">
        <v>181</v>
      </c>
      <c r="B2" s="35" t="s">
        <v>182</v>
      </c>
      <c r="C2" s="35"/>
      <c r="D2" s="35"/>
      <c r="E2" s="35"/>
      <c r="F2" s="35"/>
      <c r="G2" s="35"/>
      <c r="H2" s="35"/>
      <c r="AV2" s="136" t="s">
        <v>1</v>
      </c>
      <c r="AW2" s="137" t="s">
        <v>202</v>
      </c>
      <c r="AX2" s="34"/>
      <c r="AY2" s="34"/>
      <c r="AZ2" s="34"/>
      <c r="BA2" s="34"/>
      <c r="BB2" s="136" t="s">
        <v>1</v>
      </c>
      <c r="BC2" s="137" t="s">
        <v>202</v>
      </c>
      <c r="BD2" s="34"/>
      <c r="BE2" s="34"/>
      <c r="BF2" s="34"/>
      <c r="BG2" s="34"/>
      <c r="BH2" s="136" t="s">
        <v>1</v>
      </c>
      <c r="BI2" s="137" t="s">
        <v>202</v>
      </c>
      <c r="BJ2" s="34"/>
      <c r="BK2" s="34"/>
      <c r="BL2" s="34"/>
      <c r="BM2" s="34"/>
      <c r="BN2" s="136" t="s">
        <v>1</v>
      </c>
      <c r="BO2" s="137" t="s">
        <v>202</v>
      </c>
      <c r="BP2" s="34"/>
      <c r="BQ2" s="34"/>
      <c r="BR2" s="34"/>
      <c r="BS2" s="34"/>
      <c r="BT2" s="136" t="s">
        <v>1</v>
      </c>
      <c r="BU2" s="137" t="s">
        <v>202</v>
      </c>
      <c r="BV2" s="34"/>
      <c r="CA2" s="130" t="s">
        <v>1</v>
      </c>
      <c r="CB2" s="131" t="s">
        <v>202</v>
      </c>
      <c r="CC2" s="131" t="s">
        <v>444</v>
      </c>
      <c r="CD2" s="131" t="s">
        <v>445</v>
      </c>
      <c r="CE2" s="131" t="s">
        <v>446</v>
      </c>
      <c r="CF2" s="34"/>
      <c r="CG2" s="34"/>
      <c r="CH2" s="34"/>
      <c r="CI2" s="130" t="s">
        <v>1</v>
      </c>
      <c r="CJ2" s="131" t="s">
        <v>202</v>
      </c>
      <c r="CK2" s="131" t="s">
        <v>444</v>
      </c>
      <c r="CL2" s="131" t="s">
        <v>445</v>
      </c>
      <c r="CM2" s="131" t="s">
        <v>446</v>
      </c>
      <c r="CN2" s="34"/>
      <c r="CR2" s="136" t="s">
        <v>1</v>
      </c>
      <c r="CS2" s="137" t="s">
        <v>202</v>
      </c>
      <c r="CT2" s="34"/>
    </row>
    <row r="3" spans="1:98" x14ac:dyDescent="0.25">
      <c r="A3" s="35" t="s">
        <v>183</v>
      </c>
      <c r="B3" s="113" t="s">
        <v>184</v>
      </c>
      <c r="C3" s="35"/>
      <c r="D3" s="35"/>
      <c r="E3" s="35"/>
      <c r="F3" s="35"/>
      <c r="G3" s="35"/>
      <c r="H3" s="35"/>
      <c r="L3" t="s">
        <v>192</v>
      </c>
      <c r="Q3" t="s">
        <v>192</v>
      </c>
      <c r="V3" t="s">
        <v>192</v>
      </c>
      <c r="AA3" t="s">
        <v>192</v>
      </c>
      <c r="AG3" t="s">
        <v>192</v>
      </c>
      <c r="AM3" t="s">
        <v>192</v>
      </c>
      <c r="AV3" s="132">
        <v>1</v>
      </c>
      <c r="AW3" s="133">
        <v>1.9239999999999999</v>
      </c>
      <c r="AX3" s="34">
        <f>AW4-AW3</f>
        <v>-7.2999999999999954E-2</v>
      </c>
      <c r="AY3" s="34"/>
      <c r="AZ3" s="34"/>
      <c r="BA3" s="34"/>
      <c r="BB3" s="132">
        <v>1</v>
      </c>
      <c r="BC3" s="133">
        <v>1.879</v>
      </c>
      <c r="BD3" s="34">
        <f>BC4-BC3</f>
        <v>-6.0000000000000053E-2</v>
      </c>
      <c r="BE3" s="34"/>
      <c r="BF3" s="34"/>
      <c r="BG3" s="34"/>
      <c r="BH3" s="132">
        <v>1</v>
      </c>
      <c r="BI3" s="133">
        <v>1.9159999999999999</v>
      </c>
      <c r="BJ3" s="34">
        <f>BI4-BI3</f>
        <v>-6.4999999999999947E-2</v>
      </c>
      <c r="BK3" s="34"/>
      <c r="BL3" s="34"/>
      <c r="BM3" s="34"/>
      <c r="BN3" s="132">
        <v>1</v>
      </c>
      <c r="BO3" s="133">
        <v>2.024</v>
      </c>
      <c r="BP3" s="34">
        <f>BO4-BO3</f>
        <v>-5.600000000000005E-2</v>
      </c>
      <c r="BQ3" s="34"/>
      <c r="BR3" s="34"/>
      <c r="BS3" s="34"/>
      <c r="BT3" s="132">
        <v>1</v>
      </c>
      <c r="BU3" s="133">
        <v>2.133</v>
      </c>
      <c r="BV3" s="34">
        <f>BU4-BU3</f>
        <v>-4.8999999999999932E-2</v>
      </c>
      <c r="CA3" s="132">
        <v>1</v>
      </c>
      <c r="CB3" s="133">
        <v>0.5</v>
      </c>
      <c r="CC3" s="131">
        <v>4.4240000000000004</v>
      </c>
      <c r="CD3" s="131">
        <v>4.4589999999999996</v>
      </c>
      <c r="CE3" s="131">
        <v>4.4080000000000004</v>
      </c>
      <c r="CF3" s="34">
        <f>CB4-CB3</f>
        <v>0.20099999999999996</v>
      </c>
      <c r="CG3" s="34"/>
      <c r="CH3" s="34"/>
      <c r="CI3" s="132">
        <v>1</v>
      </c>
      <c r="CJ3" s="133">
        <v>1.179</v>
      </c>
      <c r="CK3" s="131">
        <v>4.6580000000000004</v>
      </c>
      <c r="CL3" s="131">
        <v>4.6950000000000003</v>
      </c>
      <c r="CM3" s="131">
        <v>4.6429999999999998</v>
      </c>
      <c r="CN3" s="34">
        <f>CJ4-CJ3</f>
        <v>0.27099999999999991</v>
      </c>
      <c r="CR3" s="132">
        <v>1</v>
      </c>
      <c r="CS3" s="133">
        <v>2.5710000000000002</v>
      </c>
      <c r="CT3" s="34">
        <f>CS4-CS3</f>
        <v>4.0000000000000036E-3</v>
      </c>
    </row>
    <row r="4" spans="1:98" x14ac:dyDescent="0.25">
      <c r="A4" s="35"/>
      <c r="B4" s="35"/>
      <c r="C4" s="35"/>
      <c r="D4" s="35"/>
      <c r="E4" s="35"/>
      <c r="F4" s="35"/>
      <c r="G4" s="35"/>
      <c r="H4" s="35"/>
      <c r="K4" s="36" t="s">
        <v>540</v>
      </c>
      <c r="L4">
        <f>(100*C6)/2</f>
        <v>1.875</v>
      </c>
      <c r="P4" s="36" t="s">
        <v>541</v>
      </c>
      <c r="Q4">
        <f>(100*D6)/2</f>
        <v>2</v>
      </c>
      <c r="U4" s="36" t="s">
        <v>542</v>
      </c>
      <c r="V4">
        <f>(100*E6)/2</f>
        <v>2.0625</v>
      </c>
      <c r="Z4" s="36" t="s">
        <v>543</v>
      </c>
      <c r="AA4">
        <f>(100*F6)/2</f>
        <v>2.125</v>
      </c>
      <c r="AF4" s="36" t="s">
        <v>544</v>
      </c>
      <c r="AG4">
        <f>(100*G6)/2</f>
        <v>2.5</v>
      </c>
      <c r="AL4" s="36" t="s">
        <v>545</v>
      </c>
      <c r="AM4">
        <f>(100*H6)/2</f>
        <v>2.375</v>
      </c>
      <c r="AV4" s="132">
        <v>2</v>
      </c>
      <c r="AW4" s="133">
        <v>1.851</v>
      </c>
      <c r="AX4" s="34">
        <f t="shared" ref="AX4:AX67" si="0">AW5-AW4</f>
        <v>-6.0000000000000053E-3</v>
      </c>
      <c r="AY4" s="34"/>
      <c r="AZ4" s="34"/>
      <c r="BA4" s="34"/>
      <c r="BB4" s="132">
        <v>2</v>
      </c>
      <c r="BC4" s="133">
        <v>1.819</v>
      </c>
      <c r="BD4" s="34">
        <f t="shared" ref="BD4:BD67" si="1">BC5-BC4</f>
        <v>-2.8999999999999915E-2</v>
      </c>
      <c r="BE4" s="34"/>
      <c r="BF4" s="34"/>
      <c r="BG4" s="34"/>
      <c r="BH4" s="132">
        <v>2</v>
      </c>
      <c r="BI4" s="133">
        <v>1.851</v>
      </c>
      <c r="BJ4" s="34">
        <f t="shared" ref="BJ4:BJ67" si="2">BI5-BI4</f>
        <v>-1.4999999999999902E-2</v>
      </c>
      <c r="BK4" s="34"/>
      <c r="BL4" s="34"/>
      <c r="BM4" s="34"/>
      <c r="BN4" s="132">
        <v>2</v>
      </c>
      <c r="BO4" s="133">
        <v>1.968</v>
      </c>
      <c r="BP4" s="34">
        <f t="shared" ref="BP4:BP67" si="3">BO5-BO4</f>
        <v>-1.6999999999999904E-2</v>
      </c>
      <c r="BQ4" s="34"/>
      <c r="BR4" s="34"/>
      <c r="BS4" s="34"/>
      <c r="BT4" s="132">
        <v>2</v>
      </c>
      <c r="BU4" s="133">
        <v>2.0840000000000001</v>
      </c>
      <c r="BV4" s="34">
        <f t="shared" ref="BV4:BV67" si="4">BU5-BU4</f>
        <v>0</v>
      </c>
      <c r="CA4" s="132">
        <v>2</v>
      </c>
      <c r="CB4" s="133">
        <v>0.70099999999999996</v>
      </c>
      <c r="CC4" s="131">
        <v>4.4989999999999997</v>
      </c>
      <c r="CD4" s="131">
        <v>4.5069999999999997</v>
      </c>
      <c r="CE4" s="131">
        <v>4.3090000000000002</v>
      </c>
      <c r="CF4" s="34">
        <f t="shared" ref="CF4:CF67" si="5">CB5-CB4</f>
        <v>-0.15699999999999992</v>
      </c>
      <c r="CG4" s="34"/>
      <c r="CH4" s="34"/>
      <c r="CI4" s="132">
        <v>2</v>
      </c>
      <c r="CJ4" s="133">
        <v>1.45</v>
      </c>
      <c r="CK4" s="131">
        <v>4.7350000000000003</v>
      </c>
      <c r="CL4" s="131">
        <v>4.742</v>
      </c>
      <c r="CM4" s="131">
        <v>4.5670000000000002</v>
      </c>
      <c r="CN4" s="34">
        <f t="shared" ref="CN4:CN67" si="6">CJ5-CJ4</f>
        <v>-0.20799999999999996</v>
      </c>
      <c r="CR4" s="132">
        <v>2</v>
      </c>
      <c r="CS4" s="133">
        <v>2.5750000000000002</v>
      </c>
      <c r="CT4" s="34">
        <f t="shared" ref="CT4:CT67" si="7">CS5-CS4</f>
        <v>1.2999999999999901E-2</v>
      </c>
    </row>
    <row r="5" spans="1:98" ht="22.5" x14ac:dyDescent="0.25">
      <c r="A5" s="35"/>
      <c r="B5" s="36" t="s">
        <v>185</v>
      </c>
      <c r="C5" s="36" t="s">
        <v>186</v>
      </c>
      <c r="D5" s="36" t="s">
        <v>187</v>
      </c>
      <c r="E5" s="36" t="s">
        <v>188</v>
      </c>
      <c r="F5" s="36" t="s">
        <v>189</v>
      </c>
      <c r="G5" s="36" t="s">
        <v>190</v>
      </c>
      <c r="H5" s="36" t="s">
        <v>191</v>
      </c>
      <c r="L5" s="34" t="s">
        <v>221</v>
      </c>
      <c r="M5" s="34" t="s">
        <v>222</v>
      </c>
      <c r="Q5" s="34" t="s">
        <v>221</v>
      </c>
      <c r="R5" s="34" t="s">
        <v>222</v>
      </c>
      <c r="V5" s="34" t="s">
        <v>221</v>
      </c>
      <c r="W5" s="34" t="s">
        <v>222</v>
      </c>
      <c r="AA5" s="34" t="s">
        <v>221</v>
      </c>
      <c r="AB5" s="34" t="s">
        <v>222</v>
      </c>
      <c r="AG5" s="34" t="s">
        <v>221</v>
      </c>
      <c r="AH5" s="34" t="s">
        <v>222</v>
      </c>
      <c r="AM5" s="34" t="s">
        <v>221</v>
      </c>
      <c r="AN5" s="34" t="s">
        <v>222</v>
      </c>
      <c r="AV5" s="132">
        <v>3</v>
      </c>
      <c r="AW5" s="133">
        <v>1.845</v>
      </c>
      <c r="AX5" s="34">
        <f t="shared" si="0"/>
        <v>-7.2999999999999954E-2</v>
      </c>
      <c r="AY5" s="34"/>
      <c r="AZ5" s="34"/>
      <c r="BA5" s="34"/>
      <c r="BB5" s="132">
        <v>3</v>
      </c>
      <c r="BC5" s="133">
        <v>1.79</v>
      </c>
      <c r="BD5" s="34">
        <f t="shared" si="1"/>
        <v>-5.8999999999999941E-2</v>
      </c>
      <c r="BE5" s="34"/>
      <c r="BF5" s="34"/>
      <c r="BG5" s="34"/>
      <c r="BH5" s="132">
        <v>3</v>
      </c>
      <c r="BI5" s="133">
        <v>1.8360000000000001</v>
      </c>
      <c r="BJ5" s="34">
        <f t="shared" si="2"/>
        <v>-3.9000000000000146E-2</v>
      </c>
      <c r="BK5" s="34"/>
      <c r="BL5" s="34"/>
      <c r="BM5" s="34"/>
      <c r="BN5" s="132">
        <v>3</v>
      </c>
      <c r="BO5" s="133">
        <v>1.9510000000000001</v>
      </c>
      <c r="BP5" s="34">
        <f t="shared" si="3"/>
        <v>-2.9000000000000137E-2</v>
      </c>
      <c r="BQ5" s="34"/>
      <c r="BR5" s="34"/>
      <c r="BS5" s="34"/>
      <c r="BT5" s="132">
        <v>3</v>
      </c>
      <c r="BU5" s="133">
        <v>2.0840000000000001</v>
      </c>
      <c r="BV5" s="34">
        <f t="shared" si="4"/>
        <v>-2.4999999999999911E-2</v>
      </c>
      <c r="CA5" s="132">
        <v>3</v>
      </c>
      <c r="CB5" s="133">
        <v>0.54400000000000004</v>
      </c>
      <c r="CC5" s="131">
        <v>4.4669999999999996</v>
      </c>
      <c r="CD5" s="131">
        <v>4.5140000000000002</v>
      </c>
      <c r="CE5" s="131">
        <v>4.4459999999999997</v>
      </c>
      <c r="CF5" s="34">
        <f t="shared" si="5"/>
        <v>-1.9000000000000017E-2</v>
      </c>
      <c r="CG5" s="34"/>
      <c r="CH5" s="34"/>
      <c r="CI5" s="132">
        <v>3</v>
      </c>
      <c r="CJ5" s="133">
        <v>1.242</v>
      </c>
      <c r="CK5" s="131">
        <v>4.7519999999999998</v>
      </c>
      <c r="CL5" s="131">
        <v>4.7699999999999996</v>
      </c>
      <c r="CM5" s="131">
        <v>4.6680000000000001</v>
      </c>
      <c r="CN5" s="34">
        <f t="shared" si="6"/>
        <v>-1.8000000000000016E-2</v>
      </c>
      <c r="CR5" s="132">
        <v>3</v>
      </c>
      <c r="CS5" s="133">
        <v>2.5880000000000001</v>
      </c>
      <c r="CT5" s="34">
        <f t="shared" si="7"/>
        <v>-2.0000000000002238E-3</v>
      </c>
    </row>
    <row r="6" spans="1:98" ht="17.25" thickBot="1" x14ac:dyDescent="0.3">
      <c r="A6" s="37" t="s">
        <v>192</v>
      </c>
      <c r="B6" s="38">
        <v>3.875E-2</v>
      </c>
      <c r="C6" s="38">
        <v>3.7499999999999999E-2</v>
      </c>
      <c r="D6" s="38">
        <v>0.04</v>
      </c>
      <c r="E6" s="38">
        <v>4.1250000000000002E-2</v>
      </c>
      <c r="F6" s="38">
        <v>4.2500000000000003E-2</v>
      </c>
      <c r="G6" s="38">
        <v>0.05</v>
      </c>
      <c r="H6" s="38">
        <v>4.7500000000000001E-2</v>
      </c>
      <c r="K6">
        <v>1</v>
      </c>
      <c r="L6">
        <f>$L$4/((1+$C$10)^K6)</f>
        <v>1.8380550926379766</v>
      </c>
      <c r="M6">
        <f t="shared" ref="M6:M12" si="8">L6/$L$12</f>
        <v>1.8520554845539935E-2</v>
      </c>
      <c r="N6">
        <f t="shared" ref="N6:N11" si="9">M6*K6</f>
        <v>1.8520554845539935E-2</v>
      </c>
      <c r="P6">
        <v>1</v>
      </c>
      <c r="Q6">
        <f t="shared" ref="Q6:Q14" si="10">$Q$4/(1+$D$10)^P6</f>
        <v>1.9599196432946249</v>
      </c>
      <c r="R6">
        <f t="shared" ref="R6:R16" si="11">Q6/$Q$16</f>
        <v>1.9678553401846016E-2</v>
      </c>
      <c r="S6">
        <f t="shared" ref="S6:S15" si="12">R6*P6</f>
        <v>1.9678553401846016E-2</v>
      </c>
      <c r="U6">
        <v>1</v>
      </c>
      <c r="V6">
        <f t="shared" ref="V6:V18" si="13">$V$4/(1+$E$10)^U6</f>
        <v>2.0189907493514756</v>
      </c>
      <c r="W6">
        <f t="shared" ref="W6:W20" si="14">V6/$V$20</f>
        <v>2.0416057878146779E-2</v>
      </c>
      <c r="X6">
        <f t="shared" ref="X6:X19" si="15">W6*U6</f>
        <v>2.0416057878146779E-2</v>
      </c>
      <c r="Z6">
        <v>1</v>
      </c>
      <c r="AA6">
        <f>$AA$4/(1+$F$10)^Z6</f>
        <v>2.0785445297598666</v>
      </c>
      <c r="AB6">
        <f t="shared" ref="AB6:AB26" si="16">AA6/$AA$26</f>
        <v>2.1157505504746654E-2</v>
      </c>
      <c r="AC6">
        <f t="shared" ref="AC6:AC25" si="17">AB6*Z6</f>
        <v>2.1157505504746654E-2</v>
      </c>
      <c r="AF6">
        <v>1</v>
      </c>
      <c r="AG6">
        <f>$AG$4/(1+$G$10)^AF6</f>
        <v>2.4391433728474561</v>
      </c>
      <c r="AH6">
        <f t="shared" ref="AH6:AH46" si="18">AG6/$AG$46</f>
        <v>2.4360831741701908E-2</v>
      </c>
      <c r="AI6">
        <f t="shared" ref="AI6:AI45" si="19">AH6*AF6</f>
        <v>2.4360831741701908E-2</v>
      </c>
      <c r="AL6">
        <v>1</v>
      </c>
      <c r="AM6">
        <f>$AM$4/(1+$H$10)^AL6</f>
        <v>2.3174123042396446</v>
      </c>
      <c r="AN6">
        <f>AM6/$AM$66</f>
        <v>2.3992656910380383E-2</v>
      </c>
      <c r="AO6">
        <f>AN6*AL6</f>
        <v>2.3992656910380383E-2</v>
      </c>
      <c r="AV6" s="132">
        <v>4</v>
      </c>
      <c r="AW6" s="133">
        <v>1.772</v>
      </c>
      <c r="AX6" s="34">
        <f t="shared" si="0"/>
        <v>-1.5000000000000124E-2</v>
      </c>
      <c r="AY6" s="34"/>
      <c r="AZ6" s="34"/>
      <c r="BA6" s="34"/>
      <c r="BB6" s="132">
        <v>4</v>
      </c>
      <c r="BC6" s="133">
        <v>1.7310000000000001</v>
      </c>
      <c r="BD6" s="34">
        <f t="shared" si="1"/>
        <v>-1.9000000000000128E-2</v>
      </c>
      <c r="BE6" s="34"/>
      <c r="BF6" s="34"/>
      <c r="BG6" s="34"/>
      <c r="BH6" s="132">
        <v>4</v>
      </c>
      <c r="BI6" s="133">
        <v>1.7969999999999999</v>
      </c>
      <c r="BJ6" s="34">
        <f t="shared" si="2"/>
        <v>-2.8999999999999915E-2</v>
      </c>
      <c r="BK6" s="34"/>
      <c r="BL6" s="34"/>
      <c r="BM6" s="34"/>
      <c r="BN6" s="132">
        <v>4</v>
      </c>
      <c r="BO6" s="133">
        <v>1.9219999999999999</v>
      </c>
      <c r="BP6" s="34">
        <f t="shared" si="3"/>
        <v>-4.4999999999999929E-2</v>
      </c>
      <c r="BQ6" s="34"/>
      <c r="BR6" s="34"/>
      <c r="BS6" s="34"/>
      <c r="BT6" s="132">
        <v>4</v>
      </c>
      <c r="BU6" s="133">
        <v>2.0590000000000002</v>
      </c>
      <c r="BV6" s="34">
        <f t="shared" si="4"/>
        <v>-5.2000000000000046E-2</v>
      </c>
      <c r="CA6" s="132">
        <v>4</v>
      </c>
      <c r="CB6" s="133">
        <v>0.52500000000000002</v>
      </c>
      <c r="CC6" s="131">
        <v>4.6829999999999998</v>
      </c>
      <c r="CD6" s="131">
        <v>4.7389999999999999</v>
      </c>
      <c r="CE6" s="131">
        <v>4.4290000000000003</v>
      </c>
      <c r="CF6" s="34">
        <f t="shared" si="5"/>
        <v>-3.6000000000000032E-2</v>
      </c>
      <c r="CG6" s="34"/>
      <c r="CH6" s="34"/>
      <c r="CI6" s="132">
        <v>4</v>
      </c>
      <c r="CJ6" s="133">
        <v>1.224</v>
      </c>
      <c r="CK6" s="131">
        <v>4.8920000000000003</v>
      </c>
      <c r="CL6" s="131">
        <v>4.9139999999999997</v>
      </c>
      <c r="CM6" s="131">
        <v>4.72</v>
      </c>
      <c r="CN6" s="34">
        <f t="shared" si="6"/>
        <v>-8.0999999999999961E-2</v>
      </c>
      <c r="CR6" s="132">
        <v>4</v>
      </c>
      <c r="CS6" s="133">
        <v>2.5859999999999999</v>
      </c>
      <c r="CT6" s="34">
        <f t="shared" si="7"/>
        <v>-5.2999999999999936E-2</v>
      </c>
    </row>
    <row r="7" spans="1:98" ht="17.25" thickBot="1" x14ac:dyDescent="0.3">
      <c r="A7" s="37" t="s">
        <v>193</v>
      </c>
      <c r="B7" s="39" t="s">
        <v>194</v>
      </c>
      <c r="C7" s="39" t="s">
        <v>195</v>
      </c>
      <c r="D7" s="39" t="s">
        <v>196</v>
      </c>
      <c r="E7" s="39" t="s">
        <v>197</v>
      </c>
      <c r="F7" s="39" t="s">
        <v>198</v>
      </c>
      <c r="G7" s="39" t="s">
        <v>199</v>
      </c>
      <c r="H7" s="39" t="s">
        <v>200</v>
      </c>
      <c r="K7">
        <v>2</v>
      </c>
      <c r="L7">
        <f>$L$4/((1+$C$10)^K7)</f>
        <v>1.8018381459052806</v>
      </c>
      <c r="M7">
        <f t="shared" si="8"/>
        <v>1.8155626747907005E-2</v>
      </c>
      <c r="N7">
        <f t="shared" si="9"/>
        <v>3.631125349581401E-2</v>
      </c>
      <c r="P7">
        <v>2</v>
      </c>
      <c r="Q7">
        <f t="shared" si="10"/>
        <v>1.9206425040860649</v>
      </c>
      <c r="R7">
        <f t="shared" si="11"/>
        <v>1.9284191681950134E-2</v>
      </c>
      <c r="S7">
        <f t="shared" si="12"/>
        <v>3.8568383363900269E-2</v>
      </c>
      <c r="U7">
        <v>2</v>
      </c>
      <c r="V7">
        <f t="shared" si="13"/>
        <v>1.9763993434990708</v>
      </c>
      <c r="W7">
        <f t="shared" si="14"/>
        <v>1.9985373088098262E-2</v>
      </c>
      <c r="X7">
        <f t="shared" si="15"/>
        <v>3.9970746176196524E-2</v>
      </c>
      <c r="Z7">
        <v>2</v>
      </c>
      <c r="AA7">
        <f t="shared" ref="AA7:AA24" si="20">$AA$4/(1+$F$10)^Z7</f>
        <v>2.033104641032784</v>
      </c>
      <c r="AB7">
        <f t="shared" si="16"/>
        <v>2.0694972861296675E-2</v>
      </c>
      <c r="AC7">
        <f t="shared" si="17"/>
        <v>4.1389945722593351E-2</v>
      </c>
      <c r="AF7">
        <v>2</v>
      </c>
      <c r="AG7">
        <f t="shared" ref="AG7:AG44" si="21">$AG$4/(1+$G$10)^AF7</f>
        <v>2.3797681573222653</v>
      </c>
      <c r="AH7">
        <f t="shared" si="18"/>
        <v>2.3767824519929662E-2</v>
      </c>
      <c r="AI7">
        <f t="shared" si="19"/>
        <v>4.7535649039859323E-2</v>
      </c>
      <c r="AL7">
        <v>2</v>
      </c>
      <c r="AM7">
        <f t="shared" ref="AM7:AM64" si="22">$AM$4/(1+$H$10)^AL7</f>
        <v>2.2612209633016001</v>
      </c>
      <c r="AN7">
        <f t="shared" ref="AN7:AN66" si="23">AM7/$AM$66</f>
        <v>2.341089614126983E-2</v>
      </c>
      <c r="AO7">
        <f t="shared" ref="AO7:AO65" si="24">AN7*AL7</f>
        <v>4.6821792282539659E-2</v>
      </c>
      <c r="AV7" s="132">
        <v>5</v>
      </c>
      <c r="AW7" s="133">
        <v>1.7569999999999999</v>
      </c>
      <c r="AX7" s="34">
        <f t="shared" si="0"/>
        <v>0.1100000000000001</v>
      </c>
      <c r="AY7" s="34"/>
      <c r="AZ7" s="34"/>
      <c r="BA7" s="34"/>
      <c r="BB7" s="132">
        <v>5</v>
      </c>
      <c r="BC7" s="133">
        <v>1.712</v>
      </c>
      <c r="BD7" s="34">
        <f t="shared" si="1"/>
        <v>0.10899999999999999</v>
      </c>
      <c r="BE7" s="34"/>
      <c r="BF7" s="34"/>
      <c r="BG7" s="34"/>
      <c r="BH7" s="132">
        <v>5</v>
      </c>
      <c r="BI7" s="133">
        <v>1.768</v>
      </c>
      <c r="BJ7" s="34">
        <f t="shared" si="2"/>
        <v>6.899999999999995E-2</v>
      </c>
      <c r="BK7" s="34"/>
      <c r="BL7" s="34"/>
      <c r="BM7" s="34"/>
      <c r="BN7" s="132">
        <v>5</v>
      </c>
      <c r="BO7" s="133">
        <v>1.877</v>
      </c>
      <c r="BP7" s="34">
        <f t="shared" si="3"/>
        <v>4.6000000000000041E-2</v>
      </c>
      <c r="BQ7" s="34"/>
      <c r="BR7" s="34"/>
      <c r="BS7" s="34"/>
      <c r="BT7" s="132">
        <v>5</v>
      </c>
      <c r="BU7" s="133">
        <v>2.0070000000000001</v>
      </c>
      <c r="BV7" s="34">
        <f t="shared" si="4"/>
        <v>3.2000000000000028E-2</v>
      </c>
      <c r="CA7" s="132">
        <v>5</v>
      </c>
      <c r="CB7" s="133">
        <v>0.48899999999999999</v>
      </c>
      <c r="CC7" s="131">
        <v>4.6539999999999999</v>
      </c>
      <c r="CD7" s="131">
        <v>4.7530000000000001</v>
      </c>
      <c r="CE7" s="131">
        <v>4.5919999999999996</v>
      </c>
      <c r="CF7" s="34">
        <f t="shared" si="5"/>
        <v>9.000000000000008E-3</v>
      </c>
      <c r="CG7" s="34"/>
      <c r="CH7" s="34"/>
      <c r="CI7" s="132">
        <v>5</v>
      </c>
      <c r="CJ7" s="133">
        <v>1.143</v>
      </c>
      <c r="CK7" s="131">
        <v>4.843</v>
      </c>
      <c r="CL7" s="131">
        <v>4.9649999999999999</v>
      </c>
      <c r="CM7" s="131">
        <v>4.8140000000000001</v>
      </c>
      <c r="CN7" s="34">
        <f t="shared" si="6"/>
        <v>4.8000000000000043E-2</v>
      </c>
      <c r="CR7" s="132">
        <v>5</v>
      </c>
      <c r="CS7" s="133">
        <v>2.5329999999999999</v>
      </c>
      <c r="CT7" s="34">
        <f t="shared" si="7"/>
        <v>1.1000000000000121E-2</v>
      </c>
    </row>
    <row r="8" spans="1:98" ht="17.25" thickBot="1" x14ac:dyDescent="0.3">
      <c r="A8" s="37" t="s">
        <v>201</v>
      </c>
      <c r="B8" s="39">
        <v>99.76</v>
      </c>
      <c r="C8" s="39">
        <v>99.57</v>
      </c>
      <c r="D8" s="39">
        <v>99.56</v>
      </c>
      <c r="E8" s="39">
        <v>98.78</v>
      </c>
      <c r="F8" s="39">
        <v>98.31</v>
      </c>
      <c r="G8" s="39">
        <v>100.08</v>
      </c>
      <c r="H8" s="39">
        <v>96.59</v>
      </c>
      <c r="K8">
        <v>3</v>
      </c>
      <c r="L8">
        <f>$L$4/((1+$C$10)^K8)</f>
        <v>1.7663348161016375</v>
      </c>
      <c r="M8">
        <f t="shared" si="8"/>
        <v>1.7797889175479857E-2</v>
      </c>
      <c r="N8">
        <f t="shared" si="9"/>
        <v>5.3393667526439571E-2</v>
      </c>
      <c r="P8">
        <v>3</v>
      </c>
      <c r="Q8">
        <f t="shared" si="10"/>
        <v>1.8821524857524272</v>
      </c>
      <c r="R8">
        <f t="shared" si="11"/>
        <v>1.8897733041256436E-2</v>
      </c>
      <c r="S8">
        <f t="shared" si="12"/>
        <v>5.6693199123769307E-2</v>
      </c>
      <c r="U8">
        <v>3</v>
      </c>
      <c r="V8">
        <f t="shared" si="13"/>
        <v>1.9347064201449473</v>
      </c>
      <c r="W8">
        <f t="shared" si="14"/>
        <v>1.9563773763494947E-2</v>
      </c>
      <c r="X8">
        <f t="shared" si="15"/>
        <v>5.8691321290484842E-2</v>
      </c>
      <c r="Z8">
        <v>3</v>
      </c>
      <c r="AA8">
        <f t="shared" si="20"/>
        <v>1.9886581317873369</v>
      </c>
      <c r="AB8">
        <f t="shared" si="16"/>
        <v>2.0242551827942167E-2</v>
      </c>
      <c r="AC8">
        <f t="shared" si="17"/>
        <v>6.0727655483826498E-2</v>
      </c>
      <c r="AF8">
        <v>3</v>
      </c>
      <c r="AG8">
        <f t="shared" si="21"/>
        <v>2.3218382919384024</v>
      </c>
      <c r="AH8">
        <f t="shared" si="18"/>
        <v>2.318925266591508E-2</v>
      </c>
      <c r="AI8">
        <f t="shared" si="19"/>
        <v>6.9567757997745241E-2</v>
      </c>
      <c r="AL8">
        <v>3</v>
      </c>
      <c r="AM8">
        <f t="shared" si="22"/>
        <v>2.206392119140947</v>
      </c>
      <c r="AN8">
        <f t="shared" si="23"/>
        <v>2.2843241587812681E-2</v>
      </c>
      <c r="AO8">
        <f t="shared" si="24"/>
        <v>6.8529724763438049E-2</v>
      </c>
      <c r="AV8" s="132">
        <v>6</v>
      </c>
      <c r="AW8" s="133">
        <v>1.867</v>
      </c>
      <c r="AX8" s="34">
        <f t="shared" si="0"/>
        <v>-2.200000000000002E-2</v>
      </c>
      <c r="AY8" s="34"/>
      <c r="AZ8" s="34"/>
      <c r="BA8" s="34"/>
      <c r="BB8" s="132">
        <v>6</v>
      </c>
      <c r="BC8" s="133">
        <v>1.821</v>
      </c>
      <c r="BD8" s="34">
        <f t="shared" si="1"/>
        <v>4.0000000000000036E-3</v>
      </c>
      <c r="BE8" s="34"/>
      <c r="BF8" s="34"/>
      <c r="BG8" s="34"/>
      <c r="BH8" s="132">
        <v>6</v>
      </c>
      <c r="BI8" s="133">
        <v>1.837</v>
      </c>
      <c r="BJ8" s="34">
        <f t="shared" si="2"/>
        <v>3.400000000000003E-2</v>
      </c>
      <c r="BK8" s="34"/>
      <c r="BL8" s="34"/>
      <c r="BM8" s="34"/>
      <c r="BN8" s="132">
        <v>6</v>
      </c>
      <c r="BO8" s="133">
        <v>1.923</v>
      </c>
      <c r="BP8" s="34">
        <f t="shared" si="3"/>
        <v>6.2999999999999945E-2</v>
      </c>
      <c r="BQ8" s="34"/>
      <c r="BR8" s="34"/>
      <c r="BS8" s="34"/>
      <c r="BT8" s="132">
        <v>6</v>
      </c>
      <c r="BU8" s="133">
        <v>2.0390000000000001</v>
      </c>
      <c r="BV8" s="34">
        <f t="shared" si="4"/>
        <v>8.4999999999999964E-2</v>
      </c>
      <c r="CA8" s="132">
        <v>6</v>
      </c>
      <c r="CB8" s="133">
        <v>0.498</v>
      </c>
      <c r="CC8" s="131">
        <v>4.5529999999999999</v>
      </c>
      <c r="CD8" s="131">
        <v>4.7210000000000001</v>
      </c>
      <c r="CE8" s="131">
        <v>4.516</v>
      </c>
      <c r="CF8" s="34">
        <f t="shared" si="5"/>
        <v>-7.0000000000000062E-3</v>
      </c>
      <c r="CG8" s="34"/>
      <c r="CH8" s="34"/>
      <c r="CI8" s="132">
        <v>6</v>
      </c>
      <c r="CJ8" s="133">
        <v>1.1910000000000001</v>
      </c>
      <c r="CK8" s="131">
        <v>4.7670000000000003</v>
      </c>
      <c r="CL8" s="131">
        <v>4.9249999999999998</v>
      </c>
      <c r="CM8" s="131">
        <v>4.7359999999999998</v>
      </c>
      <c r="CN8" s="34">
        <f t="shared" si="6"/>
        <v>-7.8999999999999959E-2</v>
      </c>
      <c r="CR8" s="132">
        <v>6</v>
      </c>
      <c r="CS8" s="133">
        <v>2.544</v>
      </c>
      <c r="CT8" s="34">
        <f t="shared" si="7"/>
        <v>0.10400000000000009</v>
      </c>
    </row>
    <row r="9" spans="1:98" ht="17.25" thickBot="1" x14ac:dyDescent="0.3">
      <c r="A9" s="37" t="s">
        <v>202</v>
      </c>
      <c r="B9" s="40">
        <v>4.0399999999999998E-2</v>
      </c>
      <c r="C9" s="40">
        <v>4.02E-2</v>
      </c>
      <c r="D9" s="41">
        <v>4.0899999999999999E-2</v>
      </c>
      <c r="E9" s="40">
        <v>4.3099999999999999E-2</v>
      </c>
      <c r="F9" s="40">
        <v>4.4699999999999997E-2</v>
      </c>
      <c r="G9" s="40">
        <v>4.99E-2</v>
      </c>
      <c r="H9" s="40">
        <v>4.9700000000000001E-2</v>
      </c>
      <c r="K9">
        <v>4</v>
      </c>
      <c r="L9">
        <f>$L$4/((1+$C$10)^K9)</f>
        <v>1.7315310421543353</v>
      </c>
      <c r="M9">
        <f t="shared" si="8"/>
        <v>1.7447200446505107E-2</v>
      </c>
      <c r="N9">
        <f t="shared" si="9"/>
        <v>6.9788801786020427E-2</v>
      </c>
      <c r="P9">
        <v>4</v>
      </c>
      <c r="Q9">
        <f t="shared" si="10"/>
        <v>1.8444338142509946</v>
      </c>
      <c r="R9">
        <f t="shared" si="11"/>
        <v>1.8519019100648185E-2</v>
      </c>
      <c r="S9">
        <f t="shared" si="12"/>
        <v>7.4076076402592742E-2</v>
      </c>
      <c r="U9">
        <v>4</v>
      </c>
      <c r="V9">
        <f t="shared" si="13"/>
        <v>1.8938930254465738</v>
      </c>
      <c r="W9">
        <f t="shared" si="14"/>
        <v>1.915106824286129E-2</v>
      </c>
      <c r="X9">
        <f t="shared" si="15"/>
        <v>7.6604272971445161E-2</v>
      </c>
      <c r="Z9">
        <v>4</v>
      </c>
      <c r="AA9">
        <f t="shared" si="20"/>
        <v>1.945183285359551</v>
      </c>
      <c r="AB9">
        <f t="shared" si="16"/>
        <v>1.9800021350752841E-2</v>
      </c>
      <c r="AC9">
        <f t="shared" si="17"/>
        <v>7.9200085403011364E-2</v>
      </c>
      <c r="AF9">
        <v>4</v>
      </c>
      <c r="AG9">
        <f t="shared" si="21"/>
        <v>2.2653185930420041</v>
      </c>
      <c r="AH9">
        <f t="shared" si="18"/>
        <v>2.2624764784540785E-2</v>
      </c>
      <c r="AI9">
        <f t="shared" si="19"/>
        <v>9.049905913816314E-2</v>
      </c>
      <c r="AL9">
        <v>4</v>
      </c>
      <c r="AM9">
        <f t="shared" si="22"/>
        <v>2.1528927346840483</v>
      </c>
      <c r="AN9">
        <f t="shared" si="23"/>
        <v>2.2289351210238256E-2</v>
      </c>
      <c r="AO9">
        <f t="shared" si="24"/>
        <v>8.9157404840953025E-2</v>
      </c>
      <c r="AV9" s="132">
        <v>7</v>
      </c>
      <c r="AW9" s="133">
        <v>1.845</v>
      </c>
      <c r="AX9" s="34">
        <f t="shared" si="0"/>
        <v>-2.0999999999999908E-2</v>
      </c>
      <c r="AY9" s="34"/>
      <c r="AZ9" s="34"/>
      <c r="BA9" s="34"/>
      <c r="BB9" s="132">
        <v>7</v>
      </c>
      <c r="BC9" s="133">
        <v>1.825</v>
      </c>
      <c r="BD9" s="34">
        <f t="shared" si="1"/>
        <v>-3.400000000000003E-2</v>
      </c>
      <c r="BE9" s="34"/>
      <c r="BF9" s="34"/>
      <c r="BG9" s="34"/>
      <c r="BH9" s="132">
        <v>7</v>
      </c>
      <c r="BI9" s="133">
        <v>1.871</v>
      </c>
      <c r="BJ9" s="34">
        <f t="shared" si="2"/>
        <v>-5.4999999999999938E-2</v>
      </c>
      <c r="BK9" s="34"/>
      <c r="BL9" s="34"/>
      <c r="BM9" s="34"/>
      <c r="BN9" s="132">
        <v>7</v>
      </c>
      <c r="BO9" s="133">
        <v>1.986</v>
      </c>
      <c r="BP9" s="34">
        <f t="shared" si="3"/>
        <v>-5.8000000000000052E-2</v>
      </c>
      <c r="BQ9" s="34"/>
      <c r="BR9" s="34"/>
      <c r="BS9" s="34"/>
      <c r="BT9" s="132">
        <v>7</v>
      </c>
      <c r="BU9" s="133">
        <v>2.1240000000000001</v>
      </c>
      <c r="BV9" s="34">
        <f t="shared" si="4"/>
        <v>-6.7000000000000171E-2</v>
      </c>
      <c r="CA9" s="132">
        <v>7</v>
      </c>
      <c r="CB9" s="133">
        <v>0.49099999999999999</v>
      </c>
      <c r="CC9" s="131">
        <v>4.4139999999999997</v>
      </c>
      <c r="CD9" s="131">
        <v>4.6440000000000001</v>
      </c>
      <c r="CE9" s="131">
        <v>4.3520000000000003</v>
      </c>
      <c r="CF9" s="34">
        <f t="shared" si="5"/>
        <v>-2.7999999999999969E-2</v>
      </c>
      <c r="CG9" s="34"/>
      <c r="CH9" s="34"/>
      <c r="CI9" s="132">
        <v>7</v>
      </c>
      <c r="CJ9" s="133">
        <v>1.1120000000000001</v>
      </c>
      <c r="CK9" s="131">
        <v>4.6719999999999997</v>
      </c>
      <c r="CL9" s="131">
        <v>4.8049999999999997</v>
      </c>
      <c r="CM9" s="131">
        <v>4.5759999999999996</v>
      </c>
      <c r="CN9" s="34">
        <f t="shared" si="6"/>
        <v>-1.0000000000000009E-2</v>
      </c>
      <c r="CR9" s="132">
        <v>7</v>
      </c>
      <c r="CS9" s="133">
        <v>2.6480000000000001</v>
      </c>
      <c r="CT9" s="34">
        <f t="shared" si="7"/>
        <v>-6.7000000000000171E-2</v>
      </c>
    </row>
    <row r="10" spans="1:98" x14ac:dyDescent="0.25">
      <c r="B10">
        <f t="shared" ref="B10:H10" si="25">B9/2</f>
        <v>2.0199999999999999E-2</v>
      </c>
      <c r="C10">
        <f t="shared" si="25"/>
        <v>2.01E-2</v>
      </c>
      <c r="D10">
        <f t="shared" si="25"/>
        <v>2.0449999999999999E-2</v>
      </c>
      <c r="E10">
        <f t="shared" si="25"/>
        <v>2.155E-2</v>
      </c>
      <c r="F10">
        <f t="shared" si="25"/>
        <v>2.2349999999999998E-2</v>
      </c>
      <c r="G10">
        <f t="shared" si="25"/>
        <v>2.495E-2</v>
      </c>
      <c r="H10">
        <f t="shared" si="25"/>
        <v>2.4850000000000001E-2</v>
      </c>
      <c r="K10">
        <v>5</v>
      </c>
      <c r="L10">
        <f>$L$4/((1+$C$10)^K10)</f>
        <v>1.6974130400493432</v>
      </c>
      <c r="M10">
        <f t="shared" si="8"/>
        <v>1.7103421670919619E-2</v>
      </c>
      <c r="N10">
        <f t="shared" si="9"/>
        <v>8.5517108354598095E-2</v>
      </c>
      <c r="P10">
        <v>5</v>
      </c>
      <c r="Q10">
        <f t="shared" si="10"/>
        <v>1.8074710316536766</v>
      </c>
      <c r="R10">
        <f t="shared" si="11"/>
        <v>1.8147894654954363E-2</v>
      </c>
      <c r="S10">
        <f t="shared" si="12"/>
        <v>9.0739473274771817E-2</v>
      </c>
      <c r="U10">
        <v>5</v>
      </c>
      <c r="V10">
        <f t="shared" si="13"/>
        <v>1.8539406054001997</v>
      </c>
      <c r="W10">
        <f t="shared" si="14"/>
        <v>1.8747068907896128E-2</v>
      </c>
      <c r="X10">
        <f t="shared" si="15"/>
        <v>9.3735344539480639E-2</v>
      </c>
      <c r="Z10">
        <v>5</v>
      </c>
      <c r="AA10">
        <f t="shared" si="20"/>
        <v>1.9026588598420804</v>
      </c>
      <c r="AB10">
        <f t="shared" si="16"/>
        <v>1.9367165208346301E-2</v>
      </c>
      <c r="AC10">
        <f t="shared" si="17"/>
        <v>9.6835826041731507E-2</v>
      </c>
      <c r="AF10">
        <v>5</v>
      </c>
      <c r="AG10">
        <f t="shared" si="21"/>
        <v>2.210174733442611</v>
      </c>
      <c r="AH10">
        <f t="shared" si="18"/>
        <v>2.2074018034578063E-2</v>
      </c>
      <c r="AI10">
        <f t="shared" si="19"/>
        <v>0.11037009017289032</v>
      </c>
      <c r="AL10">
        <v>5</v>
      </c>
      <c r="AM10">
        <f t="shared" si="22"/>
        <v>2.1006905739220847</v>
      </c>
      <c r="AN10">
        <f t="shared" si="23"/>
        <v>2.1748891262368404E-2</v>
      </c>
      <c r="AO10">
        <f t="shared" si="24"/>
        <v>0.10874445631184201</v>
      </c>
      <c r="AV10" s="132">
        <v>8</v>
      </c>
      <c r="AW10" s="133">
        <v>1.8240000000000001</v>
      </c>
      <c r="AX10" s="34">
        <f t="shared" si="0"/>
        <v>3.6000000000000032E-2</v>
      </c>
      <c r="AY10" s="34"/>
      <c r="AZ10" s="34"/>
      <c r="BA10" s="34"/>
      <c r="BB10" s="132">
        <v>8</v>
      </c>
      <c r="BC10" s="133">
        <v>1.7909999999999999</v>
      </c>
      <c r="BD10" s="34">
        <f t="shared" si="1"/>
        <v>3.2000000000000028E-2</v>
      </c>
      <c r="BE10" s="34"/>
      <c r="BF10" s="34"/>
      <c r="BG10" s="34"/>
      <c r="BH10" s="132">
        <v>8</v>
      </c>
      <c r="BI10" s="133">
        <v>1.8160000000000001</v>
      </c>
      <c r="BJ10" s="34">
        <f t="shared" si="2"/>
        <v>3.8000000000000034E-2</v>
      </c>
      <c r="BK10" s="34"/>
      <c r="BL10" s="34"/>
      <c r="BM10" s="34"/>
      <c r="BN10" s="132">
        <v>8</v>
      </c>
      <c r="BO10" s="133">
        <v>1.9279999999999999</v>
      </c>
      <c r="BP10" s="34">
        <f t="shared" si="3"/>
        <v>2.4000000000000021E-2</v>
      </c>
      <c r="BQ10" s="34"/>
      <c r="BR10" s="34"/>
      <c r="BS10" s="34"/>
      <c r="BT10" s="132">
        <v>8</v>
      </c>
      <c r="BU10" s="133">
        <v>2.0569999999999999</v>
      </c>
      <c r="BV10" s="34">
        <f t="shared" si="4"/>
        <v>1.6999999999999904E-2</v>
      </c>
      <c r="CA10" s="132">
        <v>8</v>
      </c>
      <c r="CB10" s="133">
        <v>0.46300000000000002</v>
      </c>
      <c r="CC10" s="131">
        <v>4.1980000000000004</v>
      </c>
      <c r="CD10" s="131">
        <v>4.431</v>
      </c>
      <c r="CE10" s="131">
        <v>4.1929999999999996</v>
      </c>
      <c r="CF10" s="34">
        <f t="shared" si="5"/>
        <v>-2.0000000000000018E-2</v>
      </c>
      <c r="CG10" s="34"/>
      <c r="CH10" s="34"/>
      <c r="CI10" s="132">
        <v>8</v>
      </c>
      <c r="CJ10" s="133">
        <v>1.1020000000000001</v>
      </c>
      <c r="CK10" s="131">
        <v>4.452</v>
      </c>
      <c r="CL10" s="131">
        <v>4.702</v>
      </c>
      <c r="CM10" s="131">
        <v>4.4480000000000004</v>
      </c>
      <c r="CN10" s="34">
        <f t="shared" si="6"/>
        <v>-8.8000000000000078E-2</v>
      </c>
      <c r="CR10" s="132">
        <v>8</v>
      </c>
      <c r="CS10" s="133">
        <v>2.581</v>
      </c>
      <c r="CT10" s="34">
        <f t="shared" si="7"/>
        <v>1.5000000000000124E-2</v>
      </c>
    </row>
    <row r="11" spans="1:98" x14ac:dyDescent="0.25">
      <c r="K11">
        <v>6</v>
      </c>
      <c r="L11" s="70">
        <f>(100+$L$4)/((1+$C$10)^K11)</f>
        <v>90.408889823887534</v>
      </c>
      <c r="M11">
        <f t="shared" si="8"/>
        <v>0.91097530711364849</v>
      </c>
      <c r="N11">
        <f t="shared" si="9"/>
        <v>5.4658518426818912</v>
      </c>
      <c r="P11">
        <v>6</v>
      </c>
      <c r="Q11">
        <f t="shared" si="10"/>
        <v>1.7712489898120209</v>
      </c>
      <c r="R11">
        <f t="shared" si="11"/>
        <v>1.7784207609343294E-2</v>
      </c>
      <c r="S11">
        <f t="shared" si="12"/>
        <v>0.10670524565605977</v>
      </c>
      <c r="U11">
        <v>6</v>
      </c>
      <c r="V11">
        <f t="shared" si="13"/>
        <v>1.8148309974060981</v>
      </c>
      <c r="W11">
        <f t="shared" si="14"/>
        <v>1.8351592098180342E-2</v>
      </c>
      <c r="X11">
        <f t="shared" si="15"/>
        <v>0.11010955258908206</v>
      </c>
      <c r="Z11">
        <v>6</v>
      </c>
      <c r="AA11">
        <f t="shared" si="20"/>
        <v>1.8610640777053651</v>
      </c>
      <c r="AB11">
        <f t="shared" si="16"/>
        <v>1.8943771906241792E-2</v>
      </c>
      <c r="AC11">
        <f t="shared" si="17"/>
        <v>0.11366263143745076</v>
      </c>
      <c r="AF11">
        <v>6</v>
      </c>
      <c r="AG11">
        <f t="shared" si="21"/>
        <v>2.156373221564575</v>
      </c>
      <c r="AH11">
        <f t="shared" si="18"/>
        <v>2.1536677920462526E-2</v>
      </c>
      <c r="AI11">
        <f t="shared" si="19"/>
        <v>0.12922006752277515</v>
      </c>
      <c r="AL11">
        <v>6</v>
      </c>
      <c r="AM11">
        <f t="shared" si="22"/>
        <v>2.0497541824872756</v>
      </c>
      <c r="AN11">
        <f t="shared" si="23"/>
        <v>2.1221536090519005E-2</v>
      </c>
      <c r="AO11">
        <f t="shared" si="24"/>
        <v>0.12732921654311402</v>
      </c>
      <c r="AV11" s="132">
        <v>9</v>
      </c>
      <c r="AW11" s="133">
        <v>1.86</v>
      </c>
      <c r="AX11" s="34">
        <f t="shared" si="0"/>
        <v>-0.15000000000000013</v>
      </c>
      <c r="AY11" s="34"/>
      <c r="AZ11" s="34"/>
      <c r="BA11" s="34"/>
      <c r="BB11" s="132">
        <v>9</v>
      </c>
      <c r="BC11" s="133">
        <v>1.823</v>
      </c>
      <c r="BD11" s="34">
        <f t="shared" si="1"/>
        <v>-0.15199999999999991</v>
      </c>
      <c r="BE11" s="34"/>
      <c r="BF11" s="34"/>
      <c r="BG11" s="34"/>
      <c r="BH11" s="132">
        <v>9</v>
      </c>
      <c r="BI11" s="133">
        <v>1.8540000000000001</v>
      </c>
      <c r="BJ11" s="34">
        <f t="shared" si="2"/>
        <v>-0.19300000000000006</v>
      </c>
      <c r="BK11" s="34"/>
      <c r="BL11" s="34"/>
      <c r="BM11" s="34"/>
      <c r="BN11" s="132">
        <v>9</v>
      </c>
      <c r="BO11" s="133">
        <v>1.952</v>
      </c>
      <c r="BP11" s="34">
        <f t="shared" si="3"/>
        <v>-0.21399999999999997</v>
      </c>
      <c r="BQ11" s="34"/>
      <c r="BR11" s="34"/>
      <c r="BS11" s="34"/>
      <c r="BT11" s="132">
        <v>9</v>
      </c>
      <c r="BU11" s="133">
        <v>2.0739999999999998</v>
      </c>
      <c r="BV11" s="34">
        <f t="shared" si="4"/>
        <v>-0.23099999999999987</v>
      </c>
      <c r="CA11" s="132">
        <v>9</v>
      </c>
      <c r="CB11" s="133">
        <v>0.443</v>
      </c>
      <c r="CC11" s="131">
        <v>4.1980000000000004</v>
      </c>
      <c r="CD11" s="131">
        <v>4.2759999999999998</v>
      </c>
      <c r="CE11" s="131">
        <v>4.1870000000000003</v>
      </c>
      <c r="CF11" s="34">
        <f t="shared" si="5"/>
        <v>-5.5999999999999994E-2</v>
      </c>
      <c r="CG11" s="34"/>
      <c r="CH11" s="34"/>
      <c r="CI11" s="132">
        <v>9</v>
      </c>
      <c r="CJ11" s="133">
        <v>1.014</v>
      </c>
      <c r="CK11" s="131">
        <v>4.46</v>
      </c>
      <c r="CL11" s="131">
        <v>4.5369999999999999</v>
      </c>
      <c r="CM11" s="131">
        <v>4.431</v>
      </c>
      <c r="CN11" s="34">
        <f t="shared" si="6"/>
        <v>-4.3000000000000038E-2</v>
      </c>
      <c r="CR11" s="132">
        <v>9</v>
      </c>
      <c r="CS11" s="133">
        <v>2.5960000000000001</v>
      </c>
      <c r="CT11" s="34">
        <f t="shared" si="7"/>
        <v>-0.2200000000000002</v>
      </c>
    </row>
    <row r="12" spans="1:98" x14ac:dyDescent="0.25">
      <c r="L12" s="43">
        <f>SUM(L6:L11)</f>
        <v>99.244061960736104</v>
      </c>
      <c r="M12">
        <f t="shared" si="8"/>
        <v>1</v>
      </c>
      <c r="N12" s="43">
        <f>SUM(N6:N11)</f>
        <v>5.7293832286903035</v>
      </c>
      <c r="P12">
        <v>7</v>
      </c>
      <c r="Q12">
        <f t="shared" si="10"/>
        <v>1.7357528441491703</v>
      </c>
      <c r="R12">
        <f t="shared" si="11"/>
        <v>1.742780891699083E-2</v>
      </c>
      <c r="S12">
        <f t="shared" si="12"/>
        <v>0.12199466241893581</v>
      </c>
      <c r="U12">
        <v>7</v>
      </c>
      <c r="V12">
        <f t="shared" si="13"/>
        <v>1.7765464220117451</v>
      </c>
      <c r="W12">
        <f t="shared" si="14"/>
        <v>1.7964458027683757E-2</v>
      </c>
      <c r="X12">
        <f t="shared" si="15"/>
        <v>0.1257512061937863</v>
      </c>
      <c r="Z12">
        <v>7</v>
      </c>
      <c r="AA12">
        <f t="shared" si="20"/>
        <v>1.820378615645684</v>
      </c>
      <c r="AB12">
        <f t="shared" si="16"/>
        <v>1.8529634573523541E-2</v>
      </c>
      <c r="AC12">
        <f t="shared" si="17"/>
        <v>0.12970744201466478</v>
      </c>
      <c r="AF12">
        <v>7</v>
      </c>
      <c r="AG12">
        <f t="shared" si="21"/>
        <v>2.1038813811059809</v>
      </c>
      <c r="AH12">
        <f t="shared" si="18"/>
        <v>2.1012418089138521E-2</v>
      </c>
      <c r="AI12">
        <f t="shared" si="19"/>
        <v>0.14708692662396966</v>
      </c>
      <c r="AL12">
        <v>7</v>
      </c>
      <c r="AM12">
        <f t="shared" si="22"/>
        <v>2.0000528687000783</v>
      </c>
      <c r="AN12">
        <f t="shared" si="23"/>
        <v>2.0706967937277651E-2</v>
      </c>
      <c r="AO12">
        <f t="shared" si="24"/>
        <v>0.14494877556094354</v>
      </c>
      <c r="AV12" s="132">
        <v>10</v>
      </c>
      <c r="AW12" s="133">
        <v>1.71</v>
      </c>
      <c r="AX12" s="34">
        <f t="shared" si="0"/>
        <v>-6.0999999999999943E-2</v>
      </c>
      <c r="AY12" s="34"/>
      <c r="AZ12" s="34"/>
      <c r="BA12" s="34"/>
      <c r="BB12" s="132">
        <v>10</v>
      </c>
      <c r="BC12" s="133">
        <v>1.671</v>
      </c>
      <c r="BD12" s="34">
        <f t="shared" si="1"/>
        <v>-8.0000000000000071E-2</v>
      </c>
      <c r="BE12" s="34"/>
      <c r="BF12" s="34"/>
      <c r="BG12" s="34"/>
      <c r="BH12" s="132">
        <v>10</v>
      </c>
      <c r="BI12" s="133">
        <v>1.661</v>
      </c>
      <c r="BJ12" s="34">
        <f t="shared" si="2"/>
        <v>-8.2000000000000073E-2</v>
      </c>
      <c r="BK12" s="34"/>
      <c r="BL12" s="34"/>
      <c r="BM12" s="34"/>
      <c r="BN12" s="132">
        <v>10</v>
      </c>
      <c r="BO12" s="133">
        <v>1.738</v>
      </c>
      <c r="BP12" s="34">
        <f t="shared" si="3"/>
        <v>-8.4999999999999964E-2</v>
      </c>
      <c r="BQ12" s="34"/>
      <c r="BR12" s="34"/>
      <c r="BS12" s="34"/>
      <c r="BT12" s="132">
        <v>10</v>
      </c>
      <c r="BU12" s="133">
        <v>1.843</v>
      </c>
      <c r="BV12" s="34">
        <f t="shared" si="4"/>
        <v>-9.7999999999999865E-2</v>
      </c>
      <c r="CA12" s="132">
        <v>10</v>
      </c>
      <c r="CB12" s="133">
        <v>0.38700000000000001</v>
      </c>
      <c r="CC12" s="131">
        <v>4.33</v>
      </c>
      <c r="CD12" s="131">
        <v>4.3710000000000004</v>
      </c>
      <c r="CE12" s="131">
        <v>4.202</v>
      </c>
      <c r="CF12" s="34">
        <f t="shared" si="5"/>
        <v>1.9999999999999962E-2</v>
      </c>
      <c r="CG12" s="34"/>
      <c r="CH12" s="34"/>
      <c r="CI12" s="132">
        <v>10</v>
      </c>
      <c r="CJ12" s="133">
        <v>0.97099999999999997</v>
      </c>
      <c r="CK12" s="131">
        <v>4.548</v>
      </c>
      <c r="CL12" s="131">
        <v>4.593</v>
      </c>
      <c r="CM12" s="131">
        <v>4.4619999999999997</v>
      </c>
      <c r="CN12" s="34">
        <f t="shared" si="6"/>
        <v>3.5999999999999921E-2</v>
      </c>
      <c r="CR12" s="132">
        <v>10</v>
      </c>
      <c r="CS12" s="133">
        <v>2.3759999999999999</v>
      </c>
      <c r="CT12" s="34">
        <f t="shared" si="7"/>
        <v>-0.11699999999999999</v>
      </c>
    </row>
    <row r="13" spans="1:98" x14ac:dyDescent="0.25">
      <c r="P13">
        <v>8</v>
      </c>
      <c r="Q13">
        <f t="shared" si="10"/>
        <v>1.7009680475762361</v>
      </c>
      <c r="R13">
        <f t="shared" si="11"/>
        <v>1.7078552517997773E-2</v>
      </c>
      <c r="S13">
        <f t="shared" si="12"/>
        <v>0.13662842014398219</v>
      </c>
      <c r="U13">
        <v>8</v>
      </c>
      <c r="V13">
        <f t="shared" si="13"/>
        <v>1.7390694748291764</v>
      </c>
      <c r="W13">
        <f t="shared" si="14"/>
        <v>1.7585490703033387E-2</v>
      </c>
      <c r="X13">
        <f t="shared" si="15"/>
        <v>0.1406839256242671</v>
      </c>
      <c r="Z13">
        <v>8</v>
      </c>
      <c r="AA13">
        <f t="shared" si="20"/>
        <v>1.7805825946551417</v>
      </c>
      <c r="AB13">
        <f t="shared" si="16"/>
        <v>1.8124550861763136E-2</v>
      </c>
      <c r="AC13">
        <f t="shared" si="17"/>
        <v>0.14499640689410509</v>
      </c>
      <c r="AF13">
        <v>8</v>
      </c>
      <c r="AG13">
        <f t="shared" si="21"/>
        <v>2.0526673311927222</v>
      </c>
      <c r="AH13">
        <f t="shared" si="18"/>
        <v>2.0500920131848888E-2</v>
      </c>
      <c r="AI13">
        <f t="shared" si="19"/>
        <v>0.16400736105479111</v>
      </c>
      <c r="AL13">
        <v>8</v>
      </c>
      <c r="AM13">
        <f t="shared" si="22"/>
        <v>1.9515566850759412</v>
      </c>
      <c r="AN13">
        <f t="shared" si="23"/>
        <v>2.0204876750039177E-2</v>
      </c>
      <c r="AO13">
        <f t="shared" si="24"/>
        <v>0.16163901400031341</v>
      </c>
      <c r="AV13" s="132">
        <v>11</v>
      </c>
      <c r="AW13" s="133">
        <v>1.649</v>
      </c>
      <c r="AX13" s="34">
        <f t="shared" si="0"/>
        <v>-0.16199999999999992</v>
      </c>
      <c r="AY13" s="34"/>
      <c r="AZ13" s="34"/>
      <c r="BA13" s="34"/>
      <c r="BB13" s="132">
        <v>11</v>
      </c>
      <c r="BC13" s="133">
        <v>1.591</v>
      </c>
      <c r="BD13" s="34">
        <f t="shared" si="1"/>
        <v>-0.15300000000000002</v>
      </c>
      <c r="BE13" s="34"/>
      <c r="BF13" s="34"/>
      <c r="BG13" s="34"/>
      <c r="BH13" s="132">
        <v>11</v>
      </c>
      <c r="BI13" s="133">
        <v>1.579</v>
      </c>
      <c r="BJ13" s="34">
        <f t="shared" si="2"/>
        <v>-0.15599999999999992</v>
      </c>
      <c r="BK13" s="34"/>
      <c r="BL13" s="34"/>
      <c r="BM13" s="34"/>
      <c r="BN13" s="132">
        <v>11</v>
      </c>
      <c r="BO13" s="133">
        <v>1.653</v>
      </c>
      <c r="BP13" s="34">
        <f t="shared" si="3"/>
        <v>-0.15599999999999992</v>
      </c>
      <c r="BQ13" s="34"/>
      <c r="BR13" s="34"/>
      <c r="BS13" s="34"/>
      <c r="BT13" s="132">
        <v>11</v>
      </c>
      <c r="BU13" s="133">
        <v>1.7450000000000001</v>
      </c>
      <c r="BV13" s="34">
        <f t="shared" si="4"/>
        <v>-0.18300000000000005</v>
      </c>
      <c r="CA13" s="132">
        <v>11</v>
      </c>
      <c r="CB13" s="133">
        <v>0.40699999999999997</v>
      </c>
      <c r="CC13" s="131">
        <v>4.08</v>
      </c>
      <c r="CD13" s="131">
        <v>4.343</v>
      </c>
      <c r="CE13" s="131">
        <v>4.0460000000000003</v>
      </c>
      <c r="CF13" s="34">
        <f t="shared" si="5"/>
        <v>9.4000000000000028E-2</v>
      </c>
      <c r="CG13" s="34"/>
      <c r="CH13" s="34"/>
      <c r="CI13" s="132">
        <v>11</v>
      </c>
      <c r="CJ13" s="133">
        <v>1.0069999999999999</v>
      </c>
      <c r="CK13" s="131">
        <v>4.3570000000000002</v>
      </c>
      <c r="CL13" s="131">
        <v>4.5650000000000004</v>
      </c>
      <c r="CM13" s="131">
        <v>4.3259999999999996</v>
      </c>
      <c r="CN13" s="34">
        <f t="shared" si="6"/>
        <v>0.19300000000000006</v>
      </c>
      <c r="CR13" s="132">
        <v>11</v>
      </c>
      <c r="CS13" s="133">
        <v>2.2589999999999999</v>
      </c>
      <c r="CT13" s="34">
        <f t="shared" si="7"/>
        <v>-0.21499999999999986</v>
      </c>
    </row>
    <row r="14" spans="1:98" x14ac:dyDescent="0.25">
      <c r="A14" s="110" t="s">
        <v>278</v>
      </c>
      <c r="B14">
        <f>N21/2/(1+B10)</f>
        <v>1.9051138186380272</v>
      </c>
      <c r="P14">
        <v>9</v>
      </c>
      <c r="Q14">
        <f t="shared" si="10"/>
        <v>1.6668803445305858</v>
      </c>
      <c r="R14">
        <f t="shared" si="11"/>
        <v>1.6736295279531362E-2</v>
      </c>
      <c r="S14">
        <f t="shared" si="12"/>
        <v>0.15062665751578225</v>
      </c>
      <c r="U14">
        <v>9</v>
      </c>
      <c r="V14">
        <f t="shared" si="13"/>
        <v>1.702383118622854</v>
      </c>
      <c r="W14">
        <f t="shared" si="14"/>
        <v>1.7214517843505837E-2</v>
      </c>
      <c r="X14">
        <f t="shared" si="15"/>
        <v>0.15493066059155253</v>
      </c>
      <c r="Z14">
        <v>9</v>
      </c>
      <c r="AA14">
        <f t="shared" si="20"/>
        <v>1.7416565703087412</v>
      </c>
      <c r="AB14">
        <f t="shared" si="16"/>
        <v>1.7728322846151646E-2</v>
      </c>
      <c r="AC14">
        <f t="shared" si="17"/>
        <v>0.15955490561536481</v>
      </c>
      <c r="AF14">
        <v>9</v>
      </c>
      <c r="AG14">
        <f t="shared" si="21"/>
        <v>2.0026999670156811</v>
      </c>
      <c r="AH14">
        <f t="shared" si="18"/>
        <v>2.0001873390749686E-2</v>
      </c>
      <c r="AI14">
        <f t="shared" si="19"/>
        <v>0.18001686051674717</v>
      </c>
      <c r="AL14">
        <v>9</v>
      </c>
      <c r="AM14">
        <f t="shared" si="22"/>
        <v>1.9042364102804712</v>
      </c>
      <c r="AN14">
        <f t="shared" si="23"/>
        <v>1.9714959994183708E-2</v>
      </c>
      <c r="AO14">
        <f t="shared" si="24"/>
        <v>0.17743463994765338</v>
      </c>
      <c r="AV14" s="132">
        <v>12</v>
      </c>
      <c r="AW14" s="133">
        <v>1.4870000000000001</v>
      </c>
      <c r="AX14" s="34">
        <f t="shared" si="0"/>
        <v>4.3999999999999817E-2</v>
      </c>
      <c r="AY14" s="34"/>
      <c r="AZ14" s="34"/>
      <c r="BA14" s="34"/>
      <c r="BB14" s="132">
        <v>12</v>
      </c>
      <c r="BC14" s="133">
        <v>1.4379999999999999</v>
      </c>
      <c r="BD14" s="34">
        <f t="shared" si="1"/>
        <v>1.3000000000000123E-2</v>
      </c>
      <c r="BE14" s="34"/>
      <c r="BF14" s="34"/>
      <c r="BG14" s="34"/>
      <c r="BH14" s="132">
        <v>12</v>
      </c>
      <c r="BI14" s="133">
        <v>1.423</v>
      </c>
      <c r="BJ14" s="34">
        <f t="shared" si="2"/>
        <v>-9.000000000000119E-3</v>
      </c>
      <c r="BK14" s="34"/>
      <c r="BL14" s="34"/>
      <c r="BM14" s="34"/>
      <c r="BN14" s="132">
        <v>12</v>
      </c>
      <c r="BO14" s="133">
        <v>1.4970000000000001</v>
      </c>
      <c r="BP14" s="34">
        <f t="shared" si="3"/>
        <v>-2.100000000000013E-2</v>
      </c>
      <c r="BQ14" s="34"/>
      <c r="BR14" s="34"/>
      <c r="BS14" s="34"/>
      <c r="BT14" s="132">
        <v>12</v>
      </c>
      <c r="BU14" s="133">
        <v>1.5620000000000001</v>
      </c>
      <c r="BV14" s="34">
        <f t="shared" si="4"/>
        <v>-2.9000000000000137E-2</v>
      </c>
      <c r="CA14" s="132">
        <v>12</v>
      </c>
      <c r="CB14" s="133">
        <v>0.501</v>
      </c>
      <c r="CC14" s="131">
        <v>4.2030000000000003</v>
      </c>
      <c r="CD14" s="131">
        <v>4.2450000000000001</v>
      </c>
      <c r="CE14" s="131">
        <v>4.0220000000000002</v>
      </c>
      <c r="CF14" s="34">
        <f t="shared" si="5"/>
        <v>-5.2999999999999992E-2</v>
      </c>
      <c r="CG14" s="34"/>
      <c r="CH14" s="34"/>
      <c r="CI14" s="132">
        <v>12</v>
      </c>
      <c r="CJ14" s="133">
        <v>1.2</v>
      </c>
      <c r="CK14" s="131">
        <v>4.4649999999999999</v>
      </c>
      <c r="CL14" s="131">
        <v>4.508</v>
      </c>
      <c r="CM14" s="131">
        <v>4.3</v>
      </c>
      <c r="CN14" s="34">
        <f t="shared" si="6"/>
        <v>-7.0999999999999952E-2</v>
      </c>
      <c r="CR14" s="132">
        <v>12</v>
      </c>
      <c r="CS14" s="133">
        <v>2.044</v>
      </c>
      <c r="CT14" s="34">
        <f t="shared" si="7"/>
        <v>-1.6999999999999904E-2</v>
      </c>
    </row>
    <row r="15" spans="1:98" x14ac:dyDescent="0.25">
      <c r="A15" s="110" t="s">
        <v>228</v>
      </c>
      <c r="B15">
        <f>N12/2/(1+C10)</f>
        <v>2.8082458723116868</v>
      </c>
      <c r="L15" t="s">
        <v>192</v>
      </c>
      <c r="P15">
        <v>10</v>
      </c>
      <c r="Q15" s="70">
        <f>(100+$Q$4)/(1+$D$10)^P15</f>
        <v>83.307264021813765</v>
      </c>
      <c r="R15">
        <f t="shared" si="11"/>
        <v>0.83644574379548164</v>
      </c>
      <c r="S15">
        <f t="shared" si="12"/>
        <v>8.3644574379548171</v>
      </c>
      <c r="U15">
        <v>10</v>
      </c>
      <c r="V15">
        <f t="shared" si="13"/>
        <v>1.6664706755644403</v>
      </c>
      <c r="W15">
        <f t="shared" si="14"/>
        <v>1.6851370802707492E-2</v>
      </c>
      <c r="X15">
        <f t="shared" si="15"/>
        <v>0.16851370802707491</v>
      </c>
      <c r="Z15">
        <v>10</v>
      </c>
      <c r="AA15">
        <f t="shared" si="20"/>
        <v>1.7035815232637952</v>
      </c>
      <c r="AB15">
        <f t="shared" si="16"/>
        <v>1.7340756928793118E-2</v>
      </c>
      <c r="AC15">
        <f t="shared" si="17"/>
        <v>0.17340756928793116</v>
      </c>
      <c r="AF15">
        <v>10</v>
      </c>
      <c r="AG15">
        <f t="shared" si="21"/>
        <v>1.9539489409392465</v>
      </c>
      <c r="AH15">
        <f t="shared" si="18"/>
        <v>1.9514974770232382E-2</v>
      </c>
      <c r="AI15">
        <f t="shared" si="19"/>
        <v>0.19514974770232382</v>
      </c>
      <c r="AL15">
        <v>10</v>
      </c>
      <c r="AM15">
        <f t="shared" si="22"/>
        <v>1.8580635315221461</v>
      </c>
      <c r="AN15">
        <f t="shared" si="23"/>
        <v>1.9236922470784713E-2</v>
      </c>
      <c r="AO15">
        <f t="shared" si="24"/>
        <v>0.19236922470784712</v>
      </c>
      <c r="AV15" s="132">
        <v>13</v>
      </c>
      <c r="AW15" s="133">
        <v>1.5309999999999999</v>
      </c>
      <c r="AX15" s="34">
        <f t="shared" si="0"/>
        <v>-2.0999999999999908E-2</v>
      </c>
      <c r="AY15" s="34"/>
      <c r="AZ15" s="34"/>
      <c r="BA15" s="34"/>
      <c r="BB15" s="132">
        <v>13</v>
      </c>
      <c r="BC15" s="133">
        <v>1.4510000000000001</v>
      </c>
      <c r="BD15" s="34">
        <f t="shared" si="1"/>
        <v>-1.9000000000000128E-2</v>
      </c>
      <c r="BE15" s="34"/>
      <c r="BF15" s="34"/>
      <c r="BG15" s="34"/>
      <c r="BH15" s="132">
        <v>13</v>
      </c>
      <c r="BI15" s="133">
        <v>1.4139999999999999</v>
      </c>
      <c r="BJ15" s="34">
        <f t="shared" si="2"/>
        <v>-2.2999999999999909E-2</v>
      </c>
      <c r="BK15" s="34"/>
      <c r="BL15" s="34"/>
      <c r="BM15" s="34"/>
      <c r="BN15" s="132">
        <v>13</v>
      </c>
      <c r="BO15" s="133">
        <v>1.476</v>
      </c>
      <c r="BP15" s="34">
        <f t="shared" si="3"/>
        <v>-2.0999999999999908E-2</v>
      </c>
      <c r="BQ15" s="34"/>
      <c r="BR15" s="34"/>
      <c r="BS15" s="34"/>
      <c r="BT15" s="132">
        <v>13</v>
      </c>
      <c r="BU15" s="133">
        <v>1.5329999999999999</v>
      </c>
      <c r="BV15" s="34">
        <f t="shared" si="4"/>
        <v>-3.3999999999999808E-2</v>
      </c>
      <c r="CA15" s="132">
        <v>13</v>
      </c>
      <c r="CB15" s="133">
        <v>0.44800000000000001</v>
      </c>
      <c r="CC15" s="131">
        <v>4.2930000000000001</v>
      </c>
      <c r="CD15" s="131">
        <v>4.3499999999999996</v>
      </c>
      <c r="CE15" s="131">
        <v>4.1859999999999999</v>
      </c>
      <c r="CF15" s="34">
        <f t="shared" si="5"/>
        <v>5.1999999999999991E-2</v>
      </c>
      <c r="CG15" s="34"/>
      <c r="CH15" s="34"/>
      <c r="CI15" s="132">
        <v>13</v>
      </c>
      <c r="CJ15" s="133">
        <v>1.129</v>
      </c>
      <c r="CK15" s="131">
        <v>4.5179999999999998</v>
      </c>
      <c r="CL15" s="131">
        <v>4.6189999999999998</v>
      </c>
      <c r="CM15" s="131">
        <v>4.45</v>
      </c>
      <c r="CN15" s="34">
        <f t="shared" si="6"/>
        <v>0.14700000000000002</v>
      </c>
      <c r="CR15" s="132">
        <v>13</v>
      </c>
      <c r="CS15" s="133">
        <v>2.0270000000000001</v>
      </c>
      <c r="CT15" s="34">
        <f t="shared" si="7"/>
        <v>-6.4000000000000057E-2</v>
      </c>
    </row>
    <row r="16" spans="1:98" x14ac:dyDescent="0.25">
      <c r="A16" s="110" t="s">
        <v>229</v>
      </c>
      <c r="B16">
        <f>S16/2/(1+D10)</f>
        <v>4.4882983533031782</v>
      </c>
      <c r="K16" s="36" t="s">
        <v>539</v>
      </c>
      <c r="L16">
        <f>(100*B6)/2</f>
        <v>1.9375</v>
      </c>
      <c r="Q16" s="43">
        <f>SUM(Q6:Q15)</f>
        <v>99.596733726919567</v>
      </c>
      <c r="R16">
        <f t="shared" si="11"/>
        <v>1</v>
      </c>
      <c r="S16" s="43">
        <f>SUM(S6:S15)</f>
        <v>9.1601681092564569</v>
      </c>
      <c r="U16">
        <v>11</v>
      </c>
      <c r="V16">
        <f t="shared" si="13"/>
        <v>1.6313158196509621</v>
      </c>
      <c r="W16">
        <f t="shared" si="14"/>
        <v>1.6495884491906899E-2</v>
      </c>
      <c r="X16">
        <f t="shared" si="15"/>
        <v>0.1814547294109759</v>
      </c>
      <c r="Z16">
        <v>11</v>
      </c>
      <c r="AA16">
        <f t="shared" si="20"/>
        <v>1.666338849967032</v>
      </c>
      <c r="AB16">
        <f t="shared" si="16"/>
        <v>1.6961663744112208E-2</v>
      </c>
      <c r="AC16">
        <f t="shared" si="17"/>
        <v>0.18657830118523427</v>
      </c>
      <c r="AF16">
        <v>11</v>
      </c>
      <c r="AG16">
        <f t="shared" si="21"/>
        <v>1.9063846440697074</v>
      </c>
      <c r="AH16">
        <f t="shared" si="18"/>
        <v>1.903992855283905E-2</v>
      </c>
      <c r="AI16">
        <f t="shared" si="19"/>
        <v>0.20943921408122956</v>
      </c>
      <c r="AL16">
        <v>11</v>
      </c>
      <c r="AM16">
        <f t="shared" si="22"/>
        <v>1.8130102273719528</v>
      </c>
      <c r="AN16">
        <f t="shared" si="23"/>
        <v>1.8770476138737092E-2</v>
      </c>
      <c r="AO16">
        <f t="shared" si="24"/>
        <v>0.20647523752610802</v>
      </c>
      <c r="AV16" s="132">
        <v>14</v>
      </c>
      <c r="AW16" s="133">
        <v>1.51</v>
      </c>
      <c r="AX16" s="34">
        <f t="shared" si="0"/>
        <v>3.0000000000000027E-2</v>
      </c>
      <c r="AY16" s="34"/>
      <c r="AZ16" s="34"/>
      <c r="BA16" s="34"/>
      <c r="BB16" s="132">
        <v>14</v>
      </c>
      <c r="BC16" s="133">
        <v>1.4319999999999999</v>
      </c>
      <c r="BD16" s="34">
        <f t="shared" si="1"/>
        <v>4.3000000000000149E-2</v>
      </c>
      <c r="BE16" s="34"/>
      <c r="BF16" s="34"/>
      <c r="BG16" s="34"/>
      <c r="BH16" s="132">
        <v>14</v>
      </c>
      <c r="BI16" s="133">
        <v>1.391</v>
      </c>
      <c r="BJ16" s="34">
        <f t="shared" si="2"/>
        <v>4.0000000000000036E-2</v>
      </c>
      <c r="BK16" s="34"/>
      <c r="BL16" s="34"/>
      <c r="BM16" s="34"/>
      <c r="BN16" s="132">
        <v>14</v>
      </c>
      <c r="BO16" s="133">
        <v>1.4550000000000001</v>
      </c>
      <c r="BP16" s="34">
        <f t="shared" si="3"/>
        <v>5.2999999999999936E-2</v>
      </c>
      <c r="BQ16" s="34"/>
      <c r="BR16" s="34"/>
      <c r="BS16" s="34"/>
      <c r="BT16" s="132">
        <v>14</v>
      </c>
      <c r="BU16" s="133">
        <v>1.4990000000000001</v>
      </c>
      <c r="BV16" s="34">
        <f t="shared" si="4"/>
        <v>6.0999999999999943E-2</v>
      </c>
      <c r="CA16" s="132">
        <v>14</v>
      </c>
      <c r="CB16" s="133">
        <v>0.5</v>
      </c>
      <c r="CC16" s="131">
        <v>4.3280000000000003</v>
      </c>
      <c r="CD16" s="131">
        <v>4.4009999999999998</v>
      </c>
      <c r="CE16" s="131">
        <v>4.2489999999999997</v>
      </c>
      <c r="CF16" s="34">
        <f t="shared" si="5"/>
        <v>5.0000000000000044E-3</v>
      </c>
      <c r="CG16" s="34"/>
      <c r="CH16" s="34"/>
      <c r="CI16" s="132">
        <v>14</v>
      </c>
      <c r="CJ16" s="133">
        <v>1.276</v>
      </c>
      <c r="CK16" s="131">
        <v>4.601</v>
      </c>
      <c r="CL16" s="131">
        <v>4.6619999999999999</v>
      </c>
      <c r="CM16" s="131">
        <v>4.5030000000000001</v>
      </c>
      <c r="CN16" s="34">
        <f t="shared" si="6"/>
        <v>-1.6000000000000014E-2</v>
      </c>
      <c r="CR16" s="132">
        <v>14</v>
      </c>
      <c r="CS16" s="133">
        <v>1.9630000000000001</v>
      </c>
      <c r="CT16" s="34">
        <f t="shared" si="7"/>
        <v>6.1999999999999833E-2</v>
      </c>
    </row>
    <row r="17" spans="1:98" x14ac:dyDescent="0.25">
      <c r="A17" s="110" t="s">
        <v>230</v>
      </c>
      <c r="B17">
        <f>X20/2/(1+E10)</f>
        <v>6.0154594967316086</v>
      </c>
      <c r="K17">
        <v>1</v>
      </c>
      <c r="L17">
        <f>$L$16/((1+$B$10)^K17)</f>
        <v>1.8991374240345031</v>
      </c>
      <c r="M17">
        <f>L17/$L$21</f>
        <v>1.9051192166573715E-2</v>
      </c>
      <c r="N17">
        <f>M17*K17</f>
        <v>1.9051192166573715E-2</v>
      </c>
      <c r="U17">
        <v>12</v>
      </c>
      <c r="V17">
        <f t="shared" si="13"/>
        <v>1.5969025692829155</v>
      </c>
      <c r="W17">
        <f t="shared" si="14"/>
        <v>1.6147897304984487E-2</v>
      </c>
      <c r="X17">
        <f t="shared" si="15"/>
        <v>0.19377476765981383</v>
      </c>
      <c r="Z17">
        <v>12</v>
      </c>
      <c r="AA17">
        <f t="shared" si="20"/>
        <v>1.6299103535648574</v>
      </c>
      <c r="AB17">
        <f t="shared" si="16"/>
        <v>1.659085806632974E-2</v>
      </c>
      <c r="AC17">
        <f t="shared" si="17"/>
        <v>0.19909029679595688</v>
      </c>
      <c r="AF17">
        <v>12</v>
      </c>
      <c r="AG17">
        <f t="shared" si="21"/>
        <v>1.8599781882723132</v>
      </c>
      <c r="AH17">
        <f t="shared" si="18"/>
        <v>1.8576446219658569E-2</v>
      </c>
      <c r="AI17">
        <f t="shared" si="19"/>
        <v>0.22291735463590284</v>
      </c>
      <c r="AL17">
        <v>12</v>
      </c>
      <c r="AM17">
        <f t="shared" si="22"/>
        <v>1.7690493509996124</v>
      </c>
      <c r="AN17">
        <f t="shared" si="23"/>
        <v>1.8315339941198314E-2</v>
      </c>
      <c r="AO17">
        <f t="shared" si="24"/>
        <v>0.21978407929437976</v>
      </c>
      <c r="AV17" s="132">
        <v>15</v>
      </c>
      <c r="AW17" s="133">
        <v>1.54</v>
      </c>
      <c r="AX17" s="34">
        <f t="shared" si="0"/>
        <v>0.26400000000000001</v>
      </c>
      <c r="AY17" s="34"/>
      <c r="AZ17" s="34"/>
      <c r="BA17" s="34"/>
      <c r="BB17" s="132">
        <v>15</v>
      </c>
      <c r="BC17" s="133">
        <v>1.4750000000000001</v>
      </c>
      <c r="BD17" s="34">
        <f t="shared" si="1"/>
        <v>0.29099999999999993</v>
      </c>
      <c r="BE17" s="34"/>
      <c r="BF17" s="34"/>
      <c r="BG17" s="34"/>
      <c r="BH17" s="132">
        <v>15</v>
      </c>
      <c r="BI17" s="133">
        <v>1.431</v>
      </c>
      <c r="BJ17" s="34">
        <f t="shared" si="2"/>
        <v>0.32599999999999985</v>
      </c>
      <c r="BK17" s="34"/>
      <c r="BL17" s="34"/>
      <c r="BM17" s="34"/>
      <c r="BN17" s="132">
        <v>15</v>
      </c>
      <c r="BO17" s="133">
        <v>1.508</v>
      </c>
      <c r="BP17" s="34">
        <f t="shared" si="3"/>
        <v>0.32800000000000007</v>
      </c>
      <c r="BQ17" s="34"/>
      <c r="BR17" s="34"/>
      <c r="BS17" s="34"/>
      <c r="BT17" s="132">
        <v>15</v>
      </c>
      <c r="BU17" s="133">
        <v>1.56</v>
      </c>
      <c r="BV17" s="34">
        <f t="shared" si="4"/>
        <v>0.34099999999999997</v>
      </c>
      <c r="CA17" s="132">
        <v>15</v>
      </c>
      <c r="CB17" s="133">
        <v>0.505</v>
      </c>
      <c r="CC17" s="131">
        <v>4.1929999999999996</v>
      </c>
      <c r="CD17" s="131">
        <v>4.3550000000000004</v>
      </c>
      <c r="CE17" s="131">
        <v>4.1349999999999998</v>
      </c>
      <c r="CF17" s="34">
        <f t="shared" si="5"/>
        <v>-5.4999999999999993E-2</v>
      </c>
      <c r="CG17" s="34"/>
      <c r="CH17" s="34"/>
      <c r="CI17" s="132">
        <v>15</v>
      </c>
      <c r="CJ17" s="133">
        <v>1.26</v>
      </c>
      <c r="CK17" s="131">
        <v>4.5229999999999997</v>
      </c>
      <c r="CL17" s="131">
        <v>4.6109999999999998</v>
      </c>
      <c r="CM17" s="131">
        <v>4.4550000000000001</v>
      </c>
      <c r="CN17" s="34">
        <f t="shared" si="6"/>
        <v>-6.0000000000000053E-2</v>
      </c>
      <c r="CR17" s="132">
        <v>15</v>
      </c>
      <c r="CS17" s="133">
        <v>2.0249999999999999</v>
      </c>
      <c r="CT17" s="34">
        <f t="shared" si="7"/>
        <v>0.35000000000000009</v>
      </c>
    </row>
    <row r="18" spans="1:98" x14ac:dyDescent="0.25">
      <c r="A18" s="110" t="s">
        <v>231</v>
      </c>
      <c r="B18">
        <f>AC26/2/(1+F10)</f>
        <v>8.0508721251714537</v>
      </c>
      <c r="K18">
        <v>2</v>
      </c>
      <c r="L18">
        <f>$L$16/((1+$B$10)^K18)</f>
        <v>1.8615344285772428</v>
      </c>
      <c r="M18">
        <f>L18/$L$21</f>
        <v>1.8673977814716441E-2</v>
      </c>
      <c r="N18">
        <f>M18*K18</f>
        <v>3.7347955629432883E-2</v>
      </c>
      <c r="U18">
        <v>13</v>
      </c>
      <c r="V18">
        <f t="shared" si="13"/>
        <v>1.5632152799989385</v>
      </c>
      <c r="W18">
        <f t="shared" si="14"/>
        <v>1.5807251044965481E-2</v>
      </c>
      <c r="X18">
        <f t="shared" si="15"/>
        <v>0.20549426358455125</v>
      </c>
      <c r="Z18">
        <v>13</v>
      </c>
      <c r="AA18">
        <f t="shared" si="20"/>
        <v>1.5942782350123317</v>
      </c>
      <c r="AB18">
        <f t="shared" si="16"/>
        <v>1.622815871896096E-2</v>
      </c>
      <c r="AC18">
        <f t="shared" si="17"/>
        <v>0.21096606334649248</v>
      </c>
      <c r="AF18">
        <v>13</v>
      </c>
      <c r="AG18">
        <f t="shared" si="21"/>
        <v>1.8147013886260919</v>
      </c>
      <c r="AH18">
        <f t="shared" si="18"/>
        <v>1.8124246275094947E-2</v>
      </c>
      <c r="AI18">
        <f t="shared" si="19"/>
        <v>0.23561520157623431</v>
      </c>
      <c r="AL18">
        <v>13</v>
      </c>
      <c r="AM18">
        <f t="shared" si="22"/>
        <v>1.7261544138162777</v>
      </c>
      <c r="AN18">
        <f t="shared" si="23"/>
        <v>1.7871239636237803E-2</v>
      </c>
      <c r="AO18">
        <f t="shared" si="24"/>
        <v>0.23232611527109143</v>
      </c>
      <c r="AV18" s="132">
        <v>16</v>
      </c>
      <c r="AW18" s="133">
        <v>1.804</v>
      </c>
      <c r="AX18" s="34">
        <f t="shared" si="0"/>
        <v>-0.11699999999999999</v>
      </c>
      <c r="AY18" s="34"/>
      <c r="AZ18" s="34"/>
      <c r="BA18" s="34"/>
      <c r="BB18" s="132">
        <v>16</v>
      </c>
      <c r="BC18" s="133">
        <v>1.766</v>
      </c>
      <c r="BD18" s="34">
        <f t="shared" si="1"/>
        <v>-0.14500000000000002</v>
      </c>
      <c r="BE18" s="34"/>
      <c r="BF18" s="34"/>
      <c r="BG18" s="34"/>
      <c r="BH18" s="132">
        <v>16</v>
      </c>
      <c r="BI18" s="133">
        <v>1.7569999999999999</v>
      </c>
      <c r="BJ18" s="34">
        <f t="shared" si="2"/>
        <v>-0.15699999999999981</v>
      </c>
      <c r="BK18" s="34"/>
      <c r="BL18" s="34"/>
      <c r="BM18" s="34"/>
      <c r="BN18" s="132">
        <v>16</v>
      </c>
      <c r="BO18" s="133">
        <v>1.8360000000000001</v>
      </c>
      <c r="BP18" s="34">
        <f t="shared" si="3"/>
        <v>-0.16700000000000004</v>
      </c>
      <c r="BQ18" s="34"/>
      <c r="BR18" s="34"/>
      <c r="BS18" s="34"/>
      <c r="BT18" s="132">
        <v>16</v>
      </c>
      <c r="BU18" s="133">
        <v>1.901</v>
      </c>
      <c r="BV18" s="34">
        <f t="shared" si="4"/>
        <v>-0.17900000000000005</v>
      </c>
      <c r="CA18" s="132">
        <v>16</v>
      </c>
      <c r="CB18" s="133">
        <v>0.45</v>
      </c>
      <c r="CC18" s="131">
        <v>4.0430000000000001</v>
      </c>
      <c r="CD18" s="131">
        <v>4.194</v>
      </c>
      <c r="CE18" s="131">
        <v>4.0410000000000004</v>
      </c>
      <c r="CF18" s="34">
        <f t="shared" si="5"/>
        <v>2.899999999999997E-2</v>
      </c>
      <c r="CG18" s="34"/>
      <c r="CH18" s="34"/>
      <c r="CI18" s="132">
        <v>16</v>
      </c>
      <c r="CJ18" s="133">
        <v>1.2</v>
      </c>
      <c r="CK18" s="131">
        <v>4.3559999999999999</v>
      </c>
      <c r="CL18" s="131">
        <v>4.4950000000000001</v>
      </c>
      <c r="CM18" s="131">
        <v>4.3520000000000003</v>
      </c>
      <c r="CN18" s="34">
        <f t="shared" si="6"/>
        <v>3.400000000000003E-2</v>
      </c>
      <c r="CR18" s="132">
        <v>16</v>
      </c>
      <c r="CS18" s="133">
        <v>2.375</v>
      </c>
      <c r="CT18" s="34">
        <f t="shared" si="7"/>
        <v>-0.21600000000000019</v>
      </c>
    </row>
    <row r="19" spans="1:98" x14ac:dyDescent="0.25">
      <c r="A19" s="110" t="s">
        <v>312</v>
      </c>
      <c r="B19">
        <f>AI46/2/(1+G10)</f>
        <v>12.556771375256719</v>
      </c>
      <c r="K19">
        <v>3</v>
      </c>
      <c r="L19">
        <f>$L$16/((1+$B$10)^K19)</f>
        <v>1.8246759739043745</v>
      </c>
      <c r="M19">
        <f>L19/$L$21</f>
        <v>1.8304232321815765E-2</v>
      </c>
      <c r="N19">
        <f>M19*K19</f>
        <v>5.4912696965447295E-2</v>
      </c>
      <c r="U19">
        <v>14</v>
      </c>
      <c r="V19" s="70">
        <f>(100+$V$4)/(1+$E$10)^U19</f>
        <v>75.723627115606149</v>
      </c>
      <c r="W19">
        <f t="shared" si="14"/>
        <v>0.76571819580253497</v>
      </c>
      <c r="X19">
        <f t="shared" si="15"/>
        <v>10.72005474123549</v>
      </c>
      <c r="Z19">
        <v>14</v>
      </c>
      <c r="AA19">
        <f t="shared" si="20"/>
        <v>1.5594250843765165</v>
      </c>
      <c r="AB19">
        <f t="shared" si="16"/>
        <v>1.5873388486292328E-2</v>
      </c>
      <c r="AC19">
        <f t="shared" si="17"/>
        <v>0.22222743880809259</v>
      </c>
      <c r="AF19">
        <v>14</v>
      </c>
      <c r="AG19">
        <f t="shared" si="21"/>
        <v>1.7705267463057635</v>
      </c>
      <c r="AH19">
        <f t="shared" si="18"/>
        <v>1.7683054075901213E-2</v>
      </c>
      <c r="AI19">
        <f t="shared" si="19"/>
        <v>0.24756275706261699</v>
      </c>
      <c r="AL19">
        <v>14</v>
      </c>
      <c r="AM19">
        <f t="shared" si="22"/>
        <v>1.6842995695138581</v>
      </c>
      <c r="AN19">
        <f t="shared" si="23"/>
        <v>1.7437907631592722E-2</v>
      </c>
      <c r="AO19">
        <f t="shared" si="24"/>
        <v>0.2441307068422981</v>
      </c>
      <c r="AV19" s="132">
        <v>17</v>
      </c>
      <c r="AW19" s="133">
        <v>1.6870000000000001</v>
      </c>
      <c r="AX19" s="34">
        <f t="shared" si="0"/>
        <v>-4.9000000000000155E-2</v>
      </c>
      <c r="AY19" s="34"/>
      <c r="AZ19" s="34"/>
      <c r="BA19" s="34"/>
      <c r="BB19" s="132">
        <v>17</v>
      </c>
      <c r="BC19" s="133">
        <v>1.621</v>
      </c>
      <c r="BD19" s="34">
        <f t="shared" si="1"/>
        <v>-4.4999999999999929E-2</v>
      </c>
      <c r="BE19" s="34"/>
      <c r="BF19" s="34"/>
      <c r="BG19" s="34"/>
      <c r="BH19" s="132">
        <v>17</v>
      </c>
      <c r="BI19" s="133">
        <v>1.6</v>
      </c>
      <c r="BJ19" s="34">
        <f t="shared" si="2"/>
        <v>-3.5000000000000142E-2</v>
      </c>
      <c r="BK19" s="34"/>
      <c r="BL19" s="34"/>
      <c r="BM19" s="34"/>
      <c r="BN19" s="132">
        <v>17</v>
      </c>
      <c r="BO19" s="133">
        <v>1.669</v>
      </c>
      <c r="BP19" s="34">
        <f t="shared" si="3"/>
        <v>-3.9000000000000146E-2</v>
      </c>
      <c r="BQ19" s="34"/>
      <c r="BR19" s="34"/>
      <c r="BS19" s="34"/>
      <c r="BT19" s="132">
        <v>17</v>
      </c>
      <c r="BU19" s="133">
        <v>1.722</v>
      </c>
      <c r="BV19" s="34">
        <f t="shared" si="4"/>
        <v>-3.499999999999992E-2</v>
      </c>
      <c r="CA19" s="132">
        <v>17</v>
      </c>
      <c r="CB19" s="133">
        <v>0.47899999999999998</v>
      </c>
      <c r="CC19" s="131">
        <v>4.101</v>
      </c>
      <c r="CD19" s="131">
        <v>4.1059999999999999</v>
      </c>
      <c r="CE19" s="131">
        <v>3.786</v>
      </c>
      <c r="CF19" s="34">
        <f t="shared" si="5"/>
        <v>-2.1999999999999964E-2</v>
      </c>
      <c r="CG19" s="34"/>
      <c r="CH19" s="34"/>
      <c r="CI19" s="132">
        <v>17</v>
      </c>
      <c r="CJ19" s="133">
        <v>1.234</v>
      </c>
      <c r="CK19" s="131">
        <v>4.4930000000000003</v>
      </c>
      <c r="CL19" s="131">
        <v>4.4939999999999998</v>
      </c>
      <c r="CM19" s="131">
        <v>4.1630000000000003</v>
      </c>
      <c r="CN19" s="34">
        <f t="shared" si="6"/>
        <v>-5.600000000000005E-2</v>
      </c>
      <c r="CR19" s="132">
        <v>17</v>
      </c>
      <c r="CS19" s="133">
        <v>2.1589999999999998</v>
      </c>
      <c r="CT19" s="34">
        <f t="shared" si="7"/>
        <v>-2.8000000000000025E-2</v>
      </c>
    </row>
    <row r="20" spans="1:98" x14ac:dyDescent="0.25">
      <c r="A20" s="110" t="s">
        <v>380</v>
      </c>
      <c r="B20">
        <f>AO66/2/(1+H10)</f>
        <v>15.651926731020625</v>
      </c>
      <c r="K20">
        <v>4</v>
      </c>
      <c r="L20">
        <f>(100+$L$16)/((1+$B$10)^K20)</f>
        <v>94.100666960875316</v>
      </c>
      <c r="M20">
        <f>L20/$L$21</f>
        <v>0.94397059769689418</v>
      </c>
      <c r="N20">
        <f>M20*K20</f>
        <v>3.7758823907875767</v>
      </c>
      <c r="V20" s="43">
        <f>SUM(V6:V19)</f>
        <v>98.892291616815541</v>
      </c>
      <c r="W20">
        <f t="shared" si="14"/>
        <v>1</v>
      </c>
      <c r="X20" s="43">
        <f>SUM(X6:X19)</f>
        <v>12.290185297772348</v>
      </c>
      <c r="Z20">
        <v>15</v>
      </c>
      <c r="AA20">
        <f t="shared" si="20"/>
        <v>1.5253338723299419</v>
      </c>
      <c r="AB20">
        <f t="shared" si="16"/>
        <v>1.5526374026793488E-2</v>
      </c>
      <c r="AC20">
        <f t="shared" si="17"/>
        <v>0.23289561040190232</v>
      </c>
      <c r="AF20">
        <v>15</v>
      </c>
      <c r="AG20">
        <f t="shared" si="21"/>
        <v>1.7274274318803489</v>
      </c>
      <c r="AH20">
        <f t="shared" si="18"/>
        <v>1.7252601664375058E-2</v>
      </c>
      <c r="AI20">
        <f t="shared" si="19"/>
        <v>0.25878902496562589</v>
      </c>
      <c r="AL20">
        <v>15</v>
      </c>
      <c r="AM20">
        <f t="shared" si="22"/>
        <v>1.643459598491348</v>
      </c>
      <c r="AN20">
        <f t="shared" si="23"/>
        <v>1.7015082823430474E-2</v>
      </c>
      <c r="AO20">
        <f t="shared" si="24"/>
        <v>0.25522624235145713</v>
      </c>
      <c r="AV20" s="132">
        <v>18</v>
      </c>
      <c r="AW20" s="133">
        <v>1.6379999999999999</v>
      </c>
      <c r="AX20" s="34">
        <f t="shared" si="0"/>
        <v>-0.23199999999999998</v>
      </c>
      <c r="AY20" s="34"/>
      <c r="AZ20" s="34"/>
      <c r="BA20" s="34"/>
      <c r="BB20" s="132">
        <v>18</v>
      </c>
      <c r="BC20" s="133">
        <v>1.5760000000000001</v>
      </c>
      <c r="BD20" s="34">
        <f t="shared" si="1"/>
        <v>-0.21500000000000008</v>
      </c>
      <c r="BE20" s="34"/>
      <c r="BF20" s="34"/>
      <c r="BG20" s="34"/>
      <c r="BH20" s="132">
        <v>18</v>
      </c>
      <c r="BI20" s="133">
        <v>1.5649999999999999</v>
      </c>
      <c r="BJ20" s="34">
        <f t="shared" si="2"/>
        <v>-0.21599999999999997</v>
      </c>
      <c r="BK20" s="34"/>
      <c r="BL20" s="34"/>
      <c r="BM20" s="34"/>
      <c r="BN20" s="132">
        <v>18</v>
      </c>
      <c r="BO20" s="133">
        <v>1.63</v>
      </c>
      <c r="BP20" s="34">
        <f t="shared" si="3"/>
        <v>-0.18399999999999994</v>
      </c>
      <c r="BQ20" s="34"/>
      <c r="BR20" s="34"/>
      <c r="BS20" s="34"/>
      <c r="BT20" s="132">
        <v>18</v>
      </c>
      <c r="BU20" s="133">
        <v>1.6870000000000001</v>
      </c>
      <c r="BV20" s="34">
        <f t="shared" si="4"/>
        <v>-0.15800000000000014</v>
      </c>
      <c r="CA20" s="132">
        <v>18</v>
      </c>
      <c r="CB20" s="133">
        <v>0.45700000000000002</v>
      </c>
      <c r="CC20" s="131">
        <v>4.1100000000000003</v>
      </c>
      <c r="CD20" s="131">
        <v>4.1619999999999999</v>
      </c>
      <c r="CE20" s="131">
        <v>4.0439999999999996</v>
      </c>
      <c r="CF20" s="34">
        <f t="shared" si="5"/>
        <v>2.899999999999997E-2</v>
      </c>
      <c r="CG20" s="34"/>
      <c r="CH20" s="34"/>
      <c r="CI20" s="132">
        <v>18</v>
      </c>
      <c r="CJ20" s="133">
        <v>1.1779999999999999</v>
      </c>
      <c r="CK20" s="131">
        <v>4.4660000000000002</v>
      </c>
      <c r="CL20" s="131">
        <v>4.5410000000000004</v>
      </c>
      <c r="CM20" s="131">
        <v>4.41</v>
      </c>
      <c r="CN20" s="34">
        <f t="shared" si="6"/>
        <v>8.0000000000000071E-2</v>
      </c>
      <c r="CR20" s="132">
        <v>18</v>
      </c>
      <c r="CS20" s="133">
        <v>2.1309999999999998</v>
      </c>
      <c r="CT20" s="34">
        <f t="shared" si="7"/>
        <v>-0.11699999999999999</v>
      </c>
    </row>
    <row r="21" spans="1:98" x14ac:dyDescent="0.25">
      <c r="L21" s="43">
        <f>SUM(L17:L20)</f>
        <v>99.686014787391429</v>
      </c>
      <c r="M21">
        <f>L21/$L$21</f>
        <v>1</v>
      </c>
      <c r="N21" s="43">
        <f>SUM(N17:N20)</f>
        <v>3.8871942355490305</v>
      </c>
      <c r="Z21">
        <v>16</v>
      </c>
      <c r="AA21">
        <f t="shared" si="20"/>
        <v>1.4919879418300406</v>
      </c>
      <c r="AB21">
        <f t="shared" si="16"/>
        <v>1.5186945788422251E-2</v>
      </c>
      <c r="AC21">
        <f t="shared" si="17"/>
        <v>0.24299113261475602</v>
      </c>
      <c r="AF21">
        <v>16</v>
      </c>
      <c r="AG21">
        <f t="shared" si="21"/>
        <v>1.6853772690183411</v>
      </c>
      <c r="AH21">
        <f t="shared" si="18"/>
        <v>1.6832627605614964E-2</v>
      </c>
      <c r="AI21">
        <f t="shared" si="19"/>
        <v>0.26932204168983942</v>
      </c>
      <c r="AL21">
        <v>16</v>
      </c>
      <c r="AM21">
        <f t="shared" si="22"/>
        <v>1.6036098926587774</v>
      </c>
      <c r="AN21">
        <f t="shared" si="23"/>
        <v>1.6602510439020807E-2</v>
      </c>
      <c r="AO21">
        <f t="shared" si="24"/>
        <v>0.26564016702433291</v>
      </c>
      <c r="AV21" s="132">
        <v>19</v>
      </c>
      <c r="AW21" s="133">
        <v>1.4059999999999999</v>
      </c>
      <c r="AX21" s="34">
        <f t="shared" si="0"/>
        <v>0.19100000000000006</v>
      </c>
      <c r="AY21" s="34"/>
      <c r="AZ21" s="34"/>
      <c r="BA21" s="34"/>
      <c r="BB21" s="132">
        <v>19</v>
      </c>
      <c r="BC21" s="133">
        <v>1.361</v>
      </c>
      <c r="BD21" s="34">
        <f t="shared" si="1"/>
        <v>0.20700000000000007</v>
      </c>
      <c r="BE21" s="34"/>
      <c r="BF21" s="34"/>
      <c r="BG21" s="34"/>
      <c r="BH21" s="132">
        <v>19</v>
      </c>
      <c r="BI21" s="133">
        <v>1.349</v>
      </c>
      <c r="BJ21" s="34">
        <f t="shared" si="2"/>
        <v>0.20700000000000007</v>
      </c>
      <c r="BK21" s="34"/>
      <c r="BL21" s="34"/>
      <c r="BM21" s="34"/>
      <c r="BN21" s="132">
        <v>19</v>
      </c>
      <c r="BO21" s="133">
        <v>1.446</v>
      </c>
      <c r="BP21" s="34">
        <f t="shared" si="3"/>
        <v>0.19999999999999996</v>
      </c>
      <c r="BQ21" s="34"/>
      <c r="BR21" s="34"/>
      <c r="BS21" s="34"/>
      <c r="BT21" s="132">
        <v>19</v>
      </c>
      <c r="BU21" s="133">
        <v>1.5289999999999999</v>
      </c>
      <c r="BV21" s="34">
        <f t="shared" si="4"/>
        <v>0.20500000000000007</v>
      </c>
      <c r="CA21" s="132">
        <v>19</v>
      </c>
      <c r="CB21" s="133">
        <v>0.48599999999999999</v>
      </c>
      <c r="CC21" s="131">
        <v>3.9350000000000001</v>
      </c>
      <c r="CD21" s="131">
        <v>4.1680000000000001</v>
      </c>
      <c r="CE21" s="131">
        <v>3.927</v>
      </c>
      <c r="CF21" s="34">
        <f t="shared" si="5"/>
        <v>6.5000000000000058E-2</v>
      </c>
      <c r="CG21" s="34"/>
      <c r="CH21" s="34"/>
      <c r="CI21" s="132">
        <v>19</v>
      </c>
      <c r="CJ21" s="133">
        <v>1.258</v>
      </c>
      <c r="CK21" s="131">
        <v>4.33</v>
      </c>
      <c r="CL21" s="131">
        <v>4.5289999999999999</v>
      </c>
      <c r="CM21" s="131">
        <v>4.3259999999999996</v>
      </c>
      <c r="CN21" s="34">
        <f t="shared" si="6"/>
        <v>8.0000000000000071E-2</v>
      </c>
      <c r="CR21" s="132">
        <v>19</v>
      </c>
      <c r="CS21" s="133">
        <v>2.0139999999999998</v>
      </c>
      <c r="CT21" s="34">
        <f t="shared" si="7"/>
        <v>0.18300000000000027</v>
      </c>
    </row>
    <row r="22" spans="1:98" x14ac:dyDescent="0.25">
      <c r="Z22">
        <v>17</v>
      </c>
      <c r="AA22">
        <f t="shared" si="20"/>
        <v>1.4593709999804767</v>
      </c>
      <c r="AB22">
        <f t="shared" si="16"/>
        <v>1.4854937925781042E-2</v>
      </c>
      <c r="AC22">
        <f t="shared" si="17"/>
        <v>0.25253394473827773</v>
      </c>
      <c r="AF22">
        <v>17</v>
      </c>
      <c r="AG22">
        <f t="shared" si="21"/>
        <v>1.6443507185895323</v>
      </c>
      <c r="AH22">
        <f t="shared" si="18"/>
        <v>1.6422876828737953E-2</v>
      </c>
      <c r="AI22">
        <f t="shared" si="19"/>
        <v>0.27918890608854519</v>
      </c>
      <c r="AL22">
        <v>17</v>
      </c>
      <c r="AM22">
        <f t="shared" si="22"/>
        <v>1.564726440609628</v>
      </c>
      <c r="AN22">
        <f t="shared" si="23"/>
        <v>1.619994188322272E-2</v>
      </c>
      <c r="AO22">
        <f t="shared" si="24"/>
        <v>0.27539901201478623</v>
      </c>
      <c r="AV22" s="132">
        <v>20</v>
      </c>
      <c r="AW22" s="133">
        <v>1.597</v>
      </c>
      <c r="AX22" s="34">
        <f t="shared" si="0"/>
        <v>-1.8999999999999906E-2</v>
      </c>
      <c r="AY22" s="34"/>
      <c r="AZ22" s="34"/>
      <c r="BA22" s="34"/>
      <c r="BB22" s="132">
        <v>20</v>
      </c>
      <c r="BC22" s="133">
        <v>1.5680000000000001</v>
      </c>
      <c r="BD22" s="34">
        <f t="shared" si="1"/>
        <v>-1.3000000000000123E-2</v>
      </c>
      <c r="BE22" s="34"/>
      <c r="BF22" s="34"/>
      <c r="BG22" s="34"/>
      <c r="BH22" s="132">
        <v>20</v>
      </c>
      <c r="BI22" s="133">
        <v>1.556</v>
      </c>
      <c r="BJ22" s="34">
        <f t="shared" si="2"/>
        <v>1.0000000000000009E-2</v>
      </c>
      <c r="BK22" s="34"/>
      <c r="BL22" s="34"/>
      <c r="BM22" s="34"/>
      <c r="BN22" s="132">
        <v>20</v>
      </c>
      <c r="BO22" s="133">
        <v>1.6459999999999999</v>
      </c>
      <c r="BP22" s="34">
        <f t="shared" si="3"/>
        <v>1.0000000000000009E-2</v>
      </c>
      <c r="BQ22" s="34"/>
      <c r="BR22" s="34"/>
      <c r="BS22" s="34"/>
      <c r="BT22" s="132">
        <v>20</v>
      </c>
      <c r="BU22" s="133">
        <v>1.734</v>
      </c>
      <c r="BV22" s="34">
        <f t="shared" si="4"/>
        <v>2.0000000000000018E-2</v>
      </c>
      <c r="CA22" s="132">
        <v>20</v>
      </c>
      <c r="CB22" s="133">
        <v>0.55100000000000005</v>
      </c>
      <c r="CC22" s="131">
        <v>4.0359999999999996</v>
      </c>
      <c r="CD22" s="131">
        <v>4.0609999999999999</v>
      </c>
      <c r="CE22" s="131">
        <v>3.863</v>
      </c>
      <c r="CF22" s="34">
        <f t="shared" si="5"/>
        <v>-2.0000000000000018E-2</v>
      </c>
      <c r="CG22" s="34"/>
      <c r="CH22" s="34"/>
      <c r="CI22" s="132">
        <v>20</v>
      </c>
      <c r="CJ22" s="133">
        <v>1.3380000000000001</v>
      </c>
      <c r="CK22" s="131">
        <v>4.3579999999999997</v>
      </c>
      <c r="CL22" s="131">
        <v>4.3869999999999996</v>
      </c>
      <c r="CM22" s="131">
        <v>4.2670000000000003</v>
      </c>
      <c r="CN22" s="34">
        <f t="shared" si="6"/>
        <v>-3.5000000000000142E-2</v>
      </c>
      <c r="CR22" s="132">
        <v>20</v>
      </c>
      <c r="CS22" s="133">
        <v>2.1970000000000001</v>
      </c>
      <c r="CT22" s="34">
        <f t="shared" si="7"/>
        <v>5.2000000000000046E-2</v>
      </c>
    </row>
    <row r="23" spans="1:98" x14ac:dyDescent="0.25">
      <c r="Z23">
        <v>18</v>
      </c>
      <c r="AA23">
        <f t="shared" si="20"/>
        <v>1.4274671100704033</v>
      </c>
      <c r="AB23">
        <f t="shared" si="16"/>
        <v>1.4530188219084505E-2</v>
      </c>
      <c r="AC23">
        <f t="shared" si="17"/>
        <v>0.26154338794352111</v>
      </c>
      <c r="AF23">
        <v>18</v>
      </c>
      <c r="AG23">
        <f t="shared" si="21"/>
        <v>1.6043228631538438</v>
      </c>
      <c r="AH23">
        <f t="shared" si="18"/>
        <v>1.6023100471962485E-2</v>
      </c>
      <c r="AI23">
        <f t="shared" si="19"/>
        <v>0.28841580849532472</v>
      </c>
      <c r="AL23">
        <v>18</v>
      </c>
      <c r="AM23">
        <f t="shared" si="22"/>
        <v>1.5267858131527814</v>
      </c>
      <c r="AN23">
        <f t="shared" si="23"/>
        <v>1.5807134588693681E-2</v>
      </c>
      <c r="AO23">
        <f t="shared" si="24"/>
        <v>0.28452842259648625</v>
      </c>
      <c r="AV23" s="132">
        <v>21</v>
      </c>
      <c r="AW23" s="133">
        <v>1.5780000000000001</v>
      </c>
      <c r="AX23" s="34">
        <f t="shared" si="0"/>
        <v>4.6000000000000041E-2</v>
      </c>
      <c r="AY23" s="34"/>
      <c r="AZ23" s="34"/>
      <c r="BA23" s="34"/>
      <c r="BB23" s="132">
        <v>21</v>
      </c>
      <c r="BC23" s="133">
        <v>1.5549999999999999</v>
      </c>
      <c r="BD23" s="34">
        <f t="shared" si="1"/>
        <v>6.7000000000000171E-2</v>
      </c>
      <c r="BE23" s="34"/>
      <c r="BF23" s="34"/>
      <c r="BG23" s="34"/>
      <c r="BH23" s="132">
        <v>21</v>
      </c>
      <c r="BI23" s="133">
        <v>1.5660000000000001</v>
      </c>
      <c r="BJ23" s="34">
        <f t="shared" si="2"/>
        <v>5.9999999999999831E-2</v>
      </c>
      <c r="BK23" s="34"/>
      <c r="BL23" s="34"/>
      <c r="BM23" s="34"/>
      <c r="BN23" s="132">
        <v>21</v>
      </c>
      <c r="BO23" s="133">
        <v>1.6559999999999999</v>
      </c>
      <c r="BP23" s="34">
        <f t="shared" si="3"/>
        <v>5.7000000000000162E-2</v>
      </c>
      <c r="BQ23" s="34"/>
      <c r="BR23" s="34"/>
      <c r="BS23" s="34"/>
      <c r="BT23" s="132">
        <v>21</v>
      </c>
      <c r="BU23" s="133">
        <v>1.754</v>
      </c>
      <c r="BV23" s="34">
        <f t="shared" si="4"/>
        <v>4.4999999999999929E-2</v>
      </c>
      <c r="CA23" s="132">
        <v>21</v>
      </c>
      <c r="CB23" s="133">
        <v>0.53100000000000003</v>
      </c>
      <c r="CC23" s="131">
        <v>3.919</v>
      </c>
      <c r="CD23" s="131">
        <v>4.1139999999999999</v>
      </c>
      <c r="CE23" s="131">
        <v>3.8839999999999999</v>
      </c>
      <c r="CF23" s="34">
        <f t="shared" si="5"/>
        <v>7.4999999999999956E-2</v>
      </c>
      <c r="CG23" s="34"/>
      <c r="CH23" s="34"/>
      <c r="CI23" s="132">
        <v>21</v>
      </c>
      <c r="CJ23" s="133">
        <v>1.3029999999999999</v>
      </c>
      <c r="CK23" s="131">
        <v>4.2220000000000004</v>
      </c>
      <c r="CL23" s="131">
        <v>4.3959999999999999</v>
      </c>
      <c r="CM23" s="131">
        <v>4.1879999999999997</v>
      </c>
      <c r="CN23" s="34">
        <f t="shared" si="6"/>
        <v>0.10000000000000009</v>
      </c>
      <c r="CR23" s="132">
        <v>21</v>
      </c>
      <c r="CS23" s="133">
        <v>2.2490000000000001</v>
      </c>
      <c r="CT23" s="34">
        <f t="shared" si="7"/>
        <v>4.0000000000000036E-2</v>
      </c>
    </row>
    <row r="24" spans="1:98" x14ac:dyDescent="0.25">
      <c r="Z24">
        <v>19</v>
      </c>
      <c r="AA24">
        <f t="shared" si="20"/>
        <v>1.3962606837877471</v>
      </c>
      <c r="AB24">
        <f t="shared" si="16"/>
        <v>1.4212537994898524E-2</v>
      </c>
      <c r="AC24">
        <f t="shared" si="17"/>
        <v>0.27003822190307197</v>
      </c>
      <c r="AF24">
        <v>19</v>
      </c>
      <c r="AG24">
        <f t="shared" si="21"/>
        <v>1.5652693918277416</v>
      </c>
      <c r="AH24">
        <f t="shared" si="18"/>
        <v>1.5633055731462498E-2</v>
      </c>
      <c r="AI24">
        <f t="shared" si="19"/>
        <v>0.29702805889778744</v>
      </c>
      <c r="AL24">
        <v>19</v>
      </c>
      <c r="AM24">
        <f t="shared" si="22"/>
        <v>1.4897651491952786</v>
      </c>
      <c r="AN24">
        <f t="shared" si="23"/>
        <v>1.5423851869730868E-2</v>
      </c>
      <c r="AO24">
        <f t="shared" si="24"/>
        <v>0.29305318552488646</v>
      </c>
      <c r="AV24" s="132">
        <v>22</v>
      </c>
      <c r="AW24" s="133">
        <v>1.6240000000000001</v>
      </c>
      <c r="AX24" s="34">
        <f t="shared" si="0"/>
        <v>-7.0000000000000062E-2</v>
      </c>
      <c r="AY24" s="34"/>
      <c r="AZ24" s="34"/>
      <c r="BA24" s="34"/>
      <c r="BB24" s="132">
        <v>22</v>
      </c>
      <c r="BC24" s="133">
        <v>1.6220000000000001</v>
      </c>
      <c r="BD24" s="34">
        <f t="shared" si="1"/>
        <v>-7.6000000000000068E-2</v>
      </c>
      <c r="BE24" s="34"/>
      <c r="BF24" s="34"/>
      <c r="BG24" s="34"/>
      <c r="BH24" s="132">
        <v>22</v>
      </c>
      <c r="BI24" s="133">
        <v>1.6259999999999999</v>
      </c>
      <c r="BJ24" s="34">
        <f t="shared" si="2"/>
        <v>-8.1999999999999851E-2</v>
      </c>
      <c r="BK24" s="34"/>
      <c r="BL24" s="34"/>
      <c r="BM24" s="34"/>
      <c r="BN24" s="132">
        <v>22</v>
      </c>
      <c r="BO24" s="133">
        <v>1.7130000000000001</v>
      </c>
      <c r="BP24" s="34">
        <f t="shared" si="3"/>
        <v>-8.3000000000000185E-2</v>
      </c>
      <c r="BQ24" s="34"/>
      <c r="BR24" s="34"/>
      <c r="BS24" s="34"/>
      <c r="BT24" s="132">
        <v>22</v>
      </c>
      <c r="BU24" s="133">
        <v>1.7989999999999999</v>
      </c>
      <c r="BV24" s="34">
        <f t="shared" si="4"/>
        <v>-8.4999999999999964E-2</v>
      </c>
      <c r="CA24" s="132">
        <v>22</v>
      </c>
      <c r="CB24" s="133">
        <v>0.60599999999999998</v>
      </c>
      <c r="CC24" s="131">
        <v>3.9159999999999999</v>
      </c>
      <c r="CD24" s="131">
        <v>3.93</v>
      </c>
      <c r="CE24" s="131">
        <v>3.8029999999999999</v>
      </c>
      <c r="CF24" s="34">
        <f t="shared" si="5"/>
        <v>3.8000000000000034E-2</v>
      </c>
      <c r="CG24" s="34"/>
      <c r="CH24" s="34"/>
      <c r="CI24" s="132">
        <v>22</v>
      </c>
      <c r="CJ24" s="133">
        <v>1.403</v>
      </c>
      <c r="CK24" s="131">
        <v>4.2169999999999996</v>
      </c>
      <c r="CL24" s="131">
        <v>4.22</v>
      </c>
      <c r="CM24" s="131">
        <v>4.0940000000000003</v>
      </c>
      <c r="CN24" s="34">
        <f t="shared" si="6"/>
        <v>2.0999999999999908E-2</v>
      </c>
      <c r="CR24" s="132">
        <v>22</v>
      </c>
      <c r="CS24" s="133">
        <v>2.2890000000000001</v>
      </c>
      <c r="CT24" s="34">
        <f t="shared" si="7"/>
        <v>-9.6000000000000085E-2</v>
      </c>
    </row>
    <row r="25" spans="1:98" x14ac:dyDescent="0.25">
      <c r="Z25">
        <v>20</v>
      </c>
      <c r="AA25" s="70">
        <f>(100+$AA$4)/(1+$F$10)^Z25</f>
        <v>65.635688172554552</v>
      </c>
      <c r="AB25">
        <f t="shared" si="16"/>
        <v>0.66810569315976709</v>
      </c>
      <c r="AC25">
        <f t="shared" si="17"/>
        <v>13.362113863195342</v>
      </c>
      <c r="AF25">
        <v>20</v>
      </c>
      <c r="AG25">
        <f t="shared" si="21"/>
        <v>1.5271665855190415</v>
      </c>
      <c r="AH25">
        <f t="shared" si="18"/>
        <v>1.5252505713900674E-2</v>
      </c>
      <c r="AI25">
        <f t="shared" si="19"/>
        <v>0.30505011427801348</v>
      </c>
      <c r="AL25">
        <v>20</v>
      </c>
      <c r="AM25">
        <f t="shared" si="22"/>
        <v>1.4536421419673888</v>
      </c>
      <c r="AN25">
        <f t="shared" si="23"/>
        <v>1.5049862779656406E-2</v>
      </c>
      <c r="AO25">
        <f t="shared" si="24"/>
        <v>0.30099725559312812</v>
      </c>
      <c r="AV25" s="132">
        <v>23</v>
      </c>
      <c r="AW25" s="133">
        <v>1.554</v>
      </c>
      <c r="AX25" s="34">
        <f t="shared" si="0"/>
        <v>0.12599999999999989</v>
      </c>
      <c r="AY25" s="34"/>
      <c r="AZ25" s="34"/>
      <c r="BA25" s="34"/>
      <c r="BB25" s="132">
        <v>23</v>
      </c>
      <c r="BC25" s="133">
        <v>1.546</v>
      </c>
      <c r="BD25" s="34">
        <f t="shared" si="1"/>
        <v>0.16500000000000004</v>
      </c>
      <c r="BE25" s="34"/>
      <c r="BF25" s="34"/>
      <c r="BG25" s="34"/>
      <c r="BH25" s="132">
        <v>23</v>
      </c>
      <c r="BI25" s="133">
        <v>1.544</v>
      </c>
      <c r="BJ25" s="34">
        <f t="shared" si="2"/>
        <v>0.20699999999999985</v>
      </c>
      <c r="BK25" s="34"/>
      <c r="BL25" s="34"/>
      <c r="BM25" s="34"/>
      <c r="BN25" s="132">
        <v>23</v>
      </c>
      <c r="BO25" s="133">
        <v>1.63</v>
      </c>
      <c r="BP25" s="34">
        <f t="shared" si="3"/>
        <v>0.23200000000000021</v>
      </c>
      <c r="BQ25" s="34"/>
      <c r="BR25" s="34"/>
      <c r="BS25" s="34"/>
      <c r="BT25" s="132">
        <v>23</v>
      </c>
      <c r="BU25" s="133">
        <v>1.714</v>
      </c>
      <c r="BV25" s="34">
        <f t="shared" si="4"/>
        <v>0.23100000000000009</v>
      </c>
      <c r="CA25" s="132">
        <v>23</v>
      </c>
      <c r="CB25" s="133">
        <v>0.64400000000000002</v>
      </c>
      <c r="CC25" s="131">
        <v>3.952</v>
      </c>
      <c r="CD25" s="131">
        <v>3.99</v>
      </c>
      <c r="CE25" s="131">
        <v>3.843</v>
      </c>
      <c r="CF25" s="34">
        <f t="shared" si="5"/>
        <v>-5.2000000000000046E-2</v>
      </c>
      <c r="CG25" s="34"/>
      <c r="CH25" s="34"/>
      <c r="CI25" s="132">
        <v>23</v>
      </c>
      <c r="CJ25" s="133">
        <v>1.4239999999999999</v>
      </c>
      <c r="CK25" s="131">
        <v>4.2149999999999999</v>
      </c>
      <c r="CL25" s="131">
        <v>4.258</v>
      </c>
      <c r="CM25" s="131">
        <v>4.1429999999999998</v>
      </c>
      <c r="CN25" s="34">
        <f t="shared" si="6"/>
        <v>-5.3999999999999826E-2</v>
      </c>
      <c r="CR25" s="132">
        <v>23</v>
      </c>
      <c r="CS25" s="133">
        <v>2.1930000000000001</v>
      </c>
      <c r="CT25" s="34">
        <f t="shared" si="7"/>
        <v>0.23399999999999999</v>
      </c>
    </row>
    <row r="26" spans="1:98" x14ac:dyDescent="0.25">
      <c r="AA26" s="43">
        <f>SUM(AA6:AA25)</f>
        <v>98.241474132834242</v>
      </c>
      <c r="AB26">
        <f t="shared" si="16"/>
        <v>1</v>
      </c>
      <c r="AC26" s="43">
        <f>SUM(AC6:AC25)</f>
        <v>16.461618234338072</v>
      </c>
      <c r="AF26">
        <v>21</v>
      </c>
      <c r="AG26">
        <f t="shared" si="21"/>
        <v>1.4899913025211389</v>
      </c>
      <c r="AH26">
        <f t="shared" si="18"/>
        <v>1.4881219292551512E-2</v>
      </c>
      <c r="AI26">
        <f t="shared" si="19"/>
        <v>0.31250560514358172</v>
      </c>
      <c r="AL26">
        <v>21</v>
      </c>
      <c r="AM26">
        <f t="shared" si="22"/>
        <v>1.418395025581684</v>
      </c>
      <c r="AN26">
        <f t="shared" si="23"/>
        <v>1.4684941971660639E-2</v>
      </c>
      <c r="AO26">
        <f t="shared" si="24"/>
        <v>0.30838378140487344</v>
      </c>
      <c r="AV26" s="132">
        <v>24</v>
      </c>
      <c r="AW26" s="133">
        <v>1.68</v>
      </c>
      <c r="AX26" s="34">
        <f t="shared" si="0"/>
        <v>-6.5999999999999837E-2</v>
      </c>
      <c r="AY26" s="34"/>
      <c r="AZ26" s="34"/>
      <c r="BA26" s="34"/>
      <c r="BB26" s="132">
        <v>24</v>
      </c>
      <c r="BC26" s="133">
        <v>1.7110000000000001</v>
      </c>
      <c r="BD26" s="34">
        <f t="shared" si="1"/>
        <v>-9.4000000000000083E-2</v>
      </c>
      <c r="BE26" s="34"/>
      <c r="BF26" s="34"/>
      <c r="BG26" s="34"/>
      <c r="BH26" s="132">
        <v>24</v>
      </c>
      <c r="BI26" s="133">
        <v>1.7509999999999999</v>
      </c>
      <c r="BJ26" s="34">
        <f t="shared" si="2"/>
        <v>-9.7999999999999865E-2</v>
      </c>
      <c r="BK26" s="34"/>
      <c r="BL26" s="34"/>
      <c r="BM26" s="34"/>
      <c r="BN26" s="132">
        <v>24</v>
      </c>
      <c r="BO26" s="133">
        <v>1.8620000000000001</v>
      </c>
      <c r="BP26" s="34">
        <f t="shared" si="3"/>
        <v>-0.1100000000000001</v>
      </c>
      <c r="BQ26" s="34"/>
      <c r="BR26" s="34"/>
      <c r="BS26" s="34"/>
      <c r="BT26" s="132">
        <v>24</v>
      </c>
      <c r="BU26" s="133">
        <v>1.9450000000000001</v>
      </c>
      <c r="BV26" s="34">
        <f t="shared" si="4"/>
        <v>-0.10899999999999999</v>
      </c>
      <c r="CA26" s="132">
        <v>24</v>
      </c>
      <c r="CB26" s="133">
        <v>0.59199999999999997</v>
      </c>
      <c r="CC26" s="131">
        <v>4.2830000000000004</v>
      </c>
      <c r="CD26" s="131">
        <v>4.3410000000000002</v>
      </c>
      <c r="CE26" s="131">
        <v>3.8889999999999998</v>
      </c>
      <c r="CF26" s="34">
        <f t="shared" si="5"/>
        <v>6.2000000000000055E-2</v>
      </c>
      <c r="CG26" s="34"/>
      <c r="CH26" s="34"/>
      <c r="CI26" s="132">
        <v>24</v>
      </c>
      <c r="CJ26" s="133">
        <v>1.37</v>
      </c>
      <c r="CK26" s="131">
        <v>4.5010000000000003</v>
      </c>
      <c r="CL26" s="131">
        <v>4.5549999999999997</v>
      </c>
      <c r="CM26" s="131">
        <v>4.1760000000000002</v>
      </c>
      <c r="CN26" s="34">
        <f t="shared" si="6"/>
        <v>5.0999999999999934E-2</v>
      </c>
      <c r="CR26" s="132">
        <v>24</v>
      </c>
      <c r="CS26" s="133">
        <v>2.427</v>
      </c>
      <c r="CT26" s="34">
        <f t="shared" si="7"/>
        <v>-0.11900000000000022</v>
      </c>
    </row>
    <row r="27" spans="1:98" x14ac:dyDescent="0.25">
      <c r="AF27">
        <v>22</v>
      </c>
      <c r="AG27">
        <f t="shared" si="21"/>
        <v>1.4537209644579143</v>
      </c>
      <c r="AH27">
        <f t="shared" si="18"/>
        <v>1.4518970966926696E-2</v>
      </c>
      <c r="AI27">
        <f t="shared" si="19"/>
        <v>0.31941736127238729</v>
      </c>
      <c r="AL27">
        <v>22</v>
      </c>
      <c r="AM27">
        <f t="shared" si="22"/>
        <v>1.384002561918021</v>
      </c>
      <c r="AN27">
        <f t="shared" si="23"/>
        <v>1.4328869563019599E-2</v>
      </c>
      <c r="AO27">
        <f t="shared" si="24"/>
        <v>0.31523513038643119</v>
      </c>
      <c r="AV27" s="132">
        <v>25</v>
      </c>
      <c r="AW27" s="133">
        <v>1.6140000000000001</v>
      </c>
      <c r="AX27" s="34">
        <f t="shared" si="0"/>
        <v>1.1999999999999789E-2</v>
      </c>
      <c r="AY27" s="34"/>
      <c r="AZ27" s="34"/>
      <c r="BA27" s="34"/>
      <c r="BB27" s="132">
        <v>25</v>
      </c>
      <c r="BC27" s="133">
        <v>1.617</v>
      </c>
      <c r="BD27" s="34">
        <f t="shared" si="1"/>
        <v>-6.0000000000000053E-3</v>
      </c>
      <c r="BE27" s="34"/>
      <c r="BF27" s="34"/>
      <c r="BG27" s="34"/>
      <c r="BH27" s="132">
        <v>25</v>
      </c>
      <c r="BI27" s="133">
        <v>1.653</v>
      </c>
      <c r="BJ27" s="34">
        <f t="shared" si="2"/>
        <v>-2.8999999999999915E-2</v>
      </c>
      <c r="BK27" s="34"/>
      <c r="BL27" s="34"/>
      <c r="BM27" s="34"/>
      <c r="BN27" s="132">
        <v>25</v>
      </c>
      <c r="BO27" s="133">
        <v>1.752</v>
      </c>
      <c r="BP27" s="34">
        <f t="shared" si="3"/>
        <v>-4.4000000000000039E-2</v>
      </c>
      <c r="BQ27" s="34"/>
      <c r="BR27" s="34"/>
      <c r="BS27" s="34"/>
      <c r="BT27" s="132">
        <v>25</v>
      </c>
      <c r="BU27" s="133">
        <v>1.8360000000000001</v>
      </c>
      <c r="BV27" s="34">
        <f t="shared" si="4"/>
        <v>-6.5000000000000169E-2</v>
      </c>
      <c r="CA27" s="132">
        <v>25</v>
      </c>
      <c r="CB27" s="133">
        <v>0.65400000000000003</v>
      </c>
      <c r="CC27" s="131">
        <v>4.2300000000000004</v>
      </c>
      <c r="CD27" s="131">
        <v>4.3259999999999996</v>
      </c>
      <c r="CE27" s="131">
        <v>4.1360000000000001</v>
      </c>
      <c r="CF27" s="34">
        <f t="shared" si="5"/>
        <v>-4.8000000000000043E-2</v>
      </c>
      <c r="CG27" s="34"/>
      <c r="CH27" s="34"/>
      <c r="CI27" s="132">
        <v>25</v>
      </c>
      <c r="CJ27" s="133">
        <v>1.421</v>
      </c>
      <c r="CK27" s="131">
        <v>4.5750000000000002</v>
      </c>
      <c r="CL27" s="131">
        <v>4.6360000000000001</v>
      </c>
      <c r="CM27" s="131">
        <v>4.383</v>
      </c>
      <c r="CN27" s="34">
        <f t="shared" si="6"/>
        <v>-0.10000000000000009</v>
      </c>
      <c r="CR27" s="132">
        <v>25</v>
      </c>
      <c r="CS27" s="133">
        <v>2.3079999999999998</v>
      </c>
      <c r="CT27" s="34">
        <f t="shared" si="7"/>
        <v>-8.8999999999999968E-2</v>
      </c>
    </row>
    <row r="28" spans="1:98" x14ac:dyDescent="0.25">
      <c r="AF28">
        <v>23</v>
      </c>
      <c r="AG28">
        <f t="shared" si="21"/>
        <v>1.4183335425707735</v>
      </c>
      <c r="AH28">
        <f t="shared" si="18"/>
        <v>1.4165540725817547E-2</v>
      </c>
      <c r="AI28">
        <f t="shared" si="19"/>
        <v>0.32580743669380358</v>
      </c>
      <c r="AL28">
        <v>23</v>
      </c>
      <c r="AM28">
        <f t="shared" si="22"/>
        <v>1.3504440278265315</v>
      </c>
      <c r="AN28">
        <f t="shared" si="23"/>
        <v>1.3981431002604867E-2</v>
      </c>
      <c r="AO28">
        <f t="shared" si="24"/>
        <v>0.32157291305991192</v>
      </c>
      <c r="AV28" s="132">
        <v>26</v>
      </c>
      <c r="AW28" s="133">
        <v>1.6259999999999999</v>
      </c>
      <c r="AX28" s="34">
        <f t="shared" si="0"/>
        <v>-1.399999999999979E-2</v>
      </c>
      <c r="AY28" s="34"/>
      <c r="AZ28" s="34"/>
      <c r="BA28" s="34"/>
      <c r="BB28" s="132">
        <v>26</v>
      </c>
      <c r="BC28" s="133">
        <v>1.611</v>
      </c>
      <c r="BD28" s="34">
        <f t="shared" si="1"/>
        <v>-2.0000000000000018E-3</v>
      </c>
      <c r="BE28" s="34"/>
      <c r="BF28" s="34"/>
      <c r="BG28" s="34"/>
      <c r="BH28" s="132">
        <v>26</v>
      </c>
      <c r="BI28" s="133">
        <v>1.6240000000000001</v>
      </c>
      <c r="BJ28" s="34">
        <f t="shared" si="2"/>
        <v>0</v>
      </c>
      <c r="BK28" s="34"/>
      <c r="BL28" s="34"/>
      <c r="BM28" s="34"/>
      <c r="BN28" s="132">
        <v>26</v>
      </c>
      <c r="BO28" s="133">
        <v>1.708</v>
      </c>
      <c r="BP28" s="34">
        <f t="shared" si="3"/>
        <v>2.100000000000013E-2</v>
      </c>
      <c r="BQ28" s="34"/>
      <c r="BR28" s="34"/>
      <c r="BS28" s="34"/>
      <c r="BT28" s="132">
        <v>26</v>
      </c>
      <c r="BU28" s="133">
        <v>1.7709999999999999</v>
      </c>
      <c r="BV28" s="34">
        <f t="shared" si="4"/>
        <v>3.0000000000001137E-3</v>
      </c>
      <c r="CA28" s="132">
        <v>26</v>
      </c>
      <c r="CB28" s="133">
        <v>0.60599999999999998</v>
      </c>
      <c r="CC28" s="131">
        <v>4.5350000000000001</v>
      </c>
      <c r="CD28" s="131">
        <v>4.5599999999999996</v>
      </c>
      <c r="CE28" s="131">
        <v>4.2009999999999996</v>
      </c>
      <c r="CF28" s="34">
        <f t="shared" si="5"/>
        <v>8.0000000000000071E-3</v>
      </c>
      <c r="CG28" s="34"/>
      <c r="CH28" s="34"/>
      <c r="CI28" s="132">
        <v>26</v>
      </c>
      <c r="CJ28" s="133">
        <v>1.321</v>
      </c>
      <c r="CK28" s="131">
        <v>4.8209999999999997</v>
      </c>
      <c r="CL28" s="131">
        <v>4.8410000000000002</v>
      </c>
      <c r="CM28" s="131">
        <v>4.5590000000000002</v>
      </c>
      <c r="CN28" s="34">
        <f t="shared" si="6"/>
        <v>4.3000000000000149E-2</v>
      </c>
      <c r="CR28" s="132">
        <v>26</v>
      </c>
      <c r="CS28" s="133">
        <v>2.2189999999999999</v>
      </c>
      <c r="CT28" s="34">
        <f t="shared" si="7"/>
        <v>-1.6000000000000014E-2</v>
      </c>
    </row>
    <row r="29" spans="1:98" ht="22.5" x14ac:dyDescent="0.25">
      <c r="B29" s="36" t="s">
        <v>187</v>
      </c>
      <c r="C29" s="36" t="s">
        <v>188</v>
      </c>
      <c r="D29" s="36" t="s">
        <v>189</v>
      </c>
      <c r="G29" s="60" t="s">
        <v>208</v>
      </c>
      <c r="H29" s="60" t="s">
        <v>209</v>
      </c>
      <c r="I29" s="34"/>
      <c r="J29" s="34"/>
      <c r="AF29">
        <v>24</v>
      </c>
      <c r="AG29">
        <f t="shared" si="21"/>
        <v>1.3838075443395026</v>
      </c>
      <c r="AH29">
        <f t="shared" si="18"/>
        <v>1.3820713913671442E-2</v>
      </c>
      <c r="AI29">
        <f t="shared" si="19"/>
        <v>0.33169713392811462</v>
      </c>
      <c r="AL29">
        <v>24</v>
      </c>
      <c r="AM29">
        <f t="shared" si="22"/>
        <v>1.3176992026409049</v>
      </c>
      <c r="AN29">
        <f t="shared" si="23"/>
        <v>1.3642416941605957E-2</v>
      </c>
      <c r="AO29">
        <f t="shared" si="24"/>
        <v>0.32741800659854298</v>
      </c>
      <c r="AV29" s="132">
        <v>27</v>
      </c>
      <c r="AW29" s="133">
        <v>1.6120000000000001</v>
      </c>
      <c r="AX29" s="34">
        <f t="shared" si="0"/>
        <v>6.9999999999998952E-3</v>
      </c>
      <c r="AY29" s="34"/>
      <c r="AZ29" s="34"/>
      <c r="BA29" s="34"/>
      <c r="BB29" s="132">
        <v>27</v>
      </c>
      <c r="BC29" s="133">
        <v>1.609</v>
      </c>
      <c r="BD29" s="34">
        <f t="shared" si="1"/>
        <v>3.499999999999992E-2</v>
      </c>
      <c r="BE29" s="34"/>
      <c r="BF29" s="34"/>
      <c r="BG29" s="34"/>
      <c r="BH29" s="132">
        <v>27</v>
      </c>
      <c r="BI29" s="133">
        <v>1.6240000000000001</v>
      </c>
      <c r="BJ29" s="34">
        <f t="shared" si="2"/>
        <v>4.3999999999999817E-2</v>
      </c>
      <c r="BK29" s="34"/>
      <c r="BL29" s="34"/>
      <c r="BM29" s="34"/>
      <c r="BN29" s="132">
        <v>27</v>
      </c>
      <c r="BO29" s="133">
        <v>1.7290000000000001</v>
      </c>
      <c r="BP29" s="34">
        <f t="shared" si="3"/>
        <v>4.8999999999999932E-2</v>
      </c>
      <c r="BQ29" s="34"/>
      <c r="BR29" s="34"/>
      <c r="BS29" s="34"/>
      <c r="BT29" s="132">
        <v>27</v>
      </c>
      <c r="BU29" s="133">
        <v>1.774</v>
      </c>
      <c r="BV29" s="34">
        <f t="shared" si="4"/>
        <v>6.899999999999995E-2</v>
      </c>
      <c r="CA29" s="132">
        <v>27</v>
      </c>
      <c r="CB29" s="133">
        <v>0.61399999999999999</v>
      </c>
      <c r="CC29" s="131">
        <v>4.4889999999999999</v>
      </c>
      <c r="CD29" s="131">
        <v>4.5369999999999999</v>
      </c>
      <c r="CE29" s="131">
        <v>4.3940000000000001</v>
      </c>
      <c r="CF29" s="34">
        <f t="shared" si="5"/>
        <v>9.099999999999997E-2</v>
      </c>
      <c r="CG29" s="34"/>
      <c r="CH29" s="34"/>
      <c r="CI29" s="132">
        <v>27</v>
      </c>
      <c r="CJ29" s="133">
        <v>1.3640000000000001</v>
      </c>
      <c r="CK29" s="131">
        <v>4.8259999999999996</v>
      </c>
      <c r="CL29" s="131">
        <v>4.8520000000000003</v>
      </c>
      <c r="CM29" s="131">
        <v>4.7060000000000004</v>
      </c>
      <c r="CN29" s="34">
        <f t="shared" si="6"/>
        <v>0.16899999999999982</v>
      </c>
      <c r="CR29" s="132">
        <v>27</v>
      </c>
      <c r="CS29" s="133">
        <v>2.2029999999999998</v>
      </c>
      <c r="CT29" s="34">
        <f t="shared" si="7"/>
        <v>8.0999999999999961E-2</v>
      </c>
    </row>
    <row r="30" spans="1:98" ht="17.25" thickBot="1" x14ac:dyDescent="0.3">
      <c r="A30" s="37" t="s">
        <v>192</v>
      </c>
      <c r="B30" s="38">
        <v>0.04</v>
      </c>
      <c r="C30" s="38">
        <v>4.1250000000000002E-2</v>
      </c>
      <c r="D30" s="38">
        <v>4.2500000000000003E-2</v>
      </c>
      <c r="F30" s="43" t="s">
        <v>203</v>
      </c>
      <c r="G30" s="34">
        <v>0.13424646284302166</v>
      </c>
      <c r="H30" s="34">
        <f>B16*D8*0.0001</f>
        <v>4.4685498405486447E-2</v>
      </c>
      <c r="I30" s="34"/>
      <c r="J30" s="61" t="s">
        <v>210</v>
      </c>
      <c r="K30">
        <v>0.97972708579100798</v>
      </c>
      <c r="AF30">
        <v>25</v>
      </c>
      <c r="AG30">
        <f t="shared" si="21"/>
        <v>1.3501220004288041</v>
      </c>
      <c r="AH30">
        <f t="shared" si="18"/>
        <v>1.3484281100220931E-2</v>
      </c>
      <c r="AI30">
        <f t="shared" si="19"/>
        <v>0.33710702750552329</v>
      </c>
      <c r="AL30">
        <v>25</v>
      </c>
      <c r="AM30">
        <f t="shared" si="22"/>
        <v>1.2857483559944429</v>
      </c>
      <c r="AN30">
        <f t="shared" si="23"/>
        <v>1.331162310738738E-2</v>
      </c>
      <c r="AO30">
        <f t="shared" si="24"/>
        <v>0.33279057768468451</v>
      </c>
      <c r="AV30" s="132">
        <v>28</v>
      </c>
      <c r="AW30" s="133">
        <v>1.619</v>
      </c>
      <c r="AX30" s="34">
        <f t="shared" si="0"/>
        <v>-1.0999999999999899E-2</v>
      </c>
      <c r="AY30" s="34"/>
      <c r="AZ30" s="34"/>
      <c r="BA30" s="34"/>
      <c r="BB30" s="132">
        <v>28</v>
      </c>
      <c r="BC30" s="133">
        <v>1.6439999999999999</v>
      </c>
      <c r="BD30" s="34">
        <f t="shared" si="1"/>
        <v>-1.8999999999999906E-2</v>
      </c>
      <c r="BE30" s="34"/>
      <c r="BF30" s="34"/>
      <c r="BG30" s="34"/>
      <c r="BH30" s="132">
        <v>28</v>
      </c>
      <c r="BI30" s="133">
        <v>1.6679999999999999</v>
      </c>
      <c r="BJ30" s="34">
        <f t="shared" si="2"/>
        <v>-1.2000000000000011E-2</v>
      </c>
      <c r="BK30" s="34"/>
      <c r="BL30" s="34"/>
      <c r="BM30" s="34"/>
      <c r="BN30" s="132">
        <v>28</v>
      </c>
      <c r="BO30" s="133">
        <v>1.778</v>
      </c>
      <c r="BP30" s="34">
        <f t="shared" si="3"/>
        <v>-1.6000000000000014E-2</v>
      </c>
      <c r="BQ30" s="34"/>
      <c r="BR30" s="34"/>
      <c r="BS30" s="34"/>
      <c r="BT30" s="132">
        <v>28</v>
      </c>
      <c r="BU30" s="133">
        <v>1.843</v>
      </c>
      <c r="BV30" s="34">
        <f t="shared" si="4"/>
        <v>-1.8999999999999906E-2</v>
      </c>
      <c r="CA30" s="132">
        <v>28</v>
      </c>
      <c r="CB30" s="133">
        <v>0.70499999999999996</v>
      </c>
      <c r="CC30" s="131">
        <v>4.71</v>
      </c>
      <c r="CD30" s="131">
        <v>4.7549999999999999</v>
      </c>
      <c r="CE30" s="131">
        <v>4.3959999999999999</v>
      </c>
      <c r="CF30" s="34">
        <f t="shared" si="5"/>
        <v>-7.7999999999999958E-2</v>
      </c>
      <c r="CG30" s="34"/>
      <c r="CH30" s="34"/>
      <c r="CI30" s="132">
        <v>28</v>
      </c>
      <c r="CJ30" s="133">
        <v>1.5329999999999999</v>
      </c>
      <c r="CK30" s="131">
        <v>4.9829999999999997</v>
      </c>
      <c r="CL30" s="131">
        <v>5.0199999999999996</v>
      </c>
      <c r="CM30" s="131">
        <v>4.7590000000000003</v>
      </c>
      <c r="CN30" s="34">
        <f t="shared" si="6"/>
        <v>-0.11399999999999988</v>
      </c>
      <c r="CR30" s="132">
        <v>28</v>
      </c>
      <c r="CS30" s="133">
        <v>2.2839999999999998</v>
      </c>
      <c r="CT30" s="34">
        <f t="shared" si="7"/>
        <v>-2.9999999999999805E-2</v>
      </c>
    </row>
    <row r="31" spans="1:98" ht="17.25" thickBot="1" x14ac:dyDescent="0.3">
      <c r="A31" s="37" t="s">
        <v>193</v>
      </c>
      <c r="B31" s="39" t="s">
        <v>196</v>
      </c>
      <c r="C31" s="39" t="s">
        <v>197</v>
      </c>
      <c r="D31" s="39" t="s">
        <v>198</v>
      </c>
      <c r="F31" s="43" t="s">
        <v>204</v>
      </c>
      <c r="G31" s="34">
        <v>0.13216548355400906</v>
      </c>
      <c r="H31" s="34">
        <f>B17*E8*0.0001</f>
        <v>5.9420708908714835E-2</v>
      </c>
      <c r="I31" s="34"/>
      <c r="J31" s="61" t="s">
        <v>211</v>
      </c>
      <c r="K31">
        <v>0.93035484808247992</v>
      </c>
      <c r="AF31">
        <v>26</v>
      </c>
      <c r="AG31">
        <f t="shared" si="21"/>
        <v>1.3172564519525869</v>
      </c>
      <c r="AH31">
        <f t="shared" si="18"/>
        <v>1.3156037953286433E-2</v>
      </c>
      <c r="AI31">
        <f t="shared" si="19"/>
        <v>0.34205698678544727</v>
      </c>
      <c r="AL31">
        <v>26</v>
      </c>
      <c r="AM31">
        <f t="shared" si="22"/>
        <v>1.2545722359315441</v>
      </c>
      <c r="AN31">
        <f t="shared" si="23"/>
        <v>1.2988850180404334E-2</v>
      </c>
      <c r="AO31">
        <f t="shared" si="24"/>
        <v>0.33771010469051266</v>
      </c>
      <c r="AV31" s="132">
        <v>29</v>
      </c>
      <c r="AW31" s="133">
        <v>1.6080000000000001</v>
      </c>
      <c r="AX31" s="34">
        <f t="shared" si="0"/>
        <v>2.3999999999999799E-2</v>
      </c>
      <c r="AY31" s="34"/>
      <c r="AZ31" s="34"/>
      <c r="BA31" s="34"/>
      <c r="BB31" s="132">
        <v>29</v>
      </c>
      <c r="BC31" s="133">
        <v>1.625</v>
      </c>
      <c r="BD31" s="34">
        <f t="shared" si="1"/>
        <v>3.8000000000000034E-2</v>
      </c>
      <c r="BE31" s="34"/>
      <c r="BF31" s="34"/>
      <c r="BG31" s="34"/>
      <c r="BH31" s="132">
        <v>29</v>
      </c>
      <c r="BI31" s="133">
        <v>1.6559999999999999</v>
      </c>
      <c r="BJ31" s="34">
        <f t="shared" si="2"/>
        <v>7.8000000000000069E-2</v>
      </c>
      <c r="BK31" s="34"/>
      <c r="BL31" s="34"/>
      <c r="BM31" s="34"/>
      <c r="BN31" s="132">
        <v>29</v>
      </c>
      <c r="BO31" s="133">
        <v>1.762</v>
      </c>
      <c r="BP31" s="34">
        <f t="shared" si="3"/>
        <v>8.6999999999999966E-2</v>
      </c>
      <c r="BQ31" s="34"/>
      <c r="BR31" s="34"/>
      <c r="BS31" s="34"/>
      <c r="BT31" s="132">
        <v>29</v>
      </c>
      <c r="BU31" s="133">
        <v>1.8240000000000001</v>
      </c>
      <c r="BV31" s="34">
        <f t="shared" si="4"/>
        <v>9.4999999999999973E-2</v>
      </c>
      <c r="CA31" s="132">
        <v>29</v>
      </c>
      <c r="CB31" s="133">
        <v>0.627</v>
      </c>
      <c r="CC31" s="131">
        <v>4.5780000000000003</v>
      </c>
      <c r="CD31" s="131">
        <v>4.7149999999999999</v>
      </c>
      <c r="CE31" s="131">
        <v>4.5170000000000003</v>
      </c>
      <c r="CF31" s="34">
        <f t="shared" si="5"/>
        <v>3.3000000000000029E-2</v>
      </c>
      <c r="CG31" s="34"/>
      <c r="CH31" s="34"/>
      <c r="CI31" s="132">
        <v>29</v>
      </c>
      <c r="CJ31" s="133">
        <v>1.419</v>
      </c>
      <c r="CK31" s="131">
        <v>4.9589999999999996</v>
      </c>
      <c r="CL31" s="131">
        <v>5.0199999999999996</v>
      </c>
      <c r="CM31" s="131">
        <v>4.806</v>
      </c>
      <c r="CN31" s="34">
        <f t="shared" si="6"/>
        <v>6.6000000000000059E-2</v>
      </c>
      <c r="CR31" s="132">
        <v>29</v>
      </c>
      <c r="CS31" s="133">
        <v>2.254</v>
      </c>
      <c r="CT31" s="34">
        <f t="shared" si="7"/>
        <v>8.9999999999999858E-2</v>
      </c>
    </row>
    <row r="32" spans="1:98" ht="17.25" thickBot="1" x14ac:dyDescent="0.3">
      <c r="A32" s="37" t="s">
        <v>201</v>
      </c>
      <c r="B32" s="39">
        <v>99.56</v>
      </c>
      <c r="C32" s="39">
        <v>98.78</v>
      </c>
      <c r="D32" s="39">
        <v>98.31</v>
      </c>
      <c r="F32" s="43" t="s">
        <v>205</v>
      </c>
      <c r="G32" s="34">
        <v>0.12806444815366552</v>
      </c>
      <c r="H32" s="34">
        <f>B18*F8*0.0001</f>
        <v>7.9148123862560565E-2</v>
      </c>
      <c r="I32" s="34"/>
      <c r="J32" s="61" t="s">
        <v>212</v>
      </c>
      <c r="K32">
        <v>0.98048245022114344</v>
      </c>
      <c r="AF32">
        <v>27</v>
      </c>
      <c r="AG32">
        <f t="shared" si="21"/>
        <v>1.2851909380482822</v>
      </c>
      <c r="AH32">
        <f t="shared" si="18"/>
        <v>1.2835785114675284E-2</v>
      </c>
      <c r="AI32">
        <f t="shared" si="19"/>
        <v>0.34656619809623268</v>
      </c>
      <c r="AL32">
        <v>27</v>
      </c>
      <c r="AM32">
        <f t="shared" si="22"/>
        <v>1.2241520573074538</v>
      </c>
      <c r="AN32">
        <f t="shared" si="23"/>
        <v>1.2673903674102876E-2</v>
      </c>
      <c r="AO32">
        <f t="shared" si="24"/>
        <v>0.34219539920077768</v>
      </c>
      <c r="AV32" s="132">
        <v>30</v>
      </c>
      <c r="AW32" s="133">
        <v>1.6319999999999999</v>
      </c>
      <c r="AX32" s="34">
        <f t="shared" si="0"/>
        <v>-4.4999999999999929E-2</v>
      </c>
      <c r="AY32" s="34"/>
      <c r="AZ32" s="34"/>
      <c r="BA32" s="34"/>
      <c r="BB32" s="132">
        <v>30</v>
      </c>
      <c r="BC32" s="133">
        <v>1.663</v>
      </c>
      <c r="BD32" s="34">
        <f t="shared" si="1"/>
        <v>-6.2999999999999945E-2</v>
      </c>
      <c r="BE32" s="34"/>
      <c r="BF32" s="34"/>
      <c r="BG32" s="34"/>
      <c r="BH32" s="132">
        <v>30</v>
      </c>
      <c r="BI32" s="133">
        <v>1.734</v>
      </c>
      <c r="BJ32" s="34">
        <f t="shared" si="2"/>
        <v>-5.600000000000005E-2</v>
      </c>
      <c r="BK32" s="34"/>
      <c r="BL32" s="34"/>
      <c r="BM32" s="34"/>
      <c r="BN32" s="132">
        <v>30</v>
      </c>
      <c r="BO32" s="133">
        <v>1.849</v>
      </c>
      <c r="BP32" s="34">
        <f t="shared" si="3"/>
        <v>-4.8999999999999932E-2</v>
      </c>
      <c r="BQ32" s="34"/>
      <c r="BR32" s="34"/>
      <c r="BS32" s="34"/>
      <c r="BT32" s="132">
        <v>30</v>
      </c>
      <c r="BU32" s="133">
        <v>1.919</v>
      </c>
      <c r="BV32" s="34">
        <f t="shared" si="4"/>
        <v>-4.2000000000000037E-2</v>
      </c>
      <c r="CA32" s="132">
        <v>30</v>
      </c>
      <c r="CB32" s="133">
        <v>0.66</v>
      </c>
      <c r="CC32" s="131">
        <v>4.883</v>
      </c>
      <c r="CD32" s="131">
        <v>4.9390000000000001</v>
      </c>
      <c r="CE32" s="131">
        <v>4.5010000000000003</v>
      </c>
      <c r="CF32" s="34">
        <f t="shared" si="5"/>
        <v>-1.3000000000000012E-2</v>
      </c>
      <c r="CG32" s="34"/>
      <c r="CH32" s="34"/>
      <c r="CI32" s="132">
        <v>30</v>
      </c>
      <c r="CJ32" s="133">
        <v>1.4850000000000001</v>
      </c>
      <c r="CK32" s="131">
        <v>5.2409999999999997</v>
      </c>
      <c r="CL32" s="131">
        <v>5.2889999999999997</v>
      </c>
      <c r="CM32" s="131">
        <v>4.851</v>
      </c>
      <c r="CN32" s="34">
        <f t="shared" si="6"/>
        <v>-2.6000000000000023E-2</v>
      </c>
      <c r="CR32" s="132">
        <v>30</v>
      </c>
      <c r="CS32" s="133">
        <v>2.3439999999999999</v>
      </c>
      <c r="CT32" s="34">
        <f t="shared" si="7"/>
        <v>-2.5999999999999801E-2</v>
      </c>
    </row>
    <row r="33" spans="1:98" ht="17.25" thickBot="1" x14ac:dyDescent="0.3">
      <c r="A33" s="37" t="s">
        <v>202</v>
      </c>
      <c r="B33" s="41">
        <v>4.0899999999999999E-2</v>
      </c>
      <c r="C33" s="40">
        <v>4.3099999999999999E-2</v>
      </c>
      <c r="D33" s="40">
        <v>4.4699999999999997E-2</v>
      </c>
      <c r="AF33">
        <v>28</v>
      </c>
      <c r="AG33">
        <f t="shared" si="21"/>
        <v>1.2539059837536293</v>
      </c>
      <c r="AH33">
        <f t="shared" si="18"/>
        <v>1.2523328079101698E-2</v>
      </c>
      <c r="AI33">
        <f t="shared" si="19"/>
        <v>0.35065318621484753</v>
      </c>
      <c r="AL33">
        <v>28</v>
      </c>
      <c r="AM33">
        <f t="shared" si="22"/>
        <v>1.1944694904692919</v>
      </c>
      <c r="AN33">
        <f t="shared" si="23"/>
        <v>1.236659381773223E-2</v>
      </c>
      <c r="AO33">
        <f t="shared" si="24"/>
        <v>0.34626462689650245</v>
      </c>
      <c r="AV33" s="132">
        <v>31</v>
      </c>
      <c r="AW33" s="133">
        <v>1.587</v>
      </c>
      <c r="AX33" s="34">
        <f t="shared" si="0"/>
        <v>-5.4000000000000048E-2</v>
      </c>
      <c r="AY33" s="34"/>
      <c r="AZ33" s="34"/>
      <c r="BA33" s="34"/>
      <c r="BB33" s="132">
        <v>31</v>
      </c>
      <c r="BC33" s="133">
        <v>1.6</v>
      </c>
      <c r="BD33" s="34">
        <f t="shared" si="1"/>
        <v>-5.4000000000000048E-2</v>
      </c>
      <c r="BE33" s="34"/>
      <c r="BF33" s="34"/>
      <c r="BG33" s="34"/>
      <c r="BH33" s="132">
        <v>31</v>
      </c>
      <c r="BI33" s="133">
        <v>1.6779999999999999</v>
      </c>
      <c r="BJ33" s="34">
        <f t="shared" si="2"/>
        <v>-8.3999999999999853E-2</v>
      </c>
      <c r="BK33" s="34"/>
      <c r="BL33" s="34"/>
      <c r="BM33" s="34"/>
      <c r="BN33" s="132">
        <v>31</v>
      </c>
      <c r="BO33" s="133">
        <v>1.8</v>
      </c>
      <c r="BP33" s="34">
        <f t="shared" si="3"/>
        <v>-9.099999999999997E-2</v>
      </c>
      <c r="BQ33" s="34"/>
      <c r="BR33" s="34"/>
      <c r="BS33" s="34"/>
      <c r="BT33" s="132">
        <v>31</v>
      </c>
      <c r="BU33" s="133">
        <v>1.877</v>
      </c>
      <c r="BV33" s="34">
        <f t="shared" si="4"/>
        <v>-8.4000000000000075E-2</v>
      </c>
      <c r="CA33" s="132">
        <v>31</v>
      </c>
      <c r="CB33" s="133">
        <v>0.64700000000000002</v>
      </c>
      <c r="CC33" s="131">
        <v>4.9580000000000002</v>
      </c>
      <c r="CD33" s="131">
        <v>5.0190000000000001</v>
      </c>
      <c r="CE33" s="131">
        <v>4.8170000000000002</v>
      </c>
      <c r="CF33" s="34">
        <f t="shared" si="5"/>
        <v>1.0000000000000009E-3</v>
      </c>
      <c r="CG33" s="34"/>
      <c r="CH33" s="34"/>
      <c r="CI33" s="132">
        <v>31</v>
      </c>
      <c r="CJ33" s="133">
        <v>1.4590000000000001</v>
      </c>
      <c r="CK33" s="131">
        <v>5.3319999999999999</v>
      </c>
      <c r="CL33" s="131">
        <v>5.3879999999999999</v>
      </c>
      <c r="CM33" s="131">
        <v>5.1440000000000001</v>
      </c>
      <c r="CN33" s="34">
        <f t="shared" si="6"/>
        <v>-1.6000000000000014E-2</v>
      </c>
      <c r="CR33" s="132">
        <v>31</v>
      </c>
      <c r="CS33" s="133">
        <v>2.3180000000000001</v>
      </c>
      <c r="CT33" s="34">
        <f t="shared" si="7"/>
        <v>-6.899999999999995E-2</v>
      </c>
    </row>
    <row r="34" spans="1:98" x14ac:dyDescent="0.25">
      <c r="B34">
        <f>B33/2</f>
        <v>2.0449999999999999E-2</v>
      </c>
      <c r="C34">
        <f>C33/2</f>
        <v>2.155E-2</v>
      </c>
      <c r="D34">
        <f>D33/2</f>
        <v>2.2349999999999998E-2</v>
      </c>
      <c r="AF34">
        <v>29</v>
      </c>
      <c r="AG34">
        <f t="shared" si="21"/>
        <v>1.2233825881785738</v>
      </c>
      <c r="AH34">
        <f t="shared" si="18"/>
        <v>1.2218477076054146E-2</v>
      </c>
      <c r="AI34">
        <f t="shared" si="19"/>
        <v>0.35433583520557022</v>
      </c>
      <c r="AL34">
        <v>29</v>
      </c>
      <c r="AM34">
        <f t="shared" si="22"/>
        <v>1.165506650211535</v>
      </c>
      <c r="AN34">
        <f t="shared" si="23"/>
        <v>1.2066735441998563E-2</v>
      </c>
      <c r="AO34">
        <f t="shared" si="24"/>
        <v>0.34993532781795833</v>
      </c>
      <c r="AV34" s="132">
        <v>32</v>
      </c>
      <c r="AW34" s="133">
        <v>1.5329999999999999</v>
      </c>
      <c r="AX34" s="34">
        <f t="shared" si="0"/>
        <v>3.7000000000000144E-2</v>
      </c>
      <c r="AY34" s="34"/>
      <c r="AZ34" s="34"/>
      <c r="BA34" s="34"/>
      <c r="BB34" s="132">
        <v>32</v>
      </c>
      <c r="BC34" s="133">
        <v>1.546</v>
      </c>
      <c r="BD34" s="34">
        <f t="shared" si="1"/>
        <v>4.0000000000000036E-2</v>
      </c>
      <c r="BE34" s="34"/>
      <c r="BF34" s="34"/>
      <c r="BG34" s="34"/>
      <c r="BH34" s="132">
        <v>32</v>
      </c>
      <c r="BI34" s="133">
        <v>1.5940000000000001</v>
      </c>
      <c r="BJ34" s="34">
        <f t="shared" si="2"/>
        <v>3.8999999999999924E-2</v>
      </c>
      <c r="BK34" s="34"/>
      <c r="BL34" s="34"/>
      <c r="BM34" s="34"/>
      <c r="BN34" s="132">
        <v>32</v>
      </c>
      <c r="BO34" s="133">
        <v>1.7090000000000001</v>
      </c>
      <c r="BP34" s="34">
        <f t="shared" si="3"/>
        <v>3.0999999999999917E-2</v>
      </c>
      <c r="BQ34" s="34"/>
      <c r="BR34" s="34"/>
      <c r="BS34" s="34"/>
      <c r="BT34" s="132">
        <v>32</v>
      </c>
      <c r="BU34" s="133">
        <v>1.7929999999999999</v>
      </c>
      <c r="BV34" s="34">
        <f t="shared" si="4"/>
        <v>2.7000000000000135E-2</v>
      </c>
      <c r="CA34" s="132">
        <v>32</v>
      </c>
      <c r="CB34" s="133">
        <v>0.64800000000000002</v>
      </c>
      <c r="CC34" s="131">
        <v>4.6820000000000004</v>
      </c>
      <c r="CD34" s="131">
        <v>5.0309999999999997</v>
      </c>
      <c r="CE34" s="131">
        <v>4.6749999999999998</v>
      </c>
      <c r="CF34" s="34">
        <f t="shared" si="5"/>
        <v>0.16499999999999992</v>
      </c>
      <c r="CG34" s="34"/>
      <c r="CH34" s="34"/>
      <c r="CI34" s="132">
        <v>32</v>
      </c>
      <c r="CJ34" s="133">
        <v>1.4430000000000001</v>
      </c>
      <c r="CK34" s="131">
        <v>5.0010000000000003</v>
      </c>
      <c r="CL34" s="131">
        <v>5.3630000000000004</v>
      </c>
      <c r="CM34" s="131">
        <v>4.9969999999999999</v>
      </c>
      <c r="CN34" s="34">
        <f t="shared" si="6"/>
        <v>0.22699999999999987</v>
      </c>
      <c r="CR34" s="132">
        <v>32</v>
      </c>
      <c r="CS34" s="133">
        <v>2.2490000000000001</v>
      </c>
      <c r="CT34" s="34">
        <f t="shared" si="7"/>
        <v>2.9999999999999805E-2</v>
      </c>
    </row>
    <row r="35" spans="1:98" x14ac:dyDescent="0.25">
      <c r="AF35">
        <v>30</v>
      </c>
      <c r="AG35">
        <f t="shared" si="21"/>
        <v>1.1936022129650947</v>
      </c>
      <c r="AH35">
        <f t="shared" si="18"/>
        <v>1.1921046954538413E-2</v>
      </c>
      <c r="AI35">
        <f t="shared" si="19"/>
        <v>0.35763140863615239</v>
      </c>
      <c r="AL35">
        <v>30</v>
      </c>
      <c r="AM35">
        <f t="shared" si="22"/>
        <v>1.1372460849993022</v>
      </c>
      <c r="AN35">
        <f t="shared" si="23"/>
        <v>1.17741478674914E-2</v>
      </c>
      <c r="AO35">
        <f t="shared" si="24"/>
        <v>0.35322443602474202</v>
      </c>
      <c r="AV35" s="132">
        <v>33</v>
      </c>
      <c r="AW35" s="133">
        <v>1.57</v>
      </c>
      <c r="AX35" s="34">
        <f t="shared" si="0"/>
        <v>-5.0000000000001155E-3</v>
      </c>
      <c r="AY35" s="34"/>
      <c r="AZ35" s="34"/>
      <c r="BA35" s="34"/>
      <c r="BB35" s="132">
        <v>33</v>
      </c>
      <c r="BC35" s="133">
        <v>1.5860000000000001</v>
      </c>
      <c r="BD35" s="34">
        <f t="shared" si="1"/>
        <v>-1.1000000000000121E-2</v>
      </c>
      <c r="BE35" s="34"/>
      <c r="BF35" s="34"/>
      <c r="BG35" s="34"/>
      <c r="BH35" s="132">
        <v>33</v>
      </c>
      <c r="BI35" s="133">
        <v>1.633</v>
      </c>
      <c r="BJ35" s="34">
        <f t="shared" si="2"/>
        <v>-1.0000000000000009E-2</v>
      </c>
      <c r="BK35" s="34"/>
      <c r="BL35" s="34"/>
      <c r="BM35" s="34"/>
      <c r="BN35" s="132">
        <v>33</v>
      </c>
      <c r="BO35" s="133">
        <v>1.74</v>
      </c>
      <c r="BP35" s="34">
        <f t="shared" si="3"/>
        <v>-4.9999999999998934E-3</v>
      </c>
      <c r="BQ35" s="34"/>
      <c r="BR35" s="34"/>
      <c r="BS35" s="34"/>
      <c r="BT35" s="132">
        <v>33</v>
      </c>
      <c r="BU35" s="133">
        <v>1.82</v>
      </c>
      <c r="BV35" s="34">
        <f t="shared" si="4"/>
        <v>4.9999999999998934E-3</v>
      </c>
      <c r="CA35" s="132">
        <v>33</v>
      </c>
      <c r="CB35" s="133">
        <v>0.81299999999999994</v>
      </c>
      <c r="CC35" s="131">
        <v>4.6269999999999998</v>
      </c>
      <c r="CD35" s="131">
        <v>4.7530000000000001</v>
      </c>
      <c r="CE35" s="131">
        <v>4.5609999999999999</v>
      </c>
      <c r="CF35" s="34">
        <f t="shared" si="5"/>
        <v>-3.9999999999999925E-2</v>
      </c>
      <c r="CG35" s="34"/>
      <c r="CH35" s="34"/>
      <c r="CI35" s="132">
        <v>33</v>
      </c>
      <c r="CJ35" s="133">
        <v>1.67</v>
      </c>
      <c r="CK35" s="131">
        <v>5.0090000000000003</v>
      </c>
      <c r="CL35" s="131">
        <v>5.109</v>
      </c>
      <c r="CM35" s="131">
        <v>4.8689999999999998</v>
      </c>
      <c r="CN35" s="34">
        <f t="shared" si="6"/>
        <v>-3.2000000000000028E-2</v>
      </c>
      <c r="CR35" s="132">
        <v>33</v>
      </c>
      <c r="CS35" s="133">
        <v>2.2789999999999999</v>
      </c>
      <c r="CT35" s="34">
        <f t="shared" si="7"/>
        <v>6.0000000000002274E-3</v>
      </c>
    </row>
    <row r="36" spans="1:98" x14ac:dyDescent="0.25">
      <c r="A36" s="101" t="s">
        <v>234</v>
      </c>
      <c r="B36" s="62" t="s">
        <v>235</v>
      </c>
      <c r="C36">
        <f>-(H31/H30)*100</f>
        <v>-132.97537462717258</v>
      </c>
      <c r="AF36">
        <v>31</v>
      </c>
      <c r="AG36">
        <f t="shared" si="21"/>
        <v>1.1645467710279476</v>
      </c>
      <c r="AH36">
        <f t="shared" si="18"/>
        <v>1.1630857070626289E-2</v>
      </c>
      <c r="AI36">
        <f t="shared" si="19"/>
        <v>0.36055656918941498</v>
      </c>
      <c r="AL36">
        <v>31</v>
      </c>
      <c r="AM36">
        <f t="shared" si="22"/>
        <v>1.1096707664529466</v>
      </c>
      <c r="AN36">
        <f t="shared" si="23"/>
        <v>1.148865479581539E-2</v>
      </c>
      <c r="AO36">
        <f t="shared" si="24"/>
        <v>0.35614829867027709</v>
      </c>
      <c r="AV36" s="132">
        <v>34</v>
      </c>
      <c r="AW36" s="133">
        <v>1.5649999999999999</v>
      </c>
      <c r="AX36" s="34">
        <f t="shared" si="0"/>
        <v>-6.999999999999984E-2</v>
      </c>
      <c r="AY36" s="34"/>
      <c r="AZ36" s="34"/>
      <c r="BA36" s="34"/>
      <c r="BB36" s="132">
        <v>34</v>
      </c>
      <c r="BC36" s="133">
        <v>1.575</v>
      </c>
      <c r="BD36" s="34">
        <f t="shared" si="1"/>
        <v>-9.3999999999999861E-2</v>
      </c>
      <c r="BE36" s="34"/>
      <c r="BF36" s="34"/>
      <c r="BG36" s="34"/>
      <c r="BH36" s="132">
        <v>34</v>
      </c>
      <c r="BI36" s="133">
        <v>1.623</v>
      </c>
      <c r="BJ36" s="34">
        <f t="shared" si="2"/>
        <v>-0.1140000000000001</v>
      </c>
      <c r="BK36" s="34"/>
      <c r="BL36" s="34"/>
      <c r="BM36" s="34"/>
      <c r="BN36" s="132">
        <v>34</v>
      </c>
      <c r="BO36" s="133">
        <v>1.7350000000000001</v>
      </c>
      <c r="BP36" s="34">
        <f t="shared" si="3"/>
        <v>-0.13100000000000001</v>
      </c>
      <c r="BQ36" s="34"/>
      <c r="BR36" s="34"/>
      <c r="BS36" s="34"/>
      <c r="BT36" s="132">
        <v>34</v>
      </c>
      <c r="BU36" s="133">
        <v>1.825</v>
      </c>
      <c r="BV36" s="34">
        <f t="shared" si="4"/>
        <v>-0.13900000000000001</v>
      </c>
      <c r="CA36" s="132">
        <v>34</v>
      </c>
      <c r="CB36" s="133">
        <v>0.77300000000000002</v>
      </c>
      <c r="CC36" s="131">
        <v>4.6589999999999998</v>
      </c>
      <c r="CD36" s="131">
        <v>4.9130000000000003</v>
      </c>
      <c r="CE36" s="131">
        <v>4.6459999999999999</v>
      </c>
      <c r="CF36" s="34">
        <f t="shared" si="5"/>
        <v>-1.100000000000001E-2</v>
      </c>
      <c r="CG36" s="34"/>
      <c r="CH36" s="34"/>
      <c r="CI36" s="132">
        <v>34</v>
      </c>
      <c r="CJ36" s="133">
        <v>1.6379999999999999</v>
      </c>
      <c r="CK36" s="131">
        <v>4.9349999999999996</v>
      </c>
      <c r="CL36" s="131">
        <v>5.2519999999999998</v>
      </c>
      <c r="CM36" s="131">
        <v>4.923</v>
      </c>
      <c r="CN36" s="34">
        <f t="shared" si="6"/>
        <v>1.5000000000000124E-2</v>
      </c>
      <c r="CR36" s="132">
        <v>34</v>
      </c>
      <c r="CS36" s="133">
        <v>2.2850000000000001</v>
      </c>
      <c r="CT36" s="34">
        <f t="shared" si="7"/>
        <v>-0.15000000000000036</v>
      </c>
    </row>
    <row r="37" spans="1:98" x14ac:dyDescent="0.25">
      <c r="B37" s="62" t="s">
        <v>236</v>
      </c>
      <c r="C37">
        <f>-(H31/H32)*100</f>
        <v>-75.075322078256619</v>
      </c>
      <c r="AF37">
        <v>32</v>
      </c>
      <c r="AG37">
        <f t="shared" si="21"/>
        <v>1.1361986155694888</v>
      </c>
      <c r="AH37">
        <f t="shared" si="18"/>
        <v>1.1347731177741634E-2</v>
      </c>
      <c r="AI37">
        <f t="shared" si="19"/>
        <v>0.36312739768773228</v>
      </c>
      <c r="AL37">
        <v>32</v>
      </c>
      <c r="AM37">
        <f t="shared" si="22"/>
        <v>1.082764079087619</v>
      </c>
      <c r="AN37">
        <f t="shared" si="23"/>
        <v>1.1210084203361845E-2</v>
      </c>
      <c r="AO37">
        <f t="shared" si="24"/>
        <v>0.35872269450757904</v>
      </c>
      <c r="AV37" s="132">
        <v>35</v>
      </c>
      <c r="AW37" s="133">
        <v>1.4950000000000001</v>
      </c>
      <c r="AX37" s="34">
        <f t="shared" si="0"/>
        <v>-0.17600000000000016</v>
      </c>
      <c r="AY37" s="34"/>
      <c r="AZ37" s="34"/>
      <c r="BA37" s="34"/>
      <c r="BB37" s="132">
        <v>35</v>
      </c>
      <c r="BC37" s="133">
        <v>1.4810000000000001</v>
      </c>
      <c r="BD37" s="34">
        <f t="shared" si="1"/>
        <v>-0.18400000000000016</v>
      </c>
      <c r="BE37" s="34"/>
      <c r="BF37" s="34"/>
      <c r="BG37" s="34"/>
      <c r="BH37" s="132">
        <v>35</v>
      </c>
      <c r="BI37" s="133">
        <v>1.5089999999999999</v>
      </c>
      <c r="BJ37" s="34">
        <f t="shared" si="2"/>
        <v>-0.19399999999999995</v>
      </c>
      <c r="BK37" s="34"/>
      <c r="BL37" s="34"/>
      <c r="BM37" s="34"/>
      <c r="BN37" s="132">
        <v>35</v>
      </c>
      <c r="BO37" s="133">
        <v>1.6040000000000001</v>
      </c>
      <c r="BP37" s="34">
        <f t="shared" si="3"/>
        <v>-0.18400000000000016</v>
      </c>
      <c r="BQ37" s="34"/>
      <c r="BR37" s="34"/>
      <c r="BS37" s="34"/>
      <c r="BT37" s="132">
        <v>35</v>
      </c>
      <c r="BU37" s="133">
        <v>1.6859999999999999</v>
      </c>
      <c r="BV37" s="34">
        <f t="shared" si="4"/>
        <v>-0.18100000000000005</v>
      </c>
      <c r="CA37" s="132">
        <v>35</v>
      </c>
      <c r="CB37" s="133">
        <v>0.76200000000000001</v>
      </c>
      <c r="CC37" s="131">
        <v>4.5259999999999998</v>
      </c>
      <c r="CD37" s="131">
        <v>4.7560000000000002</v>
      </c>
      <c r="CE37" s="131">
        <v>4.5259999999999998</v>
      </c>
      <c r="CF37" s="34">
        <f t="shared" si="5"/>
        <v>0</v>
      </c>
      <c r="CG37" s="34"/>
      <c r="CH37" s="34"/>
      <c r="CI37" s="132">
        <v>35</v>
      </c>
      <c r="CJ37" s="133">
        <v>1.653</v>
      </c>
      <c r="CK37" s="131">
        <v>4.7240000000000002</v>
      </c>
      <c r="CL37" s="131">
        <v>5.0090000000000003</v>
      </c>
      <c r="CM37" s="131">
        <v>4.7220000000000004</v>
      </c>
      <c r="CN37" s="34">
        <f t="shared" si="6"/>
        <v>-4.0000000000000036E-3</v>
      </c>
      <c r="CR37" s="132">
        <v>35</v>
      </c>
      <c r="CS37" s="133">
        <v>2.1349999999999998</v>
      </c>
      <c r="CT37" s="34">
        <f t="shared" si="7"/>
        <v>-0.13799999999999968</v>
      </c>
    </row>
    <row r="38" spans="1:98" x14ac:dyDescent="0.25">
      <c r="AF38">
        <v>33</v>
      </c>
      <c r="AG38">
        <f t="shared" si="21"/>
        <v>1.1085405293619088</v>
      </c>
      <c r="AH38">
        <f t="shared" si="18"/>
        <v>1.1071497319617183E-2</v>
      </c>
      <c r="AI38">
        <f t="shared" si="19"/>
        <v>0.36535941154736706</v>
      </c>
      <c r="AL38">
        <v>33</v>
      </c>
      <c r="AM38">
        <f t="shared" si="22"/>
        <v>1.0565098103016235</v>
      </c>
      <c r="AN38">
        <f t="shared" si="23"/>
        <v>1.0938268237656089E-2</v>
      </c>
      <c r="AO38">
        <f t="shared" si="24"/>
        <v>0.36096285184265092</v>
      </c>
      <c r="AV38" s="132">
        <v>36</v>
      </c>
      <c r="AW38" s="133">
        <v>1.319</v>
      </c>
      <c r="AX38" s="34">
        <f t="shared" si="0"/>
        <v>8.2000000000000073E-2</v>
      </c>
      <c r="AY38" s="34"/>
      <c r="AZ38" s="34"/>
      <c r="BA38" s="34"/>
      <c r="BB38" s="132">
        <v>36</v>
      </c>
      <c r="BC38" s="133">
        <v>1.2969999999999999</v>
      </c>
      <c r="BD38" s="34">
        <f t="shared" si="1"/>
        <v>9.099999999999997E-2</v>
      </c>
      <c r="BE38" s="34"/>
      <c r="BF38" s="34"/>
      <c r="BG38" s="34"/>
      <c r="BH38" s="132">
        <v>36</v>
      </c>
      <c r="BI38" s="133">
        <v>1.3149999999999999</v>
      </c>
      <c r="BJ38" s="34">
        <f t="shared" si="2"/>
        <v>8.8999999999999968E-2</v>
      </c>
      <c r="BK38" s="34"/>
      <c r="BL38" s="34"/>
      <c r="BM38" s="34"/>
      <c r="BN38" s="132">
        <v>36</v>
      </c>
      <c r="BO38" s="133">
        <v>1.42</v>
      </c>
      <c r="BP38" s="34">
        <f t="shared" si="3"/>
        <v>8.4999999999999964E-2</v>
      </c>
      <c r="BQ38" s="34"/>
      <c r="BR38" s="34"/>
      <c r="BS38" s="34"/>
      <c r="BT38" s="132">
        <v>36</v>
      </c>
      <c r="BU38" s="133">
        <v>1.5049999999999999</v>
      </c>
      <c r="BV38" s="34">
        <f t="shared" si="4"/>
        <v>7.7000000000000179E-2</v>
      </c>
      <c r="CA38" s="132">
        <v>36</v>
      </c>
      <c r="CB38" s="133">
        <v>0.76200000000000001</v>
      </c>
      <c r="CC38" s="131">
        <v>4.3970000000000002</v>
      </c>
      <c r="CD38" s="131">
        <v>4.601</v>
      </c>
      <c r="CE38" s="131">
        <v>4.3929999999999998</v>
      </c>
      <c r="CF38" s="34">
        <f t="shared" si="5"/>
        <v>6.1999999999999944E-2</v>
      </c>
      <c r="CG38" s="34"/>
      <c r="CH38" s="34"/>
      <c r="CI38" s="132">
        <v>36</v>
      </c>
      <c r="CJ38" s="133">
        <v>1.649</v>
      </c>
      <c r="CK38" s="131">
        <v>4.569</v>
      </c>
      <c r="CL38" s="131">
        <v>4.7859999999999996</v>
      </c>
      <c r="CM38" s="131">
        <v>4.5650000000000004</v>
      </c>
      <c r="CN38" s="34">
        <f t="shared" si="6"/>
        <v>0.13700000000000001</v>
      </c>
      <c r="CR38" s="132">
        <v>36</v>
      </c>
      <c r="CS38" s="133">
        <v>1.9970000000000001</v>
      </c>
      <c r="CT38" s="34">
        <f t="shared" si="7"/>
        <v>4.899999999999971E-2</v>
      </c>
    </row>
    <row r="39" spans="1:98" x14ac:dyDescent="0.25">
      <c r="A39" s="101" t="s">
        <v>237</v>
      </c>
      <c r="B39" s="62" t="s">
        <v>235</v>
      </c>
      <c r="C39">
        <f>-(((K30-(K32*K31))*H31*G31)/((1-K31^2)*H30*G30))*100</f>
        <v>-65.759461288639514</v>
      </c>
      <c r="AF39">
        <v>34</v>
      </c>
      <c r="AG39">
        <f t="shared" si="21"/>
        <v>1.0815557142903645</v>
      </c>
      <c r="AH39">
        <f t="shared" si="18"/>
        <v>1.0801987725857051E-2</v>
      </c>
      <c r="AI39">
        <f t="shared" si="19"/>
        <v>0.36726758267913973</v>
      </c>
      <c r="AL39">
        <v>34</v>
      </c>
      <c r="AM39">
        <f t="shared" si="22"/>
        <v>1.0308921406075267</v>
      </c>
      <c r="AN39">
        <f t="shared" si="23"/>
        <v>1.0673043116218072E-2</v>
      </c>
      <c r="AO39">
        <f t="shared" si="24"/>
        <v>0.36288346595141446</v>
      </c>
      <c r="AV39" s="132">
        <v>37</v>
      </c>
      <c r="AW39" s="133">
        <v>1.401</v>
      </c>
      <c r="AX39" s="34">
        <f t="shared" si="0"/>
        <v>2.8999999999999915E-2</v>
      </c>
      <c r="AY39" s="34"/>
      <c r="AZ39" s="34"/>
      <c r="BA39" s="34"/>
      <c r="BB39" s="132">
        <v>37</v>
      </c>
      <c r="BC39" s="133">
        <v>1.3879999999999999</v>
      </c>
      <c r="BD39" s="34">
        <f t="shared" si="1"/>
        <v>1.1000000000000121E-2</v>
      </c>
      <c r="BE39" s="34"/>
      <c r="BF39" s="34"/>
      <c r="BG39" s="34"/>
      <c r="BH39" s="132">
        <v>37</v>
      </c>
      <c r="BI39" s="133">
        <v>1.4039999999999999</v>
      </c>
      <c r="BJ39" s="34">
        <f t="shared" si="2"/>
        <v>1.4000000000000012E-2</v>
      </c>
      <c r="BK39" s="34"/>
      <c r="BL39" s="34"/>
      <c r="BM39" s="34"/>
      <c r="BN39" s="132">
        <v>37</v>
      </c>
      <c r="BO39" s="133">
        <v>1.5049999999999999</v>
      </c>
      <c r="BP39" s="34">
        <f t="shared" si="3"/>
        <v>5.0000000000001155E-3</v>
      </c>
      <c r="BQ39" s="34"/>
      <c r="BR39" s="34"/>
      <c r="BS39" s="34"/>
      <c r="BT39" s="132">
        <v>37</v>
      </c>
      <c r="BU39" s="133">
        <v>1.5820000000000001</v>
      </c>
      <c r="BV39" s="34">
        <f t="shared" si="4"/>
        <v>6.0000000000000053E-3</v>
      </c>
      <c r="CA39" s="132">
        <v>37</v>
      </c>
      <c r="CB39" s="133">
        <v>0.82399999999999995</v>
      </c>
      <c r="CC39" s="131">
        <v>4.3819999999999997</v>
      </c>
      <c r="CD39" s="131">
        <v>4.4480000000000004</v>
      </c>
      <c r="CE39" s="131">
        <v>4.3029999999999999</v>
      </c>
      <c r="CF39" s="34">
        <f t="shared" si="5"/>
        <v>2.300000000000002E-2</v>
      </c>
      <c r="CG39" s="34"/>
      <c r="CH39" s="34"/>
      <c r="CI39" s="132">
        <v>37</v>
      </c>
      <c r="CJ39" s="133">
        <v>1.786</v>
      </c>
      <c r="CK39" s="131">
        <v>4.55</v>
      </c>
      <c r="CL39" s="131">
        <v>4.6180000000000003</v>
      </c>
      <c r="CM39" s="131">
        <v>4.5019999999999998</v>
      </c>
      <c r="CN39" s="34">
        <f t="shared" si="6"/>
        <v>4.6999999999999931E-2</v>
      </c>
      <c r="CR39" s="132">
        <v>37</v>
      </c>
      <c r="CS39" s="133">
        <v>2.0459999999999998</v>
      </c>
      <c r="CT39" s="34">
        <f t="shared" si="7"/>
        <v>-8.0000000000000071E-3</v>
      </c>
    </row>
    <row r="40" spans="1:98" x14ac:dyDescent="0.25">
      <c r="B40" s="62" t="s">
        <v>236</v>
      </c>
      <c r="C40">
        <f>-(((K32-(K30*K31))*H31*G31)/((1-K31^2)*H32*G32))*100</f>
        <v>-39.7590501721319</v>
      </c>
      <c r="AF40">
        <v>35</v>
      </c>
      <c r="AG40">
        <f t="shared" si="21"/>
        <v>1.0552277811506556</v>
      </c>
      <c r="AH40">
        <f t="shared" si="18"/>
        <v>1.0539038710041516E-2</v>
      </c>
      <c r="AI40">
        <f t="shared" si="19"/>
        <v>0.36886635485145303</v>
      </c>
      <c r="AL40">
        <v>35</v>
      </c>
      <c r="AM40">
        <f t="shared" si="22"/>
        <v>1.0058956341001382</v>
      </c>
      <c r="AN40">
        <f t="shared" si="23"/>
        <v>1.0414249027875369E-2</v>
      </c>
      <c r="AO40">
        <f t="shared" si="24"/>
        <v>0.36449871597563793</v>
      </c>
      <c r="AV40" s="132">
        <v>38</v>
      </c>
      <c r="AW40" s="133">
        <v>1.43</v>
      </c>
      <c r="AX40" s="34">
        <f t="shared" si="0"/>
        <v>-7.5999999999999845E-2</v>
      </c>
      <c r="AY40" s="34"/>
      <c r="AZ40" s="34"/>
      <c r="BA40" s="34"/>
      <c r="BB40" s="132">
        <v>38</v>
      </c>
      <c r="BC40" s="133">
        <v>1.399</v>
      </c>
      <c r="BD40" s="34">
        <f t="shared" si="1"/>
        <v>-8.0000000000000071E-2</v>
      </c>
      <c r="BE40" s="34"/>
      <c r="BF40" s="34"/>
      <c r="BG40" s="34"/>
      <c r="BH40" s="132">
        <v>38</v>
      </c>
      <c r="BI40" s="133">
        <v>1.4179999999999999</v>
      </c>
      <c r="BJ40" s="34">
        <f t="shared" si="2"/>
        <v>-9.5999999999999863E-2</v>
      </c>
      <c r="BK40" s="34"/>
      <c r="BL40" s="34"/>
      <c r="BM40" s="34"/>
      <c r="BN40" s="132">
        <v>38</v>
      </c>
      <c r="BO40" s="133">
        <v>1.51</v>
      </c>
      <c r="BP40" s="34">
        <f t="shared" si="3"/>
        <v>-0.10499999999999998</v>
      </c>
      <c r="BQ40" s="34"/>
      <c r="BR40" s="34"/>
      <c r="BS40" s="34"/>
      <c r="BT40" s="132">
        <v>38</v>
      </c>
      <c r="BU40" s="133">
        <v>1.5880000000000001</v>
      </c>
      <c r="BV40" s="34">
        <f t="shared" si="4"/>
        <v>-0.11499999999999999</v>
      </c>
      <c r="CA40" s="132">
        <v>38</v>
      </c>
      <c r="CB40" s="133">
        <v>0.84699999999999998</v>
      </c>
      <c r="CC40" s="131">
        <v>4.2930000000000001</v>
      </c>
      <c r="CD40" s="131">
        <v>4.4039999999999999</v>
      </c>
      <c r="CE40" s="131">
        <v>4.2880000000000003</v>
      </c>
      <c r="CF40" s="34">
        <f t="shared" si="5"/>
        <v>0.125</v>
      </c>
      <c r="CG40" s="34"/>
      <c r="CH40" s="34"/>
      <c r="CI40" s="132">
        <v>38</v>
      </c>
      <c r="CJ40" s="133">
        <v>1.833</v>
      </c>
      <c r="CK40" s="131">
        <v>4.5049999999999999</v>
      </c>
      <c r="CL40" s="131">
        <v>4.6130000000000004</v>
      </c>
      <c r="CM40" s="131">
        <v>4.4880000000000004</v>
      </c>
      <c r="CN40" s="34">
        <f t="shared" si="6"/>
        <v>0.14200000000000013</v>
      </c>
      <c r="CR40" s="132">
        <v>38</v>
      </c>
      <c r="CS40" s="133">
        <v>2.0379999999999998</v>
      </c>
      <c r="CT40" s="34">
        <f t="shared" si="7"/>
        <v>-0.12099999999999977</v>
      </c>
    </row>
    <row r="41" spans="1:98" x14ac:dyDescent="0.25">
      <c r="AF41">
        <v>36</v>
      </c>
      <c r="AG41">
        <f t="shared" si="21"/>
        <v>1.0295407396952587</v>
      </c>
      <c r="AH41">
        <f t="shared" si="18"/>
        <v>1.0282490570312225E-2</v>
      </c>
      <c r="AI41">
        <f t="shared" si="19"/>
        <v>0.37016966053124006</v>
      </c>
      <c r="AL41">
        <v>36</v>
      </c>
      <c r="AM41">
        <f t="shared" si="22"/>
        <v>0.98150522915562088</v>
      </c>
      <c r="AN41">
        <f t="shared" si="23"/>
        <v>1.016173003646911E-2</v>
      </c>
      <c r="AO41">
        <f t="shared" si="24"/>
        <v>0.36582228131288796</v>
      </c>
      <c r="AV41" s="132">
        <v>39</v>
      </c>
      <c r="AW41" s="133">
        <v>1.3540000000000001</v>
      </c>
      <c r="AX41" s="34">
        <f t="shared" si="0"/>
        <v>-0.42300000000000004</v>
      </c>
      <c r="AY41" s="34"/>
      <c r="AZ41" s="34"/>
      <c r="BA41" s="34"/>
      <c r="BB41" s="132">
        <v>39</v>
      </c>
      <c r="BC41" s="133">
        <v>1.319</v>
      </c>
      <c r="BD41" s="34">
        <f t="shared" si="1"/>
        <v>-0.40299999999999991</v>
      </c>
      <c r="BE41" s="34"/>
      <c r="BF41" s="34"/>
      <c r="BG41" s="34"/>
      <c r="BH41" s="132">
        <v>39</v>
      </c>
      <c r="BI41" s="133">
        <v>1.3220000000000001</v>
      </c>
      <c r="BJ41" s="34">
        <f t="shared" si="2"/>
        <v>-0.37000000000000011</v>
      </c>
      <c r="BK41" s="34"/>
      <c r="BL41" s="34"/>
      <c r="BM41" s="34"/>
      <c r="BN41" s="132">
        <v>39</v>
      </c>
      <c r="BO41" s="133">
        <v>1.405</v>
      </c>
      <c r="BP41" s="34">
        <f t="shared" si="3"/>
        <v>-0.32600000000000007</v>
      </c>
      <c r="BQ41" s="34"/>
      <c r="BR41" s="34"/>
      <c r="BS41" s="34"/>
      <c r="BT41" s="132">
        <v>39</v>
      </c>
      <c r="BU41" s="133">
        <v>1.4730000000000001</v>
      </c>
      <c r="BV41" s="34">
        <f t="shared" si="4"/>
        <v>-0.31000000000000005</v>
      </c>
      <c r="CA41" s="132">
        <v>39</v>
      </c>
      <c r="CB41" s="133">
        <v>0.97199999999999998</v>
      </c>
      <c r="CC41" s="131">
        <v>4.3819999999999997</v>
      </c>
      <c r="CD41" s="131">
        <v>4.3849999999999998</v>
      </c>
      <c r="CE41" s="131">
        <v>4.1379999999999999</v>
      </c>
      <c r="CF41" s="34">
        <f t="shared" si="5"/>
        <v>0.14800000000000013</v>
      </c>
      <c r="CG41" s="34"/>
      <c r="CH41" s="34"/>
      <c r="CI41" s="132">
        <v>39</v>
      </c>
      <c r="CJ41" s="133">
        <v>1.9750000000000001</v>
      </c>
      <c r="CK41" s="131">
        <v>4.5049999999999999</v>
      </c>
      <c r="CL41" s="131">
        <v>4.516</v>
      </c>
      <c r="CM41" s="131">
        <v>4.37</v>
      </c>
      <c r="CN41" s="34">
        <f t="shared" si="6"/>
        <v>7.2000000000000064E-2</v>
      </c>
      <c r="CR41" s="132">
        <v>39</v>
      </c>
      <c r="CS41" s="133">
        <v>1.917</v>
      </c>
      <c r="CT41" s="34">
        <f t="shared" si="7"/>
        <v>-0.2330000000000001</v>
      </c>
    </row>
    <row r="42" spans="1:98" x14ac:dyDescent="0.25">
      <c r="AF42">
        <v>37</v>
      </c>
      <c r="AG42">
        <f t="shared" si="21"/>
        <v>1.0044789889216632</v>
      </c>
      <c r="AH42">
        <f t="shared" si="18"/>
        <v>1.0032187492377408E-2</v>
      </c>
      <c r="AI42">
        <f t="shared" si="19"/>
        <v>0.37119093721796409</v>
      </c>
      <c r="AL42">
        <v>37</v>
      </c>
      <c r="AM42">
        <f t="shared" si="22"/>
        <v>0.95770622935612126</v>
      </c>
      <c r="AN42">
        <f t="shared" si="23"/>
        <v>9.9153339868947744E-3</v>
      </c>
      <c r="AO42">
        <f t="shared" si="24"/>
        <v>0.36686735751510663</v>
      </c>
      <c r="AV42" s="132">
        <v>40</v>
      </c>
      <c r="AW42" s="133">
        <v>0.93100000000000005</v>
      </c>
      <c r="AX42" s="34">
        <f t="shared" si="0"/>
        <v>-0.42100000000000004</v>
      </c>
      <c r="AY42" s="34"/>
      <c r="AZ42" s="34"/>
      <c r="BA42" s="34"/>
      <c r="BB42" s="132">
        <v>40</v>
      </c>
      <c r="BC42" s="133">
        <v>0.91600000000000004</v>
      </c>
      <c r="BD42" s="34">
        <f t="shared" si="1"/>
        <v>-0.35799999999999998</v>
      </c>
      <c r="BE42" s="34"/>
      <c r="BF42" s="34"/>
      <c r="BG42" s="34"/>
      <c r="BH42" s="132">
        <v>40</v>
      </c>
      <c r="BI42" s="133">
        <v>0.95199999999999996</v>
      </c>
      <c r="BJ42" s="34">
        <f t="shared" si="2"/>
        <v>-0.33899999999999997</v>
      </c>
      <c r="BK42" s="34"/>
      <c r="BL42" s="34"/>
      <c r="BM42" s="34"/>
      <c r="BN42" s="132">
        <v>40</v>
      </c>
      <c r="BO42" s="133">
        <v>1.079</v>
      </c>
      <c r="BP42" s="34">
        <f t="shared" si="3"/>
        <v>-0.35799999999999998</v>
      </c>
      <c r="BQ42" s="34"/>
      <c r="BR42" s="34"/>
      <c r="BS42" s="34"/>
      <c r="BT42" s="132">
        <v>40</v>
      </c>
      <c r="BU42" s="133">
        <v>1.163</v>
      </c>
      <c r="BV42" s="34">
        <f t="shared" si="4"/>
        <v>-0.39</v>
      </c>
      <c r="CA42" s="132">
        <v>40</v>
      </c>
      <c r="CB42" s="133">
        <v>1.1200000000000001</v>
      </c>
      <c r="CC42" s="131">
        <v>4.3520000000000003</v>
      </c>
      <c r="CD42" s="131">
        <v>4.4619999999999997</v>
      </c>
      <c r="CE42" s="131">
        <v>4.2889999999999997</v>
      </c>
      <c r="CF42" s="34">
        <f t="shared" si="5"/>
        <v>0.12199999999999989</v>
      </c>
      <c r="CG42" s="34"/>
      <c r="CH42" s="34"/>
      <c r="CI42" s="132">
        <v>40</v>
      </c>
      <c r="CJ42" s="133">
        <v>2.0470000000000002</v>
      </c>
      <c r="CK42" s="131">
        <v>4.5679999999999996</v>
      </c>
      <c r="CL42" s="131">
        <v>4.6630000000000003</v>
      </c>
      <c r="CM42" s="131">
        <v>4.4450000000000003</v>
      </c>
      <c r="CN42" s="34">
        <f t="shared" si="6"/>
        <v>0.15199999999999969</v>
      </c>
      <c r="CR42" s="132">
        <v>40</v>
      </c>
      <c r="CS42" s="133">
        <v>1.6839999999999999</v>
      </c>
      <c r="CT42" s="34">
        <f t="shared" si="7"/>
        <v>-0.38700000000000001</v>
      </c>
    </row>
    <row r="43" spans="1:98" x14ac:dyDescent="0.25">
      <c r="AF43">
        <v>38</v>
      </c>
      <c r="AG43">
        <f t="shared" si="21"/>
        <v>0.98002730759711532</v>
      </c>
      <c r="AH43">
        <f t="shared" si="18"/>
        <v>9.7879774548781974E-3</v>
      </c>
      <c r="AI43">
        <f t="shared" si="19"/>
        <v>0.37194314328537148</v>
      </c>
      <c r="AL43">
        <v>38</v>
      </c>
      <c r="AM43">
        <f t="shared" si="22"/>
        <v>0.93448429463445482</v>
      </c>
      <c r="AN43">
        <f t="shared" si="23"/>
        <v>9.6749124134212546E-3</v>
      </c>
      <c r="AO43">
        <f t="shared" si="24"/>
        <v>0.3676466717100077</v>
      </c>
      <c r="AV43" s="132">
        <v>41</v>
      </c>
      <c r="AW43" s="133">
        <v>0.51</v>
      </c>
      <c r="AX43" s="34">
        <f t="shared" si="0"/>
        <v>-2.0000000000000018E-3</v>
      </c>
      <c r="AY43" s="34"/>
      <c r="AZ43" s="34"/>
      <c r="BA43" s="34"/>
      <c r="BB43" s="132">
        <v>41</v>
      </c>
      <c r="BC43" s="133">
        <v>0.55800000000000005</v>
      </c>
      <c r="BD43" s="34">
        <f t="shared" si="1"/>
        <v>6.5999999999999948E-2</v>
      </c>
      <c r="BE43" s="34"/>
      <c r="BF43" s="34"/>
      <c r="BG43" s="34"/>
      <c r="BH43" s="132">
        <v>41</v>
      </c>
      <c r="BI43" s="133">
        <v>0.61299999999999999</v>
      </c>
      <c r="BJ43" s="34">
        <f t="shared" si="2"/>
        <v>0.11799999999999999</v>
      </c>
      <c r="BK43" s="34"/>
      <c r="BL43" s="34"/>
      <c r="BM43" s="34"/>
      <c r="BN43" s="132">
        <v>41</v>
      </c>
      <c r="BO43" s="133">
        <v>0.72099999999999997</v>
      </c>
      <c r="BP43" s="34">
        <f t="shared" si="3"/>
        <v>0.20900000000000007</v>
      </c>
      <c r="BQ43" s="34"/>
      <c r="BR43" s="34"/>
      <c r="BS43" s="34"/>
      <c r="BT43" s="132">
        <v>41</v>
      </c>
      <c r="BU43" s="133">
        <v>0.77300000000000002</v>
      </c>
      <c r="BV43" s="34">
        <f t="shared" si="4"/>
        <v>0.20999999999999996</v>
      </c>
      <c r="CA43" s="132">
        <v>41</v>
      </c>
      <c r="CB43" s="133">
        <v>1.242</v>
      </c>
      <c r="CC43" s="131">
        <v>4.2690000000000001</v>
      </c>
      <c r="CD43" s="131">
        <v>4.4269999999999996</v>
      </c>
      <c r="CE43" s="131">
        <v>4.24</v>
      </c>
      <c r="CF43" s="34">
        <f t="shared" si="5"/>
        <v>4.2999999999999927E-2</v>
      </c>
      <c r="CG43" s="34"/>
      <c r="CH43" s="34"/>
      <c r="CI43" s="132">
        <v>41</v>
      </c>
      <c r="CJ43" s="133">
        <v>2.1989999999999998</v>
      </c>
      <c r="CK43" s="131">
        <v>4.4569999999999999</v>
      </c>
      <c r="CL43" s="131">
        <v>4.609</v>
      </c>
      <c r="CM43" s="131">
        <v>4.4219999999999997</v>
      </c>
      <c r="CN43" s="34">
        <f t="shared" si="6"/>
        <v>9.2000000000000082E-2</v>
      </c>
      <c r="CR43" s="132">
        <v>41</v>
      </c>
      <c r="CS43" s="133">
        <v>1.2969999999999999</v>
      </c>
      <c r="CT43" s="34">
        <f t="shared" si="7"/>
        <v>0.30000000000000004</v>
      </c>
    </row>
    <row r="44" spans="1:98" x14ac:dyDescent="0.25">
      <c r="AF44">
        <v>39</v>
      </c>
      <c r="AG44">
        <f t="shared" si="21"/>
        <v>0.9561708450140155</v>
      </c>
      <c r="AH44">
        <f t="shared" si="18"/>
        <v>9.5497121370585851E-3</v>
      </c>
      <c r="AI44">
        <f t="shared" si="19"/>
        <v>0.3724387733452848</v>
      </c>
      <c r="AL44">
        <v>39</v>
      </c>
      <c r="AM44">
        <f t="shared" si="22"/>
        <v>0.91182543263351201</v>
      </c>
      <c r="AN44">
        <f t="shared" si="23"/>
        <v>9.4403204502329641E-3</v>
      </c>
      <c r="AO44">
        <f t="shared" si="24"/>
        <v>0.3681724975590856</v>
      </c>
      <c r="AV44" s="132">
        <v>42</v>
      </c>
      <c r="AW44" s="133">
        <v>0.50800000000000001</v>
      </c>
      <c r="AX44" s="34">
        <f t="shared" si="0"/>
        <v>-0.183</v>
      </c>
      <c r="AY44" s="34"/>
      <c r="AZ44" s="34"/>
      <c r="BA44" s="34"/>
      <c r="BB44" s="132">
        <v>42</v>
      </c>
      <c r="BC44" s="133">
        <v>0.624</v>
      </c>
      <c r="BD44" s="34">
        <f t="shared" si="1"/>
        <v>-0.23699999999999999</v>
      </c>
      <c r="BE44" s="34"/>
      <c r="BF44" s="34"/>
      <c r="BG44" s="34"/>
      <c r="BH44" s="132">
        <v>42</v>
      </c>
      <c r="BI44" s="133">
        <v>0.73099999999999998</v>
      </c>
      <c r="BJ44" s="34">
        <f t="shared" si="2"/>
        <v>-0.25</v>
      </c>
      <c r="BK44" s="34"/>
      <c r="BL44" s="34"/>
      <c r="BM44" s="34"/>
      <c r="BN44" s="132">
        <v>42</v>
      </c>
      <c r="BO44" s="133">
        <v>0.93</v>
      </c>
      <c r="BP44" s="34">
        <f t="shared" si="3"/>
        <v>-0.16200000000000003</v>
      </c>
      <c r="BQ44" s="34"/>
      <c r="BR44" s="34"/>
      <c r="BS44" s="34"/>
      <c r="BT44" s="132">
        <v>42</v>
      </c>
      <c r="BU44" s="133">
        <v>0.98299999999999998</v>
      </c>
      <c r="BV44" s="34">
        <f t="shared" si="4"/>
        <v>-9.7999999999999976E-2</v>
      </c>
      <c r="CA44" s="132">
        <v>42</v>
      </c>
      <c r="CB44" s="133">
        <v>1.2849999999999999</v>
      </c>
      <c r="CC44" s="131">
        <v>4.1050000000000004</v>
      </c>
      <c r="CD44" s="131">
        <v>4.2679999999999998</v>
      </c>
      <c r="CE44" s="131">
        <v>4.0209999999999999</v>
      </c>
      <c r="CF44" s="34">
        <f t="shared" si="5"/>
        <v>8.900000000000019E-2</v>
      </c>
      <c r="CG44" s="34"/>
      <c r="CH44" s="34"/>
      <c r="CI44" s="132">
        <v>42</v>
      </c>
      <c r="CJ44" s="133">
        <v>2.2909999999999999</v>
      </c>
      <c r="CK44" s="131">
        <v>4.3739999999999997</v>
      </c>
      <c r="CL44" s="131">
        <v>4.4640000000000004</v>
      </c>
      <c r="CM44" s="131">
        <v>4.2960000000000003</v>
      </c>
      <c r="CN44" s="34">
        <f t="shared" si="6"/>
        <v>5.699999999999994E-2</v>
      </c>
      <c r="CR44" s="132">
        <v>42</v>
      </c>
      <c r="CS44" s="133">
        <v>1.597</v>
      </c>
      <c r="CT44" s="34">
        <f t="shared" si="7"/>
        <v>-0.12399999999999989</v>
      </c>
    </row>
    <row r="45" spans="1:98" x14ac:dyDescent="0.25">
      <c r="AF45">
        <v>40</v>
      </c>
      <c r="AG45">
        <f>(100+$AG$4)/(1+$G$10)^AF45</f>
        <v>38.248699590784568</v>
      </c>
      <c r="AH45">
        <f t="shared" si="18"/>
        <v>0.38200711997600084</v>
      </c>
      <c r="AI45">
        <f t="shared" si="19"/>
        <v>15.280284799040034</v>
      </c>
      <c r="AL45">
        <v>40</v>
      </c>
      <c r="AM45">
        <f t="shared" si="22"/>
        <v>0.8897159902751739</v>
      </c>
      <c r="AN45">
        <f t="shared" si="23"/>
        <v>9.2114167441410596E-3</v>
      </c>
      <c r="AO45">
        <f t="shared" si="24"/>
        <v>0.3684566697656424</v>
      </c>
      <c r="AV45" s="132">
        <v>43</v>
      </c>
      <c r="AW45" s="133">
        <v>0.32500000000000001</v>
      </c>
      <c r="AX45" s="34">
        <f t="shared" si="0"/>
        <v>-7.7000000000000013E-2</v>
      </c>
      <c r="AY45" s="34"/>
      <c r="AZ45" s="34"/>
      <c r="BA45" s="34"/>
      <c r="BB45" s="132">
        <v>43</v>
      </c>
      <c r="BC45" s="133">
        <v>0.38700000000000001</v>
      </c>
      <c r="BD45" s="34">
        <f t="shared" si="1"/>
        <v>-8.9000000000000024E-2</v>
      </c>
      <c r="BE45" s="34"/>
      <c r="BF45" s="34"/>
      <c r="BG45" s="34"/>
      <c r="BH45" s="132">
        <v>43</v>
      </c>
      <c r="BI45" s="133">
        <v>0.48099999999999998</v>
      </c>
      <c r="BJ45" s="34">
        <f t="shared" si="2"/>
        <v>-8.0999999999999961E-2</v>
      </c>
      <c r="BK45" s="34"/>
      <c r="BL45" s="34"/>
      <c r="BM45" s="34"/>
      <c r="BN45" s="132">
        <v>43</v>
      </c>
      <c r="BO45" s="133">
        <v>0.76800000000000002</v>
      </c>
      <c r="BP45" s="34">
        <f t="shared" si="3"/>
        <v>-0.19800000000000006</v>
      </c>
      <c r="BQ45" s="34"/>
      <c r="BR45" s="34"/>
      <c r="BS45" s="34"/>
      <c r="BT45" s="132">
        <v>43</v>
      </c>
      <c r="BU45" s="133">
        <v>0.88500000000000001</v>
      </c>
      <c r="BV45" s="34">
        <f t="shared" si="4"/>
        <v>-0.20899999999999996</v>
      </c>
      <c r="CA45" s="132">
        <v>43</v>
      </c>
      <c r="CB45" s="133">
        <v>1.3740000000000001</v>
      </c>
      <c r="CC45" s="131">
        <v>4.0830000000000002</v>
      </c>
      <c r="CD45" s="131">
        <v>4.3109999999999999</v>
      </c>
      <c r="CE45" s="131">
        <v>4.0469999999999997</v>
      </c>
      <c r="CF45" s="34">
        <f t="shared" si="5"/>
        <v>-4.0000000000000036E-2</v>
      </c>
      <c r="CG45" s="34"/>
      <c r="CH45" s="34"/>
      <c r="CI45" s="132">
        <v>43</v>
      </c>
      <c r="CJ45" s="133">
        <v>2.3479999999999999</v>
      </c>
      <c r="CK45" s="131">
        <v>4.2270000000000003</v>
      </c>
      <c r="CL45" s="131">
        <v>4.508</v>
      </c>
      <c r="CM45" s="131">
        <v>4.1879999999999997</v>
      </c>
      <c r="CN45" s="34">
        <f t="shared" si="6"/>
        <v>-6.899999999999995E-2</v>
      </c>
      <c r="CR45" s="132">
        <v>43</v>
      </c>
      <c r="CS45" s="133">
        <v>1.4730000000000001</v>
      </c>
      <c r="CT45" s="34">
        <f t="shared" si="7"/>
        <v>-0.22900000000000009</v>
      </c>
    </row>
    <row r="46" spans="1:98" x14ac:dyDescent="0.25">
      <c r="AG46" s="43">
        <f>SUM(AG6:AG45)</f>
        <v>100.12561963030296</v>
      </c>
      <c r="AH46">
        <f t="shared" si="18"/>
        <v>1</v>
      </c>
      <c r="AI46" s="43">
        <f>SUM(AI6:AI45)</f>
        <v>25.74012564213875</v>
      </c>
      <c r="AL46">
        <v>41</v>
      </c>
      <c r="AM46">
        <f t="shared" si="22"/>
        <v>0.86814264553366238</v>
      </c>
      <c r="AN46">
        <f t="shared" si="23"/>
        <v>8.9880633694111901E-3</v>
      </c>
      <c r="AO46">
        <f t="shared" si="24"/>
        <v>0.36851059814585879</v>
      </c>
      <c r="AV46" s="132">
        <v>44</v>
      </c>
      <c r="AW46" s="133">
        <v>0.248</v>
      </c>
      <c r="AX46" s="34">
        <f t="shared" si="0"/>
        <v>-2.0999999999999991E-2</v>
      </c>
      <c r="AY46" s="34"/>
      <c r="AZ46" s="34"/>
      <c r="BA46" s="34"/>
      <c r="BB46" s="132">
        <v>44</v>
      </c>
      <c r="BC46" s="133">
        <v>0.29799999999999999</v>
      </c>
      <c r="BD46" s="34">
        <f t="shared" si="1"/>
        <v>-1.0000000000000009E-3</v>
      </c>
      <c r="BE46" s="34"/>
      <c r="BF46" s="34"/>
      <c r="BG46" s="34"/>
      <c r="BH46" s="132">
        <v>44</v>
      </c>
      <c r="BI46" s="133">
        <v>0.4</v>
      </c>
      <c r="BJ46" s="34">
        <f t="shared" si="2"/>
        <v>-1.4000000000000012E-2</v>
      </c>
      <c r="BK46" s="34"/>
      <c r="BL46" s="34"/>
      <c r="BM46" s="34"/>
      <c r="BN46" s="132">
        <v>44</v>
      </c>
      <c r="BO46" s="133">
        <v>0.56999999999999995</v>
      </c>
      <c r="BP46" s="34">
        <f t="shared" si="3"/>
        <v>-5.0999999999999934E-2</v>
      </c>
      <c r="BQ46" s="34"/>
      <c r="BR46" s="34"/>
      <c r="BS46" s="34"/>
      <c r="BT46" s="132">
        <v>44</v>
      </c>
      <c r="BU46" s="133">
        <v>0.67600000000000005</v>
      </c>
      <c r="BV46" s="34">
        <f t="shared" si="4"/>
        <v>-7.7000000000000068E-2</v>
      </c>
      <c r="CA46" s="132">
        <v>44</v>
      </c>
      <c r="CB46" s="133">
        <v>1.3340000000000001</v>
      </c>
      <c r="CC46" s="131">
        <v>3.9820000000000002</v>
      </c>
      <c r="CD46" s="131">
        <v>4.1710000000000003</v>
      </c>
      <c r="CE46" s="131">
        <v>3.9249999999999998</v>
      </c>
      <c r="CF46" s="34">
        <f t="shared" si="5"/>
        <v>2.8999999999999915E-2</v>
      </c>
      <c r="CG46" s="34"/>
      <c r="CH46" s="34"/>
      <c r="CI46" s="132">
        <v>44</v>
      </c>
      <c r="CJ46" s="133">
        <v>2.2789999999999999</v>
      </c>
      <c r="CK46" s="131">
        <v>4.1109999999999998</v>
      </c>
      <c r="CL46" s="131">
        <v>4.2949999999999999</v>
      </c>
      <c r="CM46" s="131">
        <v>4.0629999999999997</v>
      </c>
      <c r="CN46" s="34">
        <f t="shared" si="6"/>
        <v>-4.4999999999999929E-2</v>
      </c>
      <c r="CR46" s="132">
        <v>44</v>
      </c>
      <c r="CS46" s="133">
        <v>1.244</v>
      </c>
      <c r="CT46" s="34">
        <f t="shared" si="7"/>
        <v>-2.6999999999999913E-2</v>
      </c>
    </row>
    <row r="47" spans="1:98" x14ac:dyDescent="0.25">
      <c r="AL47">
        <v>42</v>
      </c>
      <c r="AM47">
        <f t="shared" si="22"/>
        <v>0.84709239940836445</v>
      </c>
      <c r="AN47">
        <f t="shared" si="23"/>
        <v>8.7701257446564772E-3</v>
      </c>
      <c r="AO47">
        <f t="shared" si="24"/>
        <v>0.36834528127557203</v>
      </c>
      <c r="AV47" s="132">
        <v>45</v>
      </c>
      <c r="AW47" s="133">
        <v>0.22700000000000001</v>
      </c>
      <c r="AX47" s="34">
        <f t="shared" si="0"/>
        <v>4.0000000000000036E-3</v>
      </c>
      <c r="AY47" s="34"/>
      <c r="AZ47" s="34"/>
      <c r="BA47" s="34"/>
      <c r="BB47" s="132">
        <v>45</v>
      </c>
      <c r="BC47" s="133">
        <v>0.29699999999999999</v>
      </c>
      <c r="BD47" s="34">
        <f t="shared" si="1"/>
        <v>5.0000000000000044E-3</v>
      </c>
      <c r="BE47" s="34"/>
      <c r="BF47" s="34"/>
      <c r="BG47" s="34"/>
      <c r="BH47" s="132">
        <v>45</v>
      </c>
      <c r="BI47" s="133">
        <v>0.38600000000000001</v>
      </c>
      <c r="BJ47" s="34">
        <f t="shared" si="2"/>
        <v>2.4999999999999967E-2</v>
      </c>
      <c r="BK47" s="34"/>
      <c r="BL47" s="34"/>
      <c r="BM47" s="34"/>
      <c r="BN47" s="132">
        <v>45</v>
      </c>
      <c r="BO47" s="133">
        <v>0.51900000000000002</v>
      </c>
      <c r="BP47" s="34">
        <f t="shared" si="3"/>
        <v>8.4999999999999964E-2</v>
      </c>
      <c r="BQ47" s="34"/>
      <c r="BR47" s="34"/>
      <c r="BS47" s="34"/>
      <c r="BT47" s="132">
        <v>45</v>
      </c>
      <c r="BU47" s="133">
        <v>0.59899999999999998</v>
      </c>
      <c r="BV47" s="34">
        <f t="shared" si="4"/>
        <v>0.13</v>
      </c>
      <c r="CA47" s="132">
        <v>45</v>
      </c>
      <c r="CB47" s="133">
        <v>1.363</v>
      </c>
      <c r="CC47" s="131">
        <v>3.94</v>
      </c>
      <c r="CD47" s="131">
        <v>4.01</v>
      </c>
      <c r="CE47" s="131">
        <v>3.8290000000000002</v>
      </c>
      <c r="CF47" s="34">
        <f t="shared" si="5"/>
        <v>-3.8000000000000034E-2</v>
      </c>
      <c r="CG47" s="34"/>
      <c r="CH47" s="34"/>
      <c r="CI47" s="132">
        <v>45</v>
      </c>
      <c r="CJ47" s="133">
        <v>2.234</v>
      </c>
      <c r="CK47" s="131">
        <v>4.1020000000000003</v>
      </c>
      <c r="CL47" s="131">
        <v>4.13</v>
      </c>
      <c r="CM47" s="131">
        <v>4.0179999999999998</v>
      </c>
      <c r="CN47" s="34">
        <f t="shared" si="6"/>
        <v>-1.399999999999979E-2</v>
      </c>
      <c r="CR47" s="132">
        <v>45</v>
      </c>
      <c r="CS47" s="133">
        <v>1.2170000000000001</v>
      </c>
      <c r="CT47" s="34">
        <f t="shared" si="7"/>
        <v>0.1359999999999999</v>
      </c>
    </row>
    <row r="48" spans="1:98" x14ac:dyDescent="0.25">
      <c r="AL48">
        <v>43</v>
      </c>
      <c r="AM48">
        <f t="shared" si="22"/>
        <v>0.82655256809129574</v>
      </c>
      <c r="AN48">
        <f t="shared" si="23"/>
        <v>8.5574725517455989E-3</v>
      </c>
      <c r="AO48">
        <f t="shared" si="24"/>
        <v>0.36797131972506075</v>
      </c>
      <c r="AV48" s="132">
        <v>46</v>
      </c>
      <c r="AW48" s="133">
        <v>0.23100000000000001</v>
      </c>
      <c r="AX48" s="34">
        <f t="shared" si="0"/>
        <v>-2.8999999999999998E-2</v>
      </c>
      <c r="AY48" s="34"/>
      <c r="AZ48" s="34"/>
      <c r="BA48" s="34"/>
      <c r="BB48" s="132">
        <v>46</v>
      </c>
      <c r="BC48" s="133">
        <v>0.30199999999999999</v>
      </c>
      <c r="BD48" s="34">
        <f t="shared" si="1"/>
        <v>-5.1999999999999991E-2</v>
      </c>
      <c r="BE48" s="34"/>
      <c r="BF48" s="34"/>
      <c r="BG48" s="34"/>
      <c r="BH48" s="132">
        <v>46</v>
      </c>
      <c r="BI48" s="133">
        <v>0.41099999999999998</v>
      </c>
      <c r="BJ48" s="34">
        <f t="shared" si="2"/>
        <v>-5.2999999999999992E-2</v>
      </c>
      <c r="BK48" s="34"/>
      <c r="BL48" s="34"/>
      <c r="BM48" s="34"/>
      <c r="BN48" s="132">
        <v>46</v>
      </c>
      <c r="BO48" s="133">
        <v>0.60399999999999998</v>
      </c>
      <c r="BP48" s="34">
        <f t="shared" si="3"/>
        <v>-8.1999999999999962E-2</v>
      </c>
      <c r="BQ48" s="34"/>
      <c r="BR48" s="34"/>
      <c r="BS48" s="34"/>
      <c r="BT48" s="132">
        <v>46</v>
      </c>
      <c r="BU48" s="133">
        <v>0.72899999999999998</v>
      </c>
      <c r="BV48" s="34">
        <f t="shared" si="4"/>
        <v>-8.6999999999999966E-2</v>
      </c>
      <c r="CA48" s="132">
        <v>46</v>
      </c>
      <c r="CB48" s="133">
        <v>1.325</v>
      </c>
      <c r="CC48" s="131">
        <v>4.226</v>
      </c>
      <c r="CD48" s="131">
        <v>4.2519999999999998</v>
      </c>
      <c r="CE48" s="131">
        <v>3.8519999999999999</v>
      </c>
      <c r="CF48" s="34">
        <f t="shared" si="5"/>
        <v>-5.4999999999999938E-2</v>
      </c>
      <c r="CG48" s="34"/>
      <c r="CH48" s="34"/>
      <c r="CI48" s="132">
        <v>46</v>
      </c>
      <c r="CJ48" s="133">
        <v>2.2200000000000002</v>
      </c>
      <c r="CK48" s="131">
        <v>4.2779999999999996</v>
      </c>
      <c r="CL48" s="131">
        <v>4.3090000000000002</v>
      </c>
      <c r="CM48" s="131">
        <v>4.0570000000000004</v>
      </c>
      <c r="CN48" s="34">
        <f t="shared" si="6"/>
        <v>-5.2000000000000046E-2</v>
      </c>
      <c r="CR48" s="132">
        <v>46</v>
      </c>
      <c r="CS48" s="133">
        <v>1.353</v>
      </c>
      <c r="CT48" s="34">
        <f t="shared" si="7"/>
        <v>-8.8000000000000078E-2</v>
      </c>
    </row>
    <row r="49" spans="1:98" x14ac:dyDescent="0.25">
      <c r="AL49">
        <v>44</v>
      </c>
      <c r="AM49">
        <f t="shared" si="22"/>
        <v>0.80651077532448234</v>
      </c>
      <c r="AN49">
        <f t="shared" si="23"/>
        <v>8.34997565667717E-3</v>
      </c>
      <c r="AO49">
        <f t="shared" si="24"/>
        <v>0.3673989288937955</v>
      </c>
      <c r="AV49" s="132">
        <v>47</v>
      </c>
      <c r="AW49" s="133">
        <v>0.20200000000000001</v>
      </c>
      <c r="AX49" s="34">
        <f t="shared" si="0"/>
        <v>1.999999999999999E-2</v>
      </c>
      <c r="AY49" s="34"/>
      <c r="AZ49" s="34"/>
      <c r="BA49" s="34"/>
      <c r="BB49" s="132">
        <v>47</v>
      </c>
      <c r="BC49" s="133">
        <v>0.25</v>
      </c>
      <c r="BD49" s="34">
        <f t="shared" si="1"/>
        <v>2.1000000000000019E-2</v>
      </c>
      <c r="BE49" s="34"/>
      <c r="BF49" s="34"/>
      <c r="BG49" s="34"/>
      <c r="BH49" s="132">
        <v>47</v>
      </c>
      <c r="BI49" s="133">
        <v>0.35799999999999998</v>
      </c>
      <c r="BJ49" s="34">
        <f t="shared" si="2"/>
        <v>1.7000000000000015E-2</v>
      </c>
      <c r="BK49" s="34"/>
      <c r="BL49" s="34"/>
      <c r="BM49" s="34"/>
      <c r="BN49" s="132">
        <v>47</v>
      </c>
      <c r="BO49" s="133">
        <v>0.52200000000000002</v>
      </c>
      <c r="BP49" s="34">
        <f t="shared" si="3"/>
        <v>-1.0000000000000009E-3</v>
      </c>
      <c r="BQ49" s="34"/>
      <c r="BR49" s="34"/>
      <c r="BS49" s="34"/>
      <c r="BT49" s="132">
        <v>47</v>
      </c>
      <c r="BU49" s="133">
        <v>0.64200000000000002</v>
      </c>
      <c r="BV49" s="34">
        <f t="shared" si="4"/>
        <v>-3.7000000000000033E-2</v>
      </c>
      <c r="CA49" s="132">
        <v>47</v>
      </c>
      <c r="CB49" s="133">
        <v>1.27</v>
      </c>
      <c r="CC49" s="131">
        <v>4.008</v>
      </c>
      <c r="CD49" s="131">
        <v>4.5999999999999996</v>
      </c>
      <c r="CE49" s="131">
        <v>3.9329999999999998</v>
      </c>
      <c r="CF49" s="34">
        <f t="shared" si="5"/>
        <v>-2.0999999999999908E-2</v>
      </c>
      <c r="CG49" s="34"/>
      <c r="CH49" s="34"/>
      <c r="CI49" s="132">
        <v>47</v>
      </c>
      <c r="CJ49" s="133">
        <v>2.1680000000000001</v>
      </c>
      <c r="CK49" s="131">
        <v>4.0780000000000003</v>
      </c>
      <c r="CL49" s="131">
        <v>4.29</v>
      </c>
      <c r="CM49" s="131">
        <v>4.0179999999999998</v>
      </c>
      <c r="CN49" s="34">
        <f t="shared" si="6"/>
        <v>-4.4000000000000039E-2</v>
      </c>
      <c r="CR49" s="132">
        <v>47</v>
      </c>
      <c r="CS49" s="133">
        <v>1.2649999999999999</v>
      </c>
      <c r="CT49" s="34">
        <f t="shared" si="7"/>
        <v>-8.9999999999999858E-2</v>
      </c>
    </row>
    <row r="50" spans="1:98" x14ac:dyDescent="0.25">
      <c r="AL50">
        <v>45</v>
      </c>
      <c r="AM50">
        <f t="shared" si="22"/>
        <v>0.78695494494265716</v>
      </c>
      <c r="AN50">
        <f t="shared" si="23"/>
        <v>8.1475100323727071E-3</v>
      </c>
      <c r="AO50">
        <f t="shared" si="24"/>
        <v>0.3666379514567718</v>
      </c>
      <c r="AV50" s="132">
        <v>48</v>
      </c>
      <c r="AW50" s="133">
        <v>0.222</v>
      </c>
      <c r="AX50" s="34">
        <f t="shared" si="0"/>
        <v>-2.3999999999999994E-2</v>
      </c>
      <c r="AY50" s="34"/>
      <c r="AZ50" s="34"/>
      <c r="BA50" s="34"/>
      <c r="BB50" s="132">
        <v>48</v>
      </c>
      <c r="BC50" s="133">
        <v>0.27100000000000002</v>
      </c>
      <c r="BD50" s="34">
        <f t="shared" si="1"/>
        <v>-2.1000000000000019E-2</v>
      </c>
      <c r="BE50" s="34"/>
      <c r="BF50" s="34"/>
      <c r="BG50" s="34"/>
      <c r="BH50" s="132">
        <v>48</v>
      </c>
      <c r="BI50" s="133">
        <v>0.375</v>
      </c>
      <c r="BJ50" s="34">
        <f t="shared" si="2"/>
        <v>-2.200000000000002E-2</v>
      </c>
      <c r="BK50" s="34"/>
      <c r="BL50" s="34"/>
      <c r="BM50" s="34"/>
      <c r="BN50" s="132">
        <v>48</v>
      </c>
      <c r="BO50" s="133">
        <v>0.52100000000000002</v>
      </c>
      <c r="BP50" s="34">
        <f t="shared" si="3"/>
        <v>-7.0000000000000062E-3</v>
      </c>
      <c r="BQ50" s="34"/>
      <c r="BR50" s="34"/>
      <c r="BS50" s="34"/>
      <c r="BT50" s="132">
        <v>48</v>
      </c>
      <c r="BU50" s="133">
        <v>0.60499999999999998</v>
      </c>
      <c r="BV50" s="34">
        <f t="shared" si="4"/>
        <v>1.3000000000000012E-2</v>
      </c>
      <c r="CA50" s="132">
        <v>48</v>
      </c>
      <c r="CB50" s="133">
        <v>1.2490000000000001</v>
      </c>
      <c r="CC50" s="131">
        <v>3.8570000000000002</v>
      </c>
      <c r="CD50" s="131">
        <v>4.0439999999999996</v>
      </c>
      <c r="CE50" s="131">
        <v>3.81</v>
      </c>
      <c r="CF50" s="34">
        <f t="shared" si="5"/>
        <v>6.1999999999999833E-2</v>
      </c>
      <c r="CG50" s="34"/>
      <c r="CH50" s="34"/>
      <c r="CI50" s="132">
        <v>48</v>
      </c>
      <c r="CJ50" s="133">
        <v>2.1240000000000001</v>
      </c>
      <c r="CK50" s="131">
        <v>4</v>
      </c>
      <c r="CL50" s="131">
        <v>4.1479999999999997</v>
      </c>
      <c r="CM50" s="131">
        <v>3.9580000000000002</v>
      </c>
      <c r="CN50" s="34">
        <f t="shared" si="6"/>
        <v>5.3999999999999826E-2</v>
      </c>
      <c r="CR50" s="132">
        <v>48</v>
      </c>
      <c r="CS50" s="133">
        <v>1.175</v>
      </c>
      <c r="CT50" s="34">
        <f t="shared" si="7"/>
        <v>7.7999999999999847E-2</v>
      </c>
    </row>
    <row r="51" spans="1:98" ht="22.5" x14ac:dyDescent="0.25">
      <c r="B51" s="36" t="s">
        <v>186</v>
      </c>
      <c r="C51" s="36" t="s">
        <v>187</v>
      </c>
      <c r="D51" s="36" t="s">
        <v>188</v>
      </c>
      <c r="AL51">
        <v>46</v>
      </c>
      <c r="AM51">
        <f t="shared" si="22"/>
        <v>0.76787329359677714</v>
      </c>
      <c r="AN51">
        <f t="shared" si="23"/>
        <v>7.9499536833416654E-3</v>
      </c>
      <c r="AO51">
        <f t="shared" si="24"/>
        <v>0.36569786943371663</v>
      </c>
      <c r="AV51" s="132">
        <v>49</v>
      </c>
      <c r="AW51" s="133">
        <v>0.19800000000000001</v>
      </c>
      <c r="AX51" s="34">
        <f t="shared" si="0"/>
        <v>-3.7000000000000005E-2</v>
      </c>
      <c r="AY51" s="34"/>
      <c r="AZ51" s="34"/>
      <c r="BA51" s="34"/>
      <c r="BB51" s="132">
        <v>49</v>
      </c>
      <c r="BC51" s="133">
        <v>0.25</v>
      </c>
      <c r="BD51" s="34">
        <f t="shared" si="1"/>
        <v>-3.5000000000000003E-2</v>
      </c>
      <c r="BE51" s="34"/>
      <c r="BF51" s="34"/>
      <c r="BG51" s="34"/>
      <c r="BH51" s="132">
        <v>49</v>
      </c>
      <c r="BI51" s="133">
        <v>0.35299999999999998</v>
      </c>
      <c r="BJ51" s="34">
        <f t="shared" si="2"/>
        <v>-1.8999999999999961E-2</v>
      </c>
      <c r="BK51" s="34"/>
      <c r="BL51" s="34"/>
      <c r="BM51" s="34"/>
      <c r="BN51" s="132">
        <v>49</v>
      </c>
      <c r="BO51" s="133">
        <v>0.51400000000000001</v>
      </c>
      <c r="BP51" s="34">
        <f t="shared" si="3"/>
        <v>2.0000000000000018E-2</v>
      </c>
      <c r="BQ51" s="34"/>
      <c r="BR51" s="34"/>
      <c r="BS51" s="34"/>
      <c r="BT51" s="132">
        <v>49</v>
      </c>
      <c r="BU51" s="133">
        <v>0.61799999999999999</v>
      </c>
      <c r="BV51" s="34">
        <f t="shared" si="4"/>
        <v>6.700000000000006E-2</v>
      </c>
      <c r="CA51" s="132">
        <v>49</v>
      </c>
      <c r="CB51" s="133">
        <v>1.3109999999999999</v>
      </c>
      <c r="CC51" s="131">
        <v>3.927</v>
      </c>
      <c r="CD51" s="131">
        <v>3.9390000000000001</v>
      </c>
      <c r="CE51" s="131">
        <v>3.8119999999999998</v>
      </c>
      <c r="CF51" s="34">
        <f t="shared" si="5"/>
        <v>-7.2999999999999954E-2</v>
      </c>
      <c r="CG51" s="34"/>
      <c r="CH51" s="34"/>
      <c r="CI51" s="132">
        <v>49</v>
      </c>
      <c r="CJ51" s="133">
        <v>2.1779999999999999</v>
      </c>
      <c r="CK51" s="131">
        <v>4.1059999999999999</v>
      </c>
      <c r="CL51" s="131">
        <v>4.1070000000000002</v>
      </c>
      <c r="CM51" s="131">
        <v>3.9710000000000001</v>
      </c>
      <c r="CN51" s="34">
        <f t="shared" si="6"/>
        <v>-1.6000000000000014E-2</v>
      </c>
      <c r="CR51" s="132">
        <v>49</v>
      </c>
      <c r="CS51" s="133">
        <v>1.2529999999999999</v>
      </c>
      <c r="CT51" s="34">
        <f t="shared" si="7"/>
        <v>0.13300000000000001</v>
      </c>
    </row>
    <row r="52" spans="1:98" ht="23.25" thickBot="1" x14ac:dyDescent="0.3">
      <c r="A52" s="37" t="s">
        <v>192</v>
      </c>
      <c r="B52" s="38">
        <v>3.7499999999999999E-2</v>
      </c>
      <c r="C52" s="38">
        <v>0.04</v>
      </c>
      <c r="D52" s="38">
        <v>4.1250000000000002E-2</v>
      </c>
      <c r="G52" s="60" t="s">
        <v>208</v>
      </c>
      <c r="H52" s="60" t="s">
        <v>209</v>
      </c>
      <c r="I52" s="34"/>
      <c r="J52" s="34"/>
      <c r="AL52">
        <v>47</v>
      </c>
      <c r="AM52">
        <f t="shared" si="22"/>
        <v>0.74925432365397593</v>
      </c>
      <c r="AN52">
        <f t="shared" si="23"/>
        <v>7.7571875721731635E-3</v>
      </c>
      <c r="AO52">
        <f t="shared" si="24"/>
        <v>0.36458781589213868</v>
      </c>
      <c r="AV52" s="132">
        <v>50</v>
      </c>
      <c r="AW52" s="133">
        <v>0.161</v>
      </c>
      <c r="AX52" s="34">
        <f t="shared" si="0"/>
        <v>-1.0000000000000009E-2</v>
      </c>
      <c r="AY52" s="34"/>
      <c r="AZ52" s="34"/>
      <c r="BA52" s="34"/>
      <c r="BB52" s="132">
        <v>50</v>
      </c>
      <c r="BC52" s="133">
        <v>0.215</v>
      </c>
      <c r="BD52" s="34">
        <f t="shared" si="1"/>
        <v>-2.3999999999999994E-2</v>
      </c>
      <c r="BE52" s="34"/>
      <c r="BF52" s="34"/>
      <c r="BG52" s="34"/>
      <c r="BH52" s="132">
        <v>50</v>
      </c>
      <c r="BI52" s="133">
        <v>0.33400000000000002</v>
      </c>
      <c r="BJ52" s="34">
        <f t="shared" si="2"/>
        <v>-2.300000000000002E-2</v>
      </c>
      <c r="BK52" s="34"/>
      <c r="BL52" s="34"/>
      <c r="BM52" s="34"/>
      <c r="BN52" s="132">
        <v>50</v>
      </c>
      <c r="BO52" s="133">
        <v>0.53400000000000003</v>
      </c>
      <c r="BP52" s="34">
        <f t="shared" si="3"/>
        <v>-4.3000000000000038E-2</v>
      </c>
      <c r="BQ52" s="34"/>
      <c r="BR52" s="34"/>
      <c r="BS52" s="34"/>
      <c r="BT52" s="132">
        <v>50</v>
      </c>
      <c r="BU52" s="133">
        <v>0.68500000000000005</v>
      </c>
      <c r="BV52" s="34">
        <f t="shared" si="4"/>
        <v>-4.1000000000000036E-2</v>
      </c>
      <c r="CA52" s="132">
        <v>50</v>
      </c>
      <c r="CB52" s="133">
        <v>1.238</v>
      </c>
      <c r="CC52" s="131">
        <v>3.8450000000000002</v>
      </c>
      <c r="CD52" s="131">
        <v>3.9830000000000001</v>
      </c>
      <c r="CE52" s="131">
        <v>3.7549999999999999</v>
      </c>
      <c r="CF52" s="34">
        <f t="shared" si="5"/>
        <v>4.4999999999999929E-2</v>
      </c>
      <c r="CG52" s="34"/>
      <c r="CH52" s="34"/>
      <c r="CI52" s="132">
        <v>50</v>
      </c>
      <c r="CJ52" s="133">
        <v>2.1619999999999999</v>
      </c>
      <c r="CK52" s="131">
        <v>4.0490000000000004</v>
      </c>
      <c r="CL52" s="131">
        <v>4.1280000000000001</v>
      </c>
      <c r="CM52" s="131">
        <v>3.988</v>
      </c>
      <c r="CN52" s="34">
        <f t="shared" si="6"/>
        <v>7.9000000000000181E-2</v>
      </c>
      <c r="CR52" s="132">
        <v>50</v>
      </c>
      <c r="CS52" s="133">
        <v>1.3859999999999999</v>
      </c>
      <c r="CT52" s="34">
        <f t="shared" si="7"/>
        <v>-6.0999999999999943E-2</v>
      </c>
    </row>
    <row r="53" spans="1:98" ht="17.25" thickBot="1" x14ac:dyDescent="0.3">
      <c r="A53" s="37" t="s">
        <v>193</v>
      </c>
      <c r="B53" s="39" t="s">
        <v>195</v>
      </c>
      <c r="C53" s="39" t="s">
        <v>196</v>
      </c>
      <c r="D53" s="39" t="s">
        <v>197</v>
      </c>
      <c r="F53" s="43" t="s">
        <v>249</v>
      </c>
      <c r="G53" s="34">
        <v>0.13071436062974903</v>
      </c>
      <c r="H53" s="34">
        <f>B14*B8*0.0001</f>
        <v>1.9005415454732961E-2</v>
      </c>
      <c r="I53" s="34"/>
      <c r="J53" s="61" t="s">
        <v>246</v>
      </c>
      <c r="K53">
        <v>0.8318477024683768</v>
      </c>
      <c r="AL53">
        <v>48</v>
      </c>
      <c r="AM53">
        <f t="shared" si="22"/>
        <v>0.73108681626967442</v>
      </c>
      <c r="AN53">
        <f t="shared" si="23"/>
        <v>7.5690955478100817E-3</v>
      </c>
      <c r="AO53">
        <f t="shared" si="24"/>
        <v>0.36331658629488395</v>
      </c>
      <c r="AV53" s="132">
        <v>51</v>
      </c>
      <c r="AW53" s="133">
        <v>0.151</v>
      </c>
      <c r="AX53" s="34">
        <f t="shared" si="0"/>
        <v>1.9000000000000017E-2</v>
      </c>
      <c r="AY53" s="34"/>
      <c r="AZ53" s="34"/>
      <c r="BA53" s="34"/>
      <c r="BB53" s="132">
        <v>51</v>
      </c>
      <c r="BC53" s="133">
        <v>0.191</v>
      </c>
      <c r="BD53" s="34">
        <f t="shared" si="1"/>
        <v>1.5999999999999986E-2</v>
      </c>
      <c r="BE53" s="34"/>
      <c r="BF53" s="34"/>
      <c r="BG53" s="34"/>
      <c r="BH53" s="132">
        <v>51</v>
      </c>
      <c r="BI53" s="133">
        <v>0.311</v>
      </c>
      <c r="BJ53" s="34">
        <f t="shared" si="2"/>
        <v>2.200000000000002E-2</v>
      </c>
      <c r="BK53" s="34"/>
      <c r="BL53" s="34"/>
      <c r="BM53" s="34"/>
      <c r="BN53" s="132">
        <v>51</v>
      </c>
      <c r="BO53" s="133">
        <v>0.49099999999999999</v>
      </c>
      <c r="BP53" s="34">
        <f t="shared" si="3"/>
        <v>1.6000000000000014E-2</v>
      </c>
      <c r="BQ53" s="34"/>
      <c r="BR53" s="34"/>
      <c r="BS53" s="34"/>
      <c r="BT53" s="132">
        <v>51</v>
      </c>
      <c r="BU53" s="133">
        <v>0.64400000000000002</v>
      </c>
      <c r="BV53" s="34">
        <f t="shared" si="4"/>
        <v>1.3000000000000012E-2</v>
      </c>
      <c r="CA53" s="132">
        <v>51</v>
      </c>
      <c r="CB53" s="133">
        <v>1.2829999999999999</v>
      </c>
      <c r="CC53" s="131">
        <v>3.7959999999999998</v>
      </c>
      <c r="CD53" s="131">
        <v>3.91</v>
      </c>
      <c r="CE53" s="131">
        <v>3.7290000000000001</v>
      </c>
      <c r="CF53" s="34">
        <f t="shared" si="5"/>
        <v>-2.9999999999998916E-3</v>
      </c>
      <c r="CG53" s="34"/>
      <c r="CH53" s="34"/>
      <c r="CI53" s="132">
        <v>51</v>
      </c>
      <c r="CJ53" s="133">
        <v>2.2410000000000001</v>
      </c>
      <c r="CK53" s="131">
        <v>4.05</v>
      </c>
      <c r="CL53" s="131">
        <v>4.1509999999999998</v>
      </c>
      <c r="CM53" s="131">
        <v>3.9940000000000002</v>
      </c>
      <c r="CN53" s="34">
        <f t="shared" si="6"/>
        <v>-1.2999999999999901E-2</v>
      </c>
      <c r="CR53" s="132">
        <v>51</v>
      </c>
      <c r="CS53" s="133">
        <v>1.325</v>
      </c>
      <c r="CT53" s="34">
        <f t="shared" si="7"/>
        <v>4.5000000000000151E-2</v>
      </c>
    </row>
    <row r="54" spans="1:98" ht="17.25" thickBot="1" x14ac:dyDescent="0.3">
      <c r="A54" s="37" t="s">
        <v>201</v>
      </c>
      <c r="B54" s="39">
        <v>99.57</v>
      </c>
      <c r="C54" s="39">
        <v>99.56</v>
      </c>
      <c r="D54" s="39">
        <v>98.78</v>
      </c>
      <c r="F54" s="43" t="s">
        <v>206</v>
      </c>
      <c r="G54" s="34">
        <v>0.13546133013953451</v>
      </c>
      <c r="H54" s="34">
        <f>B15*C8*0.0001</f>
        <v>2.7961704150607468E-2</v>
      </c>
      <c r="I54" s="34"/>
      <c r="J54" s="61" t="s">
        <v>247</v>
      </c>
      <c r="K54">
        <v>0.91199110344886813</v>
      </c>
      <c r="AL54">
        <v>49</v>
      </c>
      <c r="AM54">
        <f t="shared" si="22"/>
        <v>0.71335982462767666</v>
      </c>
      <c r="AN54">
        <f t="shared" si="23"/>
        <v>7.3855642755623575E-3</v>
      </c>
      <c r="AO54">
        <f t="shared" si="24"/>
        <v>0.36189264950255551</v>
      </c>
      <c r="AV54" s="132">
        <v>52</v>
      </c>
      <c r="AW54" s="133">
        <v>0.17</v>
      </c>
      <c r="AX54" s="34">
        <f t="shared" si="0"/>
        <v>-6.0000000000000053E-3</v>
      </c>
      <c r="AY54" s="34"/>
      <c r="AZ54" s="34"/>
      <c r="BA54" s="34"/>
      <c r="BB54" s="132">
        <v>52</v>
      </c>
      <c r="BC54" s="133">
        <v>0.20699999999999999</v>
      </c>
      <c r="BD54" s="34">
        <f t="shared" si="1"/>
        <v>-9.9999999999999811E-3</v>
      </c>
      <c r="BE54" s="34"/>
      <c r="BF54" s="34"/>
      <c r="BG54" s="34"/>
      <c r="BH54" s="132">
        <v>52</v>
      </c>
      <c r="BI54" s="133">
        <v>0.33300000000000002</v>
      </c>
      <c r="BJ54" s="34">
        <f t="shared" si="2"/>
        <v>-2.9000000000000026E-2</v>
      </c>
      <c r="BK54" s="34"/>
      <c r="BL54" s="34"/>
      <c r="BM54" s="34"/>
      <c r="BN54" s="132">
        <v>52</v>
      </c>
      <c r="BO54" s="133">
        <v>0.50700000000000001</v>
      </c>
      <c r="BP54" s="34">
        <f t="shared" si="3"/>
        <v>-7.0000000000000062E-3</v>
      </c>
      <c r="BQ54" s="34"/>
      <c r="BR54" s="34"/>
      <c r="BS54" s="34"/>
      <c r="BT54" s="132">
        <v>52</v>
      </c>
      <c r="BU54" s="133">
        <v>0.65700000000000003</v>
      </c>
      <c r="BV54" s="34">
        <f t="shared" si="4"/>
        <v>-4.0000000000000036E-3</v>
      </c>
      <c r="CA54" s="132">
        <v>52</v>
      </c>
      <c r="CB54" s="133">
        <v>1.28</v>
      </c>
      <c r="CC54" s="131">
        <v>3.8460000000000001</v>
      </c>
      <c r="CD54" s="131">
        <v>4.32</v>
      </c>
      <c r="CE54" s="131">
        <v>3.62</v>
      </c>
      <c r="CF54" s="34">
        <f t="shared" si="5"/>
        <v>-3.2000000000000028E-2</v>
      </c>
      <c r="CG54" s="34"/>
      <c r="CH54" s="34"/>
      <c r="CI54" s="132">
        <v>52</v>
      </c>
      <c r="CJ54" s="133">
        <v>2.2280000000000002</v>
      </c>
      <c r="CK54" s="131">
        <v>4.1020000000000003</v>
      </c>
      <c r="CL54" s="131">
        <v>4.1079999999999997</v>
      </c>
      <c r="CM54" s="131">
        <v>3.9329999999999998</v>
      </c>
      <c r="CN54" s="34">
        <f t="shared" si="6"/>
        <v>-4.8000000000000043E-2</v>
      </c>
      <c r="CR54" s="132">
        <v>52</v>
      </c>
      <c r="CS54" s="133">
        <v>1.37</v>
      </c>
      <c r="CT54" s="34">
        <f t="shared" si="7"/>
        <v>4.0999999999999925E-2</v>
      </c>
    </row>
    <row r="55" spans="1:98" ht="17.25" thickBot="1" x14ac:dyDescent="0.3">
      <c r="A55" s="37" t="s">
        <v>202</v>
      </c>
      <c r="B55" s="40">
        <v>4.02E-2</v>
      </c>
      <c r="C55" s="41">
        <v>4.0899999999999999E-2</v>
      </c>
      <c r="D55" s="40">
        <v>4.3099999999999999E-2</v>
      </c>
      <c r="F55" s="43" t="s">
        <v>204</v>
      </c>
      <c r="G55" s="34">
        <v>0.13216548355400906</v>
      </c>
      <c r="H55" s="34">
        <f>B17*E8*0.0001</f>
        <v>5.9420708908714835E-2</v>
      </c>
      <c r="I55" s="34"/>
      <c r="J55" s="61" t="s">
        <v>248</v>
      </c>
      <c r="K55">
        <v>0.96791804631572764</v>
      </c>
      <c r="AL55">
        <v>50</v>
      </c>
      <c r="AM55">
        <f t="shared" si="22"/>
        <v>0.69606266734417388</v>
      </c>
      <c r="AN55">
        <f t="shared" si="23"/>
        <v>7.206483168817248E-3</v>
      </c>
      <c r="AO55">
        <f t="shared" si="24"/>
        <v>0.36032415844086241</v>
      </c>
      <c r="AV55" s="132">
        <v>53</v>
      </c>
      <c r="AW55" s="133">
        <v>0.16400000000000001</v>
      </c>
      <c r="AX55" s="34">
        <f t="shared" si="0"/>
        <v>4.5999999999999985E-2</v>
      </c>
      <c r="AY55" s="34"/>
      <c r="AZ55" s="34"/>
      <c r="BA55" s="34"/>
      <c r="BB55" s="132">
        <v>53</v>
      </c>
      <c r="BC55" s="133">
        <v>0.19700000000000001</v>
      </c>
      <c r="BD55" s="34">
        <f t="shared" si="1"/>
        <v>8.7999999999999967E-2</v>
      </c>
      <c r="BE55" s="34"/>
      <c r="BF55" s="34"/>
      <c r="BG55" s="34"/>
      <c r="BH55" s="132">
        <v>53</v>
      </c>
      <c r="BI55" s="133">
        <v>0.30399999999999999</v>
      </c>
      <c r="BJ55" s="34">
        <f t="shared" si="2"/>
        <v>0.15900000000000003</v>
      </c>
      <c r="BK55" s="34"/>
      <c r="BL55" s="34"/>
      <c r="BM55" s="34"/>
      <c r="BN55" s="132">
        <v>53</v>
      </c>
      <c r="BO55" s="133">
        <v>0.5</v>
      </c>
      <c r="BP55" s="34">
        <f t="shared" si="3"/>
        <v>0.20099999999999996</v>
      </c>
      <c r="BQ55" s="34"/>
      <c r="BR55" s="34"/>
      <c r="BS55" s="34"/>
      <c r="BT55" s="132">
        <v>53</v>
      </c>
      <c r="BU55" s="133">
        <v>0.65300000000000002</v>
      </c>
      <c r="BV55" s="34">
        <f t="shared" si="4"/>
        <v>0.24</v>
      </c>
      <c r="CA55" s="132">
        <v>53</v>
      </c>
      <c r="CB55" s="133">
        <v>1.248</v>
      </c>
      <c r="CC55" s="131">
        <v>3.7</v>
      </c>
      <c r="CD55" s="131">
        <v>3.9260000000000002</v>
      </c>
      <c r="CE55" s="131">
        <v>3.669</v>
      </c>
      <c r="CF55" s="34">
        <f t="shared" si="5"/>
        <v>-2.0000000000000018E-2</v>
      </c>
      <c r="CG55" s="34"/>
      <c r="CH55" s="34"/>
      <c r="CI55" s="132">
        <v>53</v>
      </c>
      <c r="CJ55" s="133">
        <v>2.1800000000000002</v>
      </c>
      <c r="CK55" s="131">
        <v>4.056</v>
      </c>
      <c r="CL55" s="131">
        <v>4.1900000000000004</v>
      </c>
      <c r="CM55" s="131">
        <v>4.032</v>
      </c>
      <c r="CN55" s="34">
        <f t="shared" si="6"/>
        <v>-3.0000000000000249E-2</v>
      </c>
      <c r="CR55" s="132">
        <v>53</v>
      </c>
      <c r="CS55" s="133">
        <v>1.411</v>
      </c>
      <c r="CT55" s="34">
        <f t="shared" si="7"/>
        <v>0.25800000000000001</v>
      </c>
    </row>
    <row r="56" spans="1:98" x14ac:dyDescent="0.25">
      <c r="B56">
        <f>B55/2</f>
        <v>2.01E-2</v>
      </c>
      <c r="C56">
        <f>C55/2</f>
        <v>2.0449999999999999E-2</v>
      </c>
      <c r="D56">
        <f>D55/2</f>
        <v>2.155E-2</v>
      </c>
      <c r="AL56">
        <v>51</v>
      </c>
      <c r="AM56">
        <f t="shared" si="22"/>
        <v>0.67918492203168646</v>
      </c>
      <c r="AN56">
        <f t="shared" si="23"/>
        <v>7.0317443224054725E-3</v>
      </c>
      <c r="AO56">
        <f t="shared" si="24"/>
        <v>0.3586189604426791</v>
      </c>
      <c r="AV56" s="132">
        <v>54</v>
      </c>
      <c r="AW56" s="133">
        <v>0.21</v>
      </c>
      <c r="AX56" s="34">
        <f t="shared" si="0"/>
        <v>-1.4999999999999986E-2</v>
      </c>
      <c r="AY56" s="34"/>
      <c r="AZ56" s="34"/>
      <c r="BA56" s="34"/>
      <c r="BB56" s="132">
        <v>54</v>
      </c>
      <c r="BC56" s="133">
        <v>0.28499999999999998</v>
      </c>
      <c r="BD56" s="34">
        <f t="shared" si="1"/>
        <v>-5.7999999999999968E-2</v>
      </c>
      <c r="BE56" s="34"/>
      <c r="BF56" s="34"/>
      <c r="BG56" s="34"/>
      <c r="BH56" s="132">
        <v>54</v>
      </c>
      <c r="BI56" s="133">
        <v>0.46300000000000002</v>
      </c>
      <c r="BJ56" s="34">
        <f t="shared" si="2"/>
        <v>-0.13</v>
      </c>
      <c r="BK56" s="34"/>
      <c r="BL56" s="34"/>
      <c r="BM56" s="34"/>
      <c r="BN56" s="132">
        <v>54</v>
      </c>
      <c r="BO56" s="133">
        <v>0.70099999999999996</v>
      </c>
      <c r="BP56" s="34">
        <f t="shared" si="3"/>
        <v>-0.15699999999999992</v>
      </c>
      <c r="BQ56" s="34"/>
      <c r="BR56" s="34"/>
      <c r="BS56" s="34"/>
      <c r="BT56" s="132">
        <v>54</v>
      </c>
      <c r="BU56" s="133">
        <v>0.89300000000000002</v>
      </c>
      <c r="BV56" s="34">
        <f t="shared" si="4"/>
        <v>-0.18300000000000005</v>
      </c>
      <c r="CA56" s="132">
        <v>54</v>
      </c>
      <c r="CB56" s="133">
        <v>1.228</v>
      </c>
      <c r="CC56" s="131">
        <v>3.4569999999999999</v>
      </c>
      <c r="CD56" s="131">
        <v>3.7589999999999999</v>
      </c>
      <c r="CE56" s="131">
        <v>3.431</v>
      </c>
      <c r="CF56" s="34">
        <f t="shared" si="5"/>
        <v>-8.0999999999999961E-2</v>
      </c>
      <c r="CG56" s="34"/>
      <c r="CH56" s="34"/>
      <c r="CI56" s="132">
        <v>54</v>
      </c>
      <c r="CJ56" s="133">
        <v>2.15</v>
      </c>
      <c r="CK56" s="131">
        <v>3.8769999999999998</v>
      </c>
      <c r="CL56" s="131">
        <v>4.0890000000000004</v>
      </c>
      <c r="CM56" s="131">
        <v>3.8639999999999999</v>
      </c>
      <c r="CN56" s="34">
        <f t="shared" si="6"/>
        <v>-8.4999999999999964E-2</v>
      </c>
      <c r="CR56" s="132">
        <v>54</v>
      </c>
      <c r="CS56" s="133">
        <v>1.669</v>
      </c>
      <c r="CT56" s="34">
        <f t="shared" si="7"/>
        <v>-0.20799999999999996</v>
      </c>
    </row>
    <row r="57" spans="1:98" x14ac:dyDescent="0.25">
      <c r="AL57">
        <v>52</v>
      </c>
      <c r="AM57">
        <f t="shared" si="22"/>
        <v>0.66271641901906264</v>
      </c>
      <c r="AN57">
        <f t="shared" si="23"/>
        <v>6.8612424475830323E-3</v>
      </c>
      <c r="AO57">
        <f t="shared" si="24"/>
        <v>0.35678460727431766</v>
      </c>
      <c r="AV57" s="132">
        <v>55</v>
      </c>
      <c r="AW57" s="133">
        <v>0.19500000000000001</v>
      </c>
      <c r="AX57" s="34">
        <f t="shared" si="0"/>
        <v>-5.0000000000000044E-3</v>
      </c>
      <c r="AY57" s="34"/>
      <c r="AZ57" s="34"/>
      <c r="BA57" s="34"/>
      <c r="BB57" s="132">
        <v>55</v>
      </c>
      <c r="BC57" s="133">
        <v>0.22700000000000001</v>
      </c>
      <c r="BD57" s="34">
        <f t="shared" si="1"/>
        <v>-9.000000000000008E-3</v>
      </c>
      <c r="BE57" s="34"/>
      <c r="BF57" s="34"/>
      <c r="BG57" s="34"/>
      <c r="BH57" s="132">
        <v>55</v>
      </c>
      <c r="BI57" s="133">
        <v>0.33300000000000002</v>
      </c>
      <c r="BJ57" s="34">
        <f t="shared" si="2"/>
        <v>-8.0000000000000071E-3</v>
      </c>
      <c r="BK57" s="34"/>
      <c r="BL57" s="34"/>
      <c r="BM57" s="34"/>
      <c r="BN57" s="132">
        <v>55</v>
      </c>
      <c r="BO57" s="133">
        <v>0.54400000000000004</v>
      </c>
      <c r="BP57" s="34">
        <f t="shared" si="3"/>
        <v>-1.9000000000000017E-2</v>
      </c>
      <c r="BQ57" s="34"/>
      <c r="BR57" s="34"/>
      <c r="BS57" s="34"/>
      <c r="BT57" s="132">
        <v>55</v>
      </c>
      <c r="BU57" s="133">
        <v>0.71</v>
      </c>
      <c r="BV57" s="34">
        <f t="shared" si="4"/>
        <v>-1.6000000000000014E-2</v>
      </c>
      <c r="CA57" s="132">
        <v>55</v>
      </c>
      <c r="CB57" s="133">
        <v>1.147</v>
      </c>
      <c r="CC57" s="131">
        <v>3.4260000000000002</v>
      </c>
      <c r="CD57" s="131">
        <v>3.5619999999999998</v>
      </c>
      <c r="CE57" s="131">
        <v>3.3050000000000002</v>
      </c>
      <c r="CF57" s="34">
        <f t="shared" si="5"/>
        <v>6.4999999999999947E-2</v>
      </c>
      <c r="CG57" s="34"/>
      <c r="CH57" s="34"/>
      <c r="CI57" s="132">
        <v>55</v>
      </c>
      <c r="CJ57" s="133">
        <v>2.0649999999999999</v>
      </c>
      <c r="CK57" s="131">
        <v>3.8519999999999999</v>
      </c>
      <c r="CL57" s="131">
        <v>3.94</v>
      </c>
      <c r="CM57" s="131">
        <v>3.782</v>
      </c>
      <c r="CN57" s="34">
        <f t="shared" si="6"/>
        <v>-9.6999999999999975E-2</v>
      </c>
      <c r="CR57" s="132">
        <v>55</v>
      </c>
      <c r="CS57" s="133">
        <v>1.4610000000000001</v>
      </c>
      <c r="CT57" s="34">
        <f t="shared" si="7"/>
        <v>9.9999999999988987E-4</v>
      </c>
    </row>
    <row r="58" spans="1:98" x14ac:dyDescent="0.25">
      <c r="A58" s="101" t="s">
        <v>234</v>
      </c>
      <c r="B58" s="62" t="s">
        <v>235</v>
      </c>
      <c r="C58">
        <f>-(H55/H53)*100</f>
        <v>-312.65146005486116</v>
      </c>
      <c r="AL58">
        <v>53</v>
      </c>
      <c r="AM58">
        <f t="shared" si="22"/>
        <v>0.64664723522375234</v>
      </c>
      <c r="AN58">
        <f t="shared" si="23"/>
        <v>6.6948748085895807E-3</v>
      </c>
      <c r="AO58">
        <f t="shared" si="24"/>
        <v>0.35482836485524777</v>
      </c>
      <c r="AV58" s="132">
        <v>56</v>
      </c>
      <c r="AW58" s="133">
        <v>0.19</v>
      </c>
      <c r="AX58" s="34">
        <f t="shared" si="0"/>
        <v>-2.1999999999999992E-2</v>
      </c>
      <c r="AY58" s="34"/>
      <c r="AZ58" s="34"/>
      <c r="BA58" s="34"/>
      <c r="BB58" s="132">
        <v>56</v>
      </c>
      <c r="BC58" s="133">
        <v>0.218</v>
      </c>
      <c r="BD58" s="34">
        <f t="shared" si="1"/>
        <v>-3.2000000000000001E-2</v>
      </c>
      <c r="BE58" s="34"/>
      <c r="BF58" s="34"/>
      <c r="BG58" s="34"/>
      <c r="BH58" s="132">
        <v>56</v>
      </c>
      <c r="BI58" s="133">
        <v>0.32500000000000001</v>
      </c>
      <c r="BJ58" s="34">
        <f t="shared" si="2"/>
        <v>-2.5000000000000022E-2</v>
      </c>
      <c r="BK58" s="34"/>
      <c r="BL58" s="34"/>
      <c r="BM58" s="34"/>
      <c r="BN58" s="132">
        <v>56</v>
      </c>
      <c r="BO58" s="133">
        <v>0.52500000000000002</v>
      </c>
      <c r="BP58" s="34">
        <f t="shared" si="3"/>
        <v>-3.6000000000000032E-2</v>
      </c>
      <c r="BQ58" s="34"/>
      <c r="BR58" s="34"/>
      <c r="BS58" s="34"/>
      <c r="BT58" s="132">
        <v>56</v>
      </c>
      <c r="BU58" s="133">
        <v>0.69399999999999995</v>
      </c>
      <c r="BV58" s="34">
        <f t="shared" si="4"/>
        <v>-5.3999999999999937E-2</v>
      </c>
      <c r="CA58" s="132">
        <v>56</v>
      </c>
      <c r="CB58" s="133">
        <v>1.212</v>
      </c>
      <c r="CC58" s="131">
        <v>3.4910000000000001</v>
      </c>
      <c r="CD58" s="131">
        <v>3.6379999999999999</v>
      </c>
      <c r="CE58" s="131">
        <v>3.2429999999999999</v>
      </c>
      <c r="CF58" s="34">
        <f t="shared" si="5"/>
        <v>7.0999999999999952E-2</v>
      </c>
      <c r="CG58" s="34"/>
      <c r="CH58" s="34"/>
      <c r="CI58" s="132">
        <v>56</v>
      </c>
      <c r="CJ58" s="133">
        <v>1.968</v>
      </c>
      <c r="CK58" s="131">
        <v>3.8149999999999999</v>
      </c>
      <c r="CL58" s="131">
        <v>3.9710000000000001</v>
      </c>
      <c r="CM58" s="131">
        <v>3.746</v>
      </c>
      <c r="CN58" s="34">
        <f t="shared" si="6"/>
        <v>0.11100000000000021</v>
      </c>
      <c r="CR58" s="132">
        <v>56</v>
      </c>
      <c r="CS58" s="133">
        <v>1.462</v>
      </c>
      <c r="CT58" s="34">
        <f t="shared" si="7"/>
        <v>-9.099999999999997E-2</v>
      </c>
    </row>
    <row r="59" spans="1:98" x14ac:dyDescent="0.25">
      <c r="B59" s="62" t="s">
        <v>236</v>
      </c>
      <c r="C59">
        <f>-(H55/H54)*100</f>
        <v>-212.507465884993</v>
      </c>
      <c r="AL59">
        <v>54</v>
      </c>
      <c r="AM59">
        <f t="shared" si="22"/>
        <v>0.63096768817266169</v>
      </c>
      <c r="AN59">
        <f t="shared" si="23"/>
        <v>6.5325411607450659E-3</v>
      </c>
      <c r="AO59">
        <f t="shared" si="24"/>
        <v>0.35275722268023357</v>
      </c>
      <c r="AV59" s="132">
        <v>57</v>
      </c>
      <c r="AW59" s="133">
        <v>0.16800000000000001</v>
      </c>
      <c r="AX59" s="34">
        <f t="shared" si="0"/>
        <v>-1.3000000000000012E-2</v>
      </c>
      <c r="AY59" s="34"/>
      <c r="AZ59" s="34"/>
      <c r="BA59" s="34"/>
      <c r="BB59" s="132">
        <v>57</v>
      </c>
      <c r="BC59" s="133">
        <v>0.186</v>
      </c>
      <c r="BD59" s="34">
        <f t="shared" si="1"/>
        <v>-5.0000000000000044E-3</v>
      </c>
      <c r="BE59" s="34"/>
      <c r="BF59" s="34"/>
      <c r="BG59" s="34"/>
      <c r="BH59" s="132">
        <v>57</v>
      </c>
      <c r="BI59" s="133">
        <v>0.3</v>
      </c>
      <c r="BJ59" s="34">
        <f t="shared" si="2"/>
        <v>-6.0000000000000053E-3</v>
      </c>
      <c r="BK59" s="34"/>
      <c r="BL59" s="34"/>
      <c r="BM59" s="34"/>
      <c r="BN59" s="132">
        <v>57</v>
      </c>
      <c r="BO59" s="133">
        <v>0.48899999999999999</v>
      </c>
      <c r="BP59" s="34">
        <f t="shared" si="3"/>
        <v>9.000000000000008E-3</v>
      </c>
      <c r="BQ59" s="34"/>
      <c r="BR59" s="34"/>
      <c r="BS59" s="34"/>
      <c r="BT59" s="132">
        <v>57</v>
      </c>
      <c r="BU59" s="133">
        <v>0.64</v>
      </c>
      <c r="BV59" s="34">
        <f t="shared" si="4"/>
        <v>2.9000000000000026E-2</v>
      </c>
      <c r="CA59" s="132">
        <v>57</v>
      </c>
      <c r="CB59" s="133">
        <v>1.2829999999999999</v>
      </c>
      <c r="CC59" s="131">
        <v>3.6160000000000001</v>
      </c>
      <c r="CD59" s="131">
        <v>3.6160000000000001</v>
      </c>
      <c r="CE59" s="131">
        <v>3.3980000000000001</v>
      </c>
      <c r="CF59" s="34">
        <f t="shared" si="5"/>
        <v>-8.8999999999999968E-2</v>
      </c>
      <c r="CG59" s="34"/>
      <c r="CH59" s="34"/>
      <c r="CI59" s="132">
        <v>57</v>
      </c>
      <c r="CJ59" s="133">
        <v>2.0790000000000002</v>
      </c>
      <c r="CK59" s="131">
        <v>3.91</v>
      </c>
      <c r="CL59" s="131">
        <v>3.91</v>
      </c>
      <c r="CM59" s="131">
        <v>3.7490000000000001</v>
      </c>
      <c r="CN59" s="34">
        <f t="shared" si="6"/>
        <v>-0.10000000000000009</v>
      </c>
      <c r="CR59" s="132">
        <v>57</v>
      </c>
      <c r="CS59" s="133">
        <v>1.371</v>
      </c>
      <c r="CT59" s="34">
        <f t="shared" si="7"/>
        <v>5.8000000000000052E-2</v>
      </c>
    </row>
    <row r="60" spans="1:98" x14ac:dyDescent="0.25">
      <c r="AL60">
        <v>55</v>
      </c>
      <c r="AM60">
        <f t="shared" si="22"/>
        <v>0.61566833016798717</v>
      </c>
      <c r="AN60">
        <f t="shared" si="23"/>
        <v>6.3741436900473878E-3</v>
      </c>
      <c r="AO60">
        <f t="shared" si="24"/>
        <v>0.35057790295260632</v>
      </c>
      <c r="AV60" s="132">
        <v>58</v>
      </c>
      <c r="AW60" s="133">
        <v>0.155</v>
      </c>
      <c r="AX60" s="34">
        <f t="shared" si="0"/>
        <v>2.0000000000000018E-3</v>
      </c>
      <c r="AY60" s="34"/>
      <c r="AZ60" s="34"/>
      <c r="BA60" s="34"/>
      <c r="BB60" s="132">
        <v>58</v>
      </c>
      <c r="BC60" s="133">
        <v>0.18099999999999999</v>
      </c>
      <c r="BD60" s="34">
        <f t="shared" si="1"/>
        <v>9.000000000000008E-3</v>
      </c>
      <c r="BE60" s="34"/>
      <c r="BF60" s="34"/>
      <c r="BG60" s="34"/>
      <c r="BH60" s="132">
        <v>58</v>
      </c>
      <c r="BI60" s="133">
        <v>0.29399999999999998</v>
      </c>
      <c r="BJ60" s="34">
        <f t="shared" si="2"/>
        <v>1.0000000000000009E-2</v>
      </c>
      <c r="BK60" s="34"/>
      <c r="BL60" s="34"/>
      <c r="BM60" s="34"/>
      <c r="BN60" s="132">
        <v>58</v>
      </c>
      <c r="BO60" s="133">
        <v>0.498</v>
      </c>
      <c r="BP60" s="34">
        <f t="shared" si="3"/>
        <v>-7.0000000000000062E-3</v>
      </c>
      <c r="BQ60" s="34"/>
      <c r="BR60" s="34"/>
      <c r="BS60" s="34"/>
      <c r="BT60" s="132">
        <v>58</v>
      </c>
      <c r="BU60" s="133">
        <v>0.66900000000000004</v>
      </c>
      <c r="BV60" s="34">
        <f t="shared" si="4"/>
        <v>-2.6000000000000023E-2</v>
      </c>
      <c r="CA60" s="132">
        <v>58</v>
      </c>
      <c r="CB60" s="133">
        <v>1.194</v>
      </c>
      <c r="CC60" s="131">
        <v>3.5739999999999998</v>
      </c>
      <c r="CD60" s="131">
        <v>3.6970000000000001</v>
      </c>
      <c r="CE60" s="131">
        <v>3.5430000000000001</v>
      </c>
      <c r="CF60" s="34">
        <f t="shared" si="5"/>
        <v>-7.9999999999999849E-2</v>
      </c>
      <c r="CG60" s="34"/>
      <c r="CH60" s="34"/>
      <c r="CI60" s="132">
        <v>58</v>
      </c>
      <c r="CJ60" s="133">
        <v>1.9790000000000001</v>
      </c>
      <c r="CK60" s="131">
        <v>3.8610000000000002</v>
      </c>
      <c r="CL60" s="131">
        <v>3.9540000000000002</v>
      </c>
      <c r="CM60" s="131">
        <v>3.8410000000000002</v>
      </c>
      <c r="CN60" s="34">
        <f t="shared" si="6"/>
        <v>-6.800000000000006E-2</v>
      </c>
      <c r="CR60" s="132">
        <v>58</v>
      </c>
      <c r="CS60" s="133">
        <v>1.429</v>
      </c>
      <c r="CT60" s="34">
        <f t="shared" si="7"/>
        <v>-9.6000000000000085E-2</v>
      </c>
    </row>
    <row r="61" spans="1:98" x14ac:dyDescent="0.25">
      <c r="A61" s="101" t="s">
        <v>237</v>
      </c>
      <c r="B61" s="62" t="s">
        <v>235</v>
      </c>
      <c r="C61">
        <f>-(((K53-(K54*K55))*H55*G55)/((1-K55^2)*H53*G53))*100</f>
        <v>254.78666720392863</v>
      </c>
      <c r="AL61">
        <v>56</v>
      </c>
      <c r="AM61">
        <f t="shared" si="22"/>
        <v>0.60073994259451335</v>
      </c>
      <c r="AN61">
        <f t="shared" si="23"/>
        <v>6.2195869542346549E-3</v>
      </c>
      <c r="AO61">
        <f t="shared" si="24"/>
        <v>0.34829686943714067</v>
      </c>
      <c r="AV61" s="132">
        <v>59</v>
      </c>
      <c r="AW61" s="133">
        <v>0.157</v>
      </c>
      <c r="AX61" s="34">
        <f t="shared" si="0"/>
        <v>-1.4000000000000012E-2</v>
      </c>
      <c r="AY61" s="34"/>
      <c r="AZ61" s="34"/>
      <c r="BA61" s="34"/>
      <c r="BB61" s="132">
        <v>59</v>
      </c>
      <c r="BC61" s="133">
        <v>0.19</v>
      </c>
      <c r="BD61" s="34">
        <f t="shared" si="1"/>
        <v>-1.8000000000000016E-2</v>
      </c>
      <c r="BE61" s="34"/>
      <c r="BF61" s="34"/>
      <c r="BG61" s="34"/>
      <c r="BH61" s="132">
        <v>59</v>
      </c>
      <c r="BI61" s="133">
        <v>0.30399999999999999</v>
      </c>
      <c r="BJ61" s="34">
        <f t="shared" si="2"/>
        <v>-2.4999999999999967E-2</v>
      </c>
      <c r="BK61" s="34"/>
      <c r="BL61" s="34"/>
      <c r="BM61" s="34"/>
      <c r="BN61" s="132">
        <v>59</v>
      </c>
      <c r="BO61" s="133">
        <v>0.49099999999999999</v>
      </c>
      <c r="BP61" s="34">
        <f t="shared" si="3"/>
        <v>-2.7999999999999969E-2</v>
      </c>
      <c r="BQ61" s="34"/>
      <c r="BR61" s="34"/>
      <c r="BS61" s="34"/>
      <c r="BT61" s="132">
        <v>59</v>
      </c>
      <c r="BU61" s="133">
        <v>0.64300000000000002</v>
      </c>
      <c r="BV61" s="34">
        <f t="shared" si="4"/>
        <v>-2.0000000000000018E-2</v>
      </c>
      <c r="CA61" s="132">
        <v>59</v>
      </c>
      <c r="CB61" s="133">
        <v>1.1140000000000001</v>
      </c>
      <c r="CC61" s="131">
        <v>3.4169999999999998</v>
      </c>
      <c r="CD61" s="131">
        <v>3.5830000000000002</v>
      </c>
      <c r="CE61" s="131">
        <v>3.3660000000000001</v>
      </c>
      <c r="CF61" s="34">
        <f t="shared" si="5"/>
        <v>-4.2000000000000037E-2</v>
      </c>
      <c r="CG61" s="34"/>
      <c r="CH61" s="34"/>
      <c r="CI61" s="132">
        <v>59</v>
      </c>
      <c r="CJ61" s="133">
        <v>1.911</v>
      </c>
      <c r="CK61" s="131">
        <v>3.7109999999999999</v>
      </c>
      <c r="CL61" s="131">
        <v>3.867</v>
      </c>
      <c r="CM61" s="131">
        <v>3.681</v>
      </c>
      <c r="CN61" s="34">
        <f t="shared" si="6"/>
        <v>-5.699999999999994E-2</v>
      </c>
      <c r="CR61" s="132">
        <v>59</v>
      </c>
      <c r="CS61" s="133">
        <v>1.333</v>
      </c>
      <c r="CT61" s="34">
        <f t="shared" si="7"/>
        <v>-6.0000000000000053E-3</v>
      </c>
    </row>
    <row r="62" spans="1:98" x14ac:dyDescent="0.25">
      <c r="B62" s="62" t="s">
        <v>236</v>
      </c>
      <c r="C62">
        <f>-(((K54-(K53*K55))*H55*G55)/((1-K55^2)*H54*G54))*100</f>
        <v>-350.83682005910919</v>
      </c>
      <c r="AL62">
        <v>57</v>
      </c>
      <c r="AM62">
        <f t="shared" si="22"/>
        <v>0.58617353036494446</v>
      </c>
      <c r="AN62">
        <f t="shared" si="23"/>
        <v>6.0687778252765329E-3</v>
      </c>
      <c r="AO62">
        <f t="shared" si="24"/>
        <v>0.34592033604076239</v>
      </c>
      <c r="AV62" s="132">
        <v>60</v>
      </c>
      <c r="AW62" s="133">
        <v>0.14299999999999999</v>
      </c>
      <c r="AX62" s="34">
        <f t="shared" si="0"/>
        <v>6.0000000000000053E-3</v>
      </c>
      <c r="AY62" s="34"/>
      <c r="AZ62" s="34"/>
      <c r="BA62" s="34"/>
      <c r="BB62" s="132">
        <v>60</v>
      </c>
      <c r="BC62" s="133">
        <v>0.17199999999999999</v>
      </c>
      <c r="BD62" s="34">
        <f t="shared" si="1"/>
        <v>-1.999999999999974E-3</v>
      </c>
      <c r="BE62" s="34"/>
      <c r="BF62" s="34"/>
      <c r="BG62" s="34"/>
      <c r="BH62" s="132">
        <v>60</v>
      </c>
      <c r="BI62" s="133">
        <v>0.27900000000000003</v>
      </c>
      <c r="BJ62" s="34">
        <f t="shared" si="2"/>
        <v>-5.0000000000000044E-3</v>
      </c>
      <c r="BK62" s="34"/>
      <c r="BL62" s="34"/>
      <c r="BM62" s="34"/>
      <c r="BN62" s="132">
        <v>60</v>
      </c>
      <c r="BO62" s="133">
        <v>0.46300000000000002</v>
      </c>
      <c r="BP62" s="34">
        <f t="shared" si="3"/>
        <v>-2.0000000000000018E-2</v>
      </c>
      <c r="BQ62" s="34"/>
      <c r="BR62" s="34"/>
      <c r="BS62" s="34"/>
      <c r="BT62" s="132">
        <v>60</v>
      </c>
      <c r="BU62" s="133">
        <v>0.623</v>
      </c>
      <c r="BV62" s="34">
        <f t="shared" si="4"/>
        <v>-3.6000000000000032E-2</v>
      </c>
      <c r="CA62" s="132">
        <v>60</v>
      </c>
      <c r="CB62" s="133">
        <v>1.0720000000000001</v>
      </c>
      <c r="CC62" s="131">
        <v>3.5920000000000001</v>
      </c>
      <c r="CD62" s="131">
        <v>3.6150000000000002</v>
      </c>
      <c r="CE62" s="131">
        <v>3.2719999999999998</v>
      </c>
      <c r="CF62" s="34">
        <f t="shared" si="5"/>
        <v>-4.4000000000000039E-2</v>
      </c>
      <c r="CG62" s="34"/>
      <c r="CH62" s="34"/>
      <c r="CI62" s="132">
        <v>60</v>
      </c>
      <c r="CJ62" s="133">
        <v>1.8540000000000001</v>
      </c>
      <c r="CK62" s="131">
        <v>3.8439999999999999</v>
      </c>
      <c r="CL62" s="131">
        <v>3.8719999999999999</v>
      </c>
      <c r="CM62" s="131">
        <v>3.64</v>
      </c>
      <c r="CN62" s="34">
        <f t="shared" si="6"/>
        <v>-1.2000000000000011E-2</v>
      </c>
      <c r="CR62" s="132">
        <v>60</v>
      </c>
      <c r="CS62" s="133">
        <v>1.327</v>
      </c>
      <c r="CT62" s="34">
        <f t="shared" si="7"/>
        <v>-0.10099999999999998</v>
      </c>
    </row>
    <row r="63" spans="1:98" x14ac:dyDescent="0.25">
      <c r="AL63">
        <v>58</v>
      </c>
      <c r="AM63">
        <f t="shared" si="22"/>
        <v>0.57196031649992152</v>
      </c>
      <c r="AN63">
        <f t="shared" si="23"/>
        <v>5.9216254332600223E-3</v>
      </c>
      <c r="AO63">
        <f t="shared" si="24"/>
        <v>0.34345427512908128</v>
      </c>
      <c r="AV63" s="132">
        <v>61</v>
      </c>
      <c r="AW63" s="133">
        <v>0.14899999999999999</v>
      </c>
      <c r="AX63" s="34">
        <f t="shared" si="0"/>
        <v>-3.9999999999999994E-2</v>
      </c>
      <c r="AY63" s="34"/>
      <c r="AZ63" s="34"/>
      <c r="BA63" s="34"/>
      <c r="BB63" s="132">
        <v>61</v>
      </c>
      <c r="BC63" s="133">
        <v>0.17</v>
      </c>
      <c r="BD63" s="34">
        <f t="shared" si="1"/>
        <v>-5.3000000000000005E-2</v>
      </c>
      <c r="BE63" s="34"/>
      <c r="BF63" s="34"/>
      <c r="BG63" s="34"/>
      <c r="BH63" s="132">
        <v>61</v>
      </c>
      <c r="BI63" s="133">
        <v>0.27400000000000002</v>
      </c>
      <c r="BJ63" s="34">
        <f t="shared" si="2"/>
        <v>-6.500000000000003E-2</v>
      </c>
      <c r="BK63" s="34"/>
      <c r="BL63" s="34"/>
      <c r="BM63" s="34"/>
      <c r="BN63" s="132">
        <v>61</v>
      </c>
      <c r="BO63" s="133">
        <v>0.443</v>
      </c>
      <c r="BP63" s="34">
        <f t="shared" si="3"/>
        <v>-5.5999999999999994E-2</v>
      </c>
      <c r="BQ63" s="34"/>
      <c r="BR63" s="34"/>
      <c r="BS63" s="34"/>
      <c r="BT63" s="132">
        <v>61</v>
      </c>
      <c r="BU63" s="133">
        <v>0.58699999999999997</v>
      </c>
      <c r="BV63" s="34">
        <f t="shared" si="4"/>
        <v>-5.3999999999999937E-2</v>
      </c>
      <c r="CA63" s="132">
        <v>61</v>
      </c>
      <c r="CB63" s="133">
        <v>1.028</v>
      </c>
      <c r="CC63" s="131">
        <v>3.43</v>
      </c>
      <c r="CD63" s="131">
        <v>3.6819999999999999</v>
      </c>
      <c r="CE63" s="131">
        <v>3.3929999999999998</v>
      </c>
      <c r="CF63" s="34">
        <f t="shared" si="5"/>
        <v>-2.8000000000000025E-2</v>
      </c>
      <c r="CG63" s="34"/>
      <c r="CH63" s="34"/>
      <c r="CI63" s="132">
        <v>61</v>
      </c>
      <c r="CJ63" s="133">
        <v>1.8420000000000001</v>
      </c>
      <c r="CK63" s="131">
        <v>3.79</v>
      </c>
      <c r="CL63" s="131">
        <v>3.9550000000000001</v>
      </c>
      <c r="CM63" s="131">
        <v>3.758</v>
      </c>
      <c r="CN63" s="34">
        <f t="shared" si="6"/>
        <v>-3.400000000000003E-2</v>
      </c>
      <c r="CR63" s="132">
        <v>61</v>
      </c>
      <c r="CS63" s="133">
        <v>1.226</v>
      </c>
      <c r="CT63" s="34">
        <f t="shared" si="7"/>
        <v>-3.0000000000000027E-2</v>
      </c>
    </row>
    <row r="64" spans="1:98" x14ac:dyDescent="0.25">
      <c r="AL64">
        <v>59</v>
      </c>
      <c r="AM64">
        <f t="shared" si="22"/>
        <v>0.55809173683946089</v>
      </c>
      <c r="AN64">
        <f t="shared" si="23"/>
        <v>5.7780411116358709E-3</v>
      </c>
      <c r="AO64">
        <f t="shared" si="24"/>
        <v>0.3409044255865164</v>
      </c>
      <c r="AV64" s="132">
        <v>62</v>
      </c>
      <c r="AW64" s="133">
        <v>0.109</v>
      </c>
      <c r="AX64" s="34">
        <f t="shared" si="0"/>
        <v>2.0000000000000004E-2</v>
      </c>
      <c r="AY64" s="34"/>
      <c r="AZ64" s="34"/>
      <c r="BA64" s="34"/>
      <c r="BB64" s="132">
        <v>62</v>
      </c>
      <c r="BC64" s="133">
        <v>0.11700000000000001</v>
      </c>
      <c r="BD64" s="34">
        <f t="shared" si="1"/>
        <v>2.399999999999998E-2</v>
      </c>
      <c r="BE64" s="34"/>
      <c r="BF64" s="34"/>
      <c r="BG64" s="34"/>
      <c r="BH64" s="132">
        <v>62</v>
      </c>
      <c r="BI64" s="133">
        <v>0.20899999999999999</v>
      </c>
      <c r="BJ64" s="34">
        <f t="shared" si="2"/>
        <v>2.0000000000000018E-2</v>
      </c>
      <c r="BK64" s="34"/>
      <c r="BL64" s="34"/>
      <c r="BM64" s="34"/>
      <c r="BN64" s="132">
        <v>62</v>
      </c>
      <c r="BO64" s="133">
        <v>0.38700000000000001</v>
      </c>
      <c r="BP64" s="34">
        <f t="shared" si="3"/>
        <v>1.9999999999999962E-2</v>
      </c>
      <c r="BQ64" s="34"/>
      <c r="BR64" s="34"/>
      <c r="BS64" s="34"/>
      <c r="BT64" s="132">
        <v>62</v>
      </c>
      <c r="BU64" s="133">
        <v>0.53300000000000003</v>
      </c>
      <c r="BV64" s="34">
        <f t="shared" si="4"/>
        <v>3.2999999999999918E-2</v>
      </c>
      <c r="CA64" s="132">
        <v>62</v>
      </c>
      <c r="CB64" s="133">
        <v>1</v>
      </c>
      <c r="CC64" s="131">
        <v>3.548</v>
      </c>
      <c r="CD64" s="131">
        <v>3.742</v>
      </c>
      <c r="CE64" s="131">
        <v>3.2719999999999998</v>
      </c>
      <c r="CF64" s="34">
        <f t="shared" si="5"/>
        <v>8.0000000000000071E-2</v>
      </c>
      <c r="CG64" s="34"/>
      <c r="CH64" s="34"/>
      <c r="CI64" s="132">
        <v>62</v>
      </c>
      <c r="CJ64" s="133">
        <v>1.8080000000000001</v>
      </c>
      <c r="CK64" s="131">
        <v>3.819</v>
      </c>
      <c r="CL64" s="131">
        <v>3.9550000000000001</v>
      </c>
      <c r="CM64" s="131">
        <v>3.69</v>
      </c>
      <c r="CN64" s="34">
        <f t="shared" si="6"/>
        <v>5.0999999999999934E-2</v>
      </c>
      <c r="CR64" s="132">
        <v>62</v>
      </c>
      <c r="CS64" s="133">
        <v>1.196</v>
      </c>
      <c r="CT64" s="34">
        <f t="shared" si="7"/>
        <v>3.8000000000000034E-2</v>
      </c>
    </row>
    <row r="65" spans="1:98" x14ac:dyDescent="0.25">
      <c r="AL65">
        <v>60</v>
      </c>
      <c r="AM65">
        <f>(100+$AM$4)/(1+$H$10)^AL65</f>
        <v>23.473377745730104</v>
      </c>
      <c r="AN65">
        <f t="shared" si="23"/>
        <v>0.24302481597716627</v>
      </c>
      <c r="AO65">
        <f t="shared" si="24"/>
        <v>14.581488958629976</v>
      </c>
      <c r="AV65" s="132">
        <v>63</v>
      </c>
      <c r="AW65" s="133">
        <v>0.129</v>
      </c>
      <c r="AX65" s="34">
        <f t="shared" si="0"/>
        <v>1.7999999999999988E-2</v>
      </c>
      <c r="AY65" s="34"/>
      <c r="AZ65" s="34"/>
      <c r="BA65" s="34"/>
      <c r="BB65" s="132">
        <v>63</v>
      </c>
      <c r="BC65" s="133">
        <v>0.14099999999999999</v>
      </c>
      <c r="BD65" s="34">
        <f t="shared" si="1"/>
        <v>4.200000000000001E-2</v>
      </c>
      <c r="BE65" s="34"/>
      <c r="BF65" s="34"/>
      <c r="BG65" s="34"/>
      <c r="BH65" s="132">
        <v>63</v>
      </c>
      <c r="BI65" s="133">
        <v>0.22900000000000001</v>
      </c>
      <c r="BJ65" s="34">
        <f t="shared" si="2"/>
        <v>6.6999999999999976E-2</v>
      </c>
      <c r="BK65" s="34"/>
      <c r="BL65" s="34"/>
      <c r="BM65" s="34"/>
      <c r="BN65" s="132">
        <v>63</v>
      </c>
      <c r="BO65" s="133">
        <v>0.40699999999999997</v>
      </c>
      <c r="BP65" s="34">
        <f t="shared" si="3"/>
        <v>9.4000000000000028E-2</v>
      </c>
      <c r="BQ65" s="34"/>
      <c r="BR65" s="34"/>
      <c r="BS65" s="34"/>
      <c r="BT65" s="132">
        <v>63</v>
      </c>
      <c r="BU65" s="133">
        <v>0.56599999999999995</v>
      </c>
      <c r="BV65" s="34">
        <f t="shared" si="4"/>
        <v>0.14300000000000002</v>
      </c>
      <c r="CA65" s="132">
        <v>63</v>
      </c>
      <c r="CB65" s="133">
        <v>1.08</v>
      </c>
      <c r="CC65" s="131">
        <v>3.9039999999999999</v>
      </c>
      <c r="CD65" s="131">
        <v>3.92</v>
      </c>
      <c r="CE65" s="131">
        <v>3.4350000000000001</v>
      </c>
      <c r="CF65" s="34">
        <f t="shared" si="5"/>
        <v>-1.7000000000000126E-2</v>
      </c>
      <c r="CG65" s="34"/>
      <c r="CH65" s="34"/>
      <c r="CI65" s="132">
        <v>63</v>
      </c>
      <c r="CJ65" s="133">
        <v>1.859</v>
      </c>
      <c r="CK65" s="131">
        <v>3.98</v>
      </c>
      <c r="CL65" s="131">
        <v>3.9910000000000001</v>
      </c>
      <c r="CM65" s="131">
        <v>3.694</v>
      </c>
      <c r="CN65" s="34">
        <f t="shared" si="6"/>
        <v>-2.6999999999999913E-2</v>
      </c>
      <c r="CR65" s="132">
        <v>63</v>
      </c>
      <c r="CS65" s="133">
        <v>1.234</v>
      </c>
      <c r="CT65" s="34">
        <f t="shared" si="7"/>
        <v>0.20999999999999996</v>
      </c>
    </row>
    <row r="66" spans="1:98" x14ac:dyDescent="0.25">
      <c r="AM66" s="102">
        <f>SUM(AM6:AM65)</f>
        <v>96.588398396053421</v>
      </c>
      <c r="AN66">
        <f t="shared" si="23"/>
        <v>1</v>
      </c>
      <c r="AO66" s="102">
        <f>SUM(AO6:AO65)</f>
        <v>32.081754220572975</v>
      </c>
      <c r="AV66" s="132">
        <v>64</v>
      </c>
      <c r="AW66" s="133">
        <v>0.14699999999999999</v>
      </c>
      <c r="AX66" s="34">
        <f t="shared" si="0"/>
        <v>0</v>
      </c>
      <c r="AY66" s="34"/>
      <c r="AZ66" s="34"/>
      <c r="BA66" s="34"/>
      <c r="BB66" s="132">
        <v>64</v>
      </c>
      <c r="BC66" s="133">
        <v>0.183</v>
      </c>
      <c r="BD66" s="34">
        <f t="shared" si="1"/>
        <v>-1.8999999999999989E-2</v>
      </c>
      <c r="BE66" s="34"/>
      <c r="BF66" s="34"/>
      <c r="BG66" s="34"/>
      <c r="BH66" s="132">
        <v>64</v>
      </c>
      <c r="BI66" s="133">
        <v>0.29599999999999999</v>
      </c>
      <c r="BJ66" s="34">
        <f t="shared" si="2"/>
        <v>-2.7999999999999969E-2</v>
      </c>
      <c r="BK66" s="34"/>
      <c r="BL66" s="34"/>
      <c r="BM66" s="34"/>
      <c r="BN66" s="132">
        <v>64</v>
      </c>
      <c r="BO66" s="133">
        <v>0.501</v>
      </c>
      <c r="BP66" s="34">
        <f t="shared" si="3"/>
        <v>-5.2999999999999992E-2</v>
      </c>
      <c r="BQ66" s="34"/>
      <c r="BR66" s="34"/>
      <c r="BS66" s="34"/>
      <c r="BT66" s="132">
        <v>64</v>
      </c>
      <c r="BU66" s="133">
        <v>0.70899999999999996</v>
      </c>
      <c r="BV66" s="34">
        <f t="shared" si="4"/>
        <v>-7.2999999999999954E-2</v>
      </c>
      <c r="CA66" s="132">
        <v>64</v>
      </c>
      <c r="CB66" s="133">
        <v>1.0629999999999999</v>
      </c>
      <c r="CC66" s="131">
        <v>4.1550000000000002</v>
      </c>
      <c r="CD66" s="131">
        <v>4.2229999999999999</v>
      </c>
      <c r="CE66" s="131">
        <v>3.8250000000000002</v>
      </c>
      <c r="CF66" s="34">
        <f t="shared" si="5"/>
        <v>-1.0000000000000009E-2</v>
      </c>
      <c r="CG66" s="34"/>
      <c r="CH66" s="34"/>
      <c r="CI66" s="132">
        <v>64</v>
      </c>
      <c r="CJ66" s="133">
        <v>1.8320000000000001</v>
      </c>
      <c r="CK66" s="131">
        <v>4.1139999999999999</v>
      </c>
      <c r="CL66" s="131">
        <v>4.1769999999999996</v>
      </c>
      <c r="CM66" s="131">
        <v>3.875</v>
      </c>
      <c r="CN66" s="34">
        <f t="shared" si="6"/>
        <v>-4.3000000000000149E-2</v>
      </c>
      <c r="CR66" s="132">
        <v>64</v>
      </c>
      <c r="CS66" s="133">
        <v>1.444</v>
      </c>
      <c r="CT66" s="34">
        <f t="shared" si="7"/>
        <v>-9.4999999999999973E-2</v>
      </c>
    </row>
    <row r="67" spans="1:98" x14ac:dyDescent="0.25">
      <c r="AV67" s="132">
        <v>65</v>
      </c>
      <c r="AW67" s="133">
        <v>0.14699999999999999</v>
      </c>
      <c r="AX67" s="34">
        <f t="shared" si="0"/>
        <v>-1.3999999999999985E-2</v>
      </c>
      <c r="AY67" s="34"/>
      <c r="AZ67" s="34"/>
      <c r="BA67" s="34"/>
      <c r="BB67" s="132">
        <v>65</v>
      </c>
      <c r="BC67" s="133">
        <v>0.16400000000000001</v>
      </c>
      <c r="BD67" s="34">
        <f t="shared" si="1"/>
        <v>-1.2000000000000011E-2</v>
      </c>
      <c r="BE67" s="34"/>
      <c r="BF67" s="34"/>
      <c r="BG67" s="34"/>
      <c r="BH67" s="132">
        <v>65</v>
      </c>
      <c r="BI67" s="133">
        <v>0.26800000000000002</v>
      </c>
      <c r="BJ67" s="34">
        <f t="shared" si="2"/>
        <v>4.0000000000000036E-3</v>
      </c>
      <c r="BK67" s="34"/>
      <c r="BL67" s="34"/>
      <c r="BM67" s="34"/>
      <c r="BN67" s="132">
        <v>65</v>
      </c>
      <c r="BO67" s="133">
        <v>0.44800000000000001</v>
      </c>
      <c r="BP67" s="34">
        <f t="shared" si="3"/>
        <v>5.1999999999999991E-2</v>
      </c>
      <c r="BQ67" s="34"/>
      <c r="BR67" s="34"/>
      <c r="BS67" s="34"/>
      <c r="BT67" s="132">
        <v>65</v>
      </c>
      <c r="BU67" s="133">
        <v>0.63600000000000001</v>
      </c>
      <c r="BV67" s="34">
        <f t="shared" si="4"/>
        <v>8.7999999999999967E-2</v>
      </c>
      <c r="CA67" s="132">
        <v>65</v>
      </c>
      <c r="CB67" s="133">
        <v>1.0529999999999999</v>
      </c>
      <c r="CC67" s="131">
        <v>4.0999999999999996</v>
      </c>
      <c r="CD67" s="131">
        <v>4.2610000000000001</v>
      </c>
      <c r="CE67" s="131">
        <v>4.0519999999999996</v>
      </c>
      <c r="CF67" s="34">
        <f t="shared" si="5"/>
        <v>4.4000000000000039E-2</v>
      </c>
      <c r="CG67" s="34"/>
      <c r="CH67" s="34"/>
      <c r="CI67" s="132">
        <v>65</v>
      </c>
      <c r="CJ67" s="133">
        <v>1.7889999999999999</v>
      </c>
      <c r="CK67" s="131">
        <v>4.1029999999999998</v>
      </c>
      <c r="CL67" s="131">
        <v>4.258</v>
      </c>
      <c r="CM67" s="131">
        <v>4.0759999999999996</v>
      </c>
      <c r="CN67" s="34">
        <f t="shared" si="6"/>
        <v>5.9000000000000163E-2</v>
      </c>
      <c r="CR67" s="132">
        <v>65</v>
      </c>
      <c r="CS67" s="133">
        <v>1.349</v>
      </c>
      <c r="CT67" s="34">
        <f t="shared" si="7"/>
        <v>0.15700000000000003</v>
      </c>
    </row>
    <row r="68" spans="1:98" ht="27" x14ac:dyDescent="0.4">
      <c r="A68" s="87" t="s">
        <v>309</v>
      </c>
      <c r="B68" s="77">
        <v>1000000</v>
      </c>
      <c r="AV68" s="132">
        <v>66</v>
      </c>
      <c r="AW68" s="133">
        <v>0.13300000000000001</v>
      </c>
      <c r="AX68" s="34">
        <f t="shared" ref="AX68:AX131" si="26">AW69-AW68</f>
        <v>1.3999999999999985E-2</v>
      </c>
      <c r="AY68" s="34"/>
      <c r="AZ68" s="34"/>
      <c r="BA68" s="34"/>
      <c r="BB68" s="132">
        <v>66</v>
      </c>
      <c r="BC68" s="133">
        <v>0.152</v>
      </c>
      <c r="BD68" s="34">
        <f t="shared" ref="BD68:BD131" si="27">BC69-BC68</f>
        <v>2.5999999999999995E-2</v>
      </c>
      <c r="BE68" s="34"/>
      <c r="BF68" s="34"/>
      <c r="BG68" s="34"/>
      <c r="BH68" s="132">
        <v>66</v>
      </c>
      <c r="BI68" s="133">
        <v>0.27200000000000002</v>
      </c>
      <c r="BJ68" s="34">
        <f t="shared" ref="BJ68:BJ131" si="28">BI69-BI68</f>
        <v>2.899999999999997E-2</v>
      </c>
      <c r="BK68" s="34"/>
      <c r="BL68" s="34"/>
      <c r="BM68" s="34"/>
      <c r="BN68" s="132">
        <v>66</v>
      </c>
      <c r="BO68" s="133">
        <v>0.5</v>
      </c>
      <c r="BP68" s="34">
        <f t="shared" ref="BP68:BP131" si="29">BO69-BO68</f>
        <v>5.0000000000000044E-3</v>
      </c>
      <c r="BQ68" s="34"/>
      <c r="BR68" s="34"/>
      <c r="BS68" s="34"/>
      <c r="BT68" s="132">
        <v>66</v>
      </c>
      <c r="BU68" s="133">
        <v>0.72399999999999998</v>
      </c>
      <c r="BV68" s="34">
        <f t="shared" ref="BV68:BV131" si="30">BU69-BU68</f>
        <v>-3.0000000000000027E-3</v>
      </c>
      <c r="CA68" s="132">
        <v>66</v>
      </c>
      <c r="CB68" s="133">
        <v>1.097</v>
      </c>
      <c r="CC68" s="131">
        <v>3.9820000000000002</v>
      </c>
      <c r="CD68" s="131">
        <v>4.1479999999999997</v>
      </c>
      <c r="CE68" s="131">
        <v>3.9729999999999999</v>
      </c>
      <c r="CF68" s="34">
        <f t="shared" ref="CF68:CF131" si="31">CB69-CB68</f>
        <v>-2.0000000000000018E-3</v>
      </c>
      <c r="CG68" s="34"/>
      <c r="CH68" s="34"/>
      <c r="CI68" s="132">
        <v>66</v>
      </c>
      <c r="CJ68" s="133">
        <v>1.8480000000000001</v>
      </c>
      <c r="CK68" s="131">
        <v>4.0330000000000004</v>
      </c>
      <c r="CL68" s="131">
        <v>4.1440000000000001</v>
      </c>
      <c r="CM68" s="131">
        <v>4.0179999999999998</v>
      </c>
      <c r="CN68" s="34">
        <f t="shared" ref="CN68:CN131" si="32">CJ69-CJ68</f>
        <v>1.8000000000000016E-2</v>
      </c>
      <c r="CR68" s="132">
        <v>66</v>
      </c>
      <c r="CS68" s="133">
        <v>1.506</v>
      </c>
      <c r="CT68" s="34">
        <f t="shared" ref="CT68:CT131" si="33">CS69-CS68</f>
        <v>-3.2999999999999918E-2</v>
      </c>
    </row>
    <row r="69" spans="1:98" ht="22.5" x14ac:dyDescent="0.25">
      <c r="E69" s="114"/>
      <c r="F69" s="117" t="s">
        <v>209</v>
      </c>
      <c r="AV69" s="132">
        <v>67</v>
      </c>
      <c r="AW69" s="133">
        <v>0.14699999999999999</v>
      </c>
      <c r="AX69" s="34">
        <f t="shared" si="26"/>
        <v>-1.7999999999999988E-2</v>
      </c>
      <c r="AY69" s="34"/>
      <c r="AZ69" s="34"/>
      <c r="BA69" s="34"/>
      <c r="BB69" s="132">
        <v>67</v>
      </c>
      <c r="BC69" s="133">
        <v>0.17799999999999999</v>
      </c>
      <c r="BD69" s="34">
        <f t="shared" si="27"/>
        <v>-2.6999999999999996E-2</v>
      </c>
      <c r="BE69" s="34"/>
      <c r="BF69" s="34"/>
      <c r="BG69" s="34"/>
      <c r="BH69" s="132">
        <v>67</v>
      </c>
      <c r="BI69" s="133">
        <v>0.30099999999999999</v>
      </c>
      <c r="BJ69" s="34">
        <f t="shared" si="28"/>
        <v>-4.7999999999999987E-2</v>
      </c>
      <c r="BK69" s="34"/>
      <c r="BL69" s="34"/>
      <c r="BM69" s="34"/>
      <c r="BN69" s="132">
        <v>67</v>
      </c>
      <c r="BO69" s="133">
        <v>0.505</v>
      </c>
      <c r="BP69" s="34">
        <f t="shared" si="29"/>
        <v>-5.4999999999999993E-2</v>
      </c>
      <c r="BQ69" s="34"/>
      <c r="BR69" s="34"/>
      <c r="BS69" s="34"/>
      <c r="BT69" s="132">
        <v>67</v>
      </c>
      <c r="BU69" s="133">
        <v>0.72099999999999997</v>
      </c>
      <c r="BV69" s="34">
        <f t="shared" si="30"/>
        <v>-5.1999999999999935E-2</v>
      </c>
      <c r="CA69" s="132">
        <v>67</v>
      </c>
      <c r="CB69" s="133">
        <v>1.095</v>
      </c>
      <c r="CC69" s="131">
        <v>3.8559999999999999</v>
      </c>
      <c r="CD69" s="131">
        <v>4.4939999999999998</v>
      </c>
      <c r="CE69" s="131">
        <v>3.7309999999999999</v>
      </c>
      <c r="CF69" s="34">
        <f t="shared" si="31"/>
        <v>2.8000000000000025E-2</v>
      </c>
      <c r="CG69" s="34"/>
      <c r="CH69" s="34"/>
      <c r="CI69" s="132">
        <v>67</v>
      </c>
      <c r="CJ69" s="133">
        <v>1.8660000000000001</v>
      </c>
      <c r="CK69" s="131">
        <v>3.9609999999999999</v>
      </c>
      <c r="CL69" s="131">
        <v>4.1100000000000003</v>
      </c>
      <c r="CM69" s="131">
        <v>3.8450000000000002</v>
      </c>
      <c r="CN69" s="34">
        <f t="shared" si="32"/>
        <v>-6.0000000000000053E-3</v>
      </c>
      <c r="CR69" s="132">
        <v>67</v>
      </c>
      <c r="CS69" s="133">
        <v>1.4730000000000001</v>
      </c>
      <c r="CT69" s="34">
        <f t="shared" si="33"/>
        <v>-6.0000000000000053E-2</v>
      </c>
    </row>
    <row r="70" spans="1:98" x14ac:dyDescent="0.25">
      <c r="A70" s="116" t="s">
        <v>226</v>
      </c>
      <c r="B70" s="116" t="s">
        <v>310</v>
      </c>
      <c r="C70" s="114">
        <v>0.13245611998920184</v>
      </c>
      <c r="E70" s="116" t="s">
        <v>310</v>
      </c>
      <c r="F70" s="114">
        <f>B17*E8*0.0001</f>
        <v>5.9420708908714835E-2</v>
      </c>
      <c r="AV70" s="132">
        <v>68</v>
      </c>
      <c r="AW70" s="133">
        <v>0.129</v>
      </c>
      <c r="AX70" s="34">
        <f t="shared" si="26"/>
        <v>1.1999999999999983E-2</v>
      </c>
      <c r="AY70" s="34"/>
      <c r="AZ70" s="34"/>
      <c r="BA70" s="34"/>
      <c r="BB70" s="132">
        <v>68</v>
      </c>
      <c r="BC70" s="133">
        <v>0.151</v>
      </c>
      <c r="BD70" s="34">
        <f t="shared" si="27"/>
        <v>1.6000000000000014E-2</v>
      </c>
      <c r="BE70" s="34"/>
      <c r="BF70" s="34"/>
      <c r="BG70" s="34"/>
      <c r="BH70" s="132">
        <v>68</v>
      </c>
      <c r="BI70" s="133">
        <v>0.253</v>
      </c>
      <c r="BJ70" s="34">
        <f t="shared" si="28"/>
        <v>2.9999999999999971E-2</v>
      </c>
      <c r="BK70" s="34"/>
      <c r="BL70" s="34"/>
      <c r="BM70" s="34"/>
      <c r="BN70" s="132">
        <v>68</v>
      </c>
      <c r="BO70" s="133">
        <v>0.45</v>
      </c>
      <c r="BP70" s="34">
        <f t="shared" si="29"/>
        <v>2.899999999999997E-2</v>
      </c>
      <c r="BQ70" s="34"/>
      <c r="BR70" s="34"/>
      <c r="BS70" s="34"/>
      <c r="BT70" s="132">
        <v>68</v>
      </c>
      <c r="BU70" s="133">
        <v>0.66900000000000004</v>
      </c>
      <c r="BV70" s="34">
        <f t="shared" si="30"/>
        <v>2.7999999999999914E-2</v>
      </c>
      <c r="CA70" s="132">
        <v>68</v>
      </c>
      <c r="CB70" s="133">
        <v>1.123</v>
      </c>
      <c r="CC70" s="131">
        <v>3.6360000000000001</v>
      </c>
      <c r="CD70" s="131">
        <v>3.8639999999999999</v>
      </c>
      <c r="CE70" s="131">
        <v>3.617</v>
      </c>
      <c r="CF70" s="34">
        <f t="shared" si="31"/>
        <v>4.0000000000000036E-2</v>
      </c>
      <c r="CG70" s="34"/>
      <c r="CH70" s="34"/>
      <c r="CI70" s="132">
        <v>68</v>
      </c>
      <c r="CJ70" s="133">
        <v>1.86</v>
      </c>
      <c r="CK70" s="131">
        <v>3.7869999999999999</v>
      </c>
      <c r="CL70" s="131">
        <v>3.97</v>
      </c>
      <c r="CM70" s="131">
        <v>3.7589999999999999</v>
      </c>
      <c r="CN70" s="34">
        <f t="shared" si="32"/>
        <v>-1.0000000000000009E-2</v>
      </c>
      <c r="CR70" s="132">
        <v>68</v>
      </c>
      <c r="CS70" s="133">
        <v>1.413</v>
      </c>
      <c r="CT70" s="34">
        <f t="shared" si="33"/>
        <v>4.2000000000000037E-2</v>
      </c>
    </row>
    <row r="71" spans="1:98" x14ac:dyDescent="0.25">
      <c r="A71" s="116" t="s">
        <v>226</v>
      </c>
      <c r="B71" s="116" t="s">
        <v>311</v>
      </c>
      <c r="C71" s="114">
        <v>0.11858988432906171</v>
      </c>
      <c r="E71" s="116" t="s">
        <v>311</v>
      </c>
      <c r="F71" s="114">
        <f>B19*G8*0.0001</f>
        <v>0.12566816792356925</v>
      </c>
      <c r="G71" s="83">
        <f>F71*100</f>
        <v>12.566816792356924</v>
      </c>
      <c r="AV71" s="132">
        <v>69</v>
      </c>
      <c r="AW71" s="133">
        <v>0.14099999999999999</v>
      </c>
      <c r="AX71" s="34">
        <f t="shared" si="26"/>
        <v>-9.9999999999999811E-3</v>
      </c>
      <c r="AY71" s="34"/>
      <c r="AZ71" s="34"/>
      <c r="BA71" s="34"/>
      <c r="BB71" s="132">
        <v>69</v>
      </c>
      <c r="BC71" s="133">
        <v>0.16700000000000001</v>
      </c>
      <c r="BD71" s="34">
        <f t="shared" si="27"/>
        <v>-1.6000000000000014E-2</v>
      </c>
      <c r="BE71" s="34"/>
      <c r="BF71" s="34"/>
      <c r="BG71" s="34"/>
      <c r="BH71" s="132">
        <v>69</v>
      </c>
      <c r="BI71" s="133">
        <v>0.28299999999999997</v>
      </c>
      <c r="BJ71" s="34">
        <f t="shared" si="28"/>
        <v>-1.5999999999999959E-2</v>
      </c>
      <c r="BK71" s="34"/>
      <c r="BL71" s="34"/>
      <c r="BM71" s="34"/>
      <c r="BN71" s="132">
        <v>69</v>
      </c>
      <c r="BO71" s="133">
        <v>0.47899999999999998</v>
      </c>
      <c r="BP71" s="34">
        <f t="shared" si="29"/>
        <v>-2.1999999999999964E-2</v>
      </c>
      <c r="BQ71" s="34"/>
      <c r="BR71" s="34"/>
      <c r="BS71" s="34"/>
      <c r="BT71" s="132">
        <v>69</v>
      </c>
      <c r="BU71" s="133">
        <v>0.69699999999999995</v>
      </c>
      <c r="BV71" s="34">
        <f t="shared" si="30"/>
        <v>-4.0999999999999925E-2</v>
      </c>
      <c r="CA71" s="132">
        <v>69</v>
      </c>
      <c r="CB71" s="133">
        <v>1.163</v>
      </c>
      <c r="CC71" s="131">
        <v>3.5739999999999998</v>
      </c>
      <c r="CD71" s="131">
        <v>3.6429999999999998</v>
      </c>
      <c r="CE71" s="131">
        <v>3.1709999999999998</v>
      </c>
      <c r="CF71" s="34">
        <f t="shared" si="31"/>
        <v>8.9999999999999858E-2</v>
      </c>
      <c r="CG71" s="34"/>
      <c r="CH71" s="34"/>
      <c r="CI71" s="132">
        <v>69</v>
      </c>
      <c r="CJ71" s="133">
        <v>1.85</v>
      </c>
      <c r="CK71" s="131">
        <v>3.754</v>
      </c>
      <c r="CL71" s="131">
        <v>3.8140000000000001</v>
      </c>
      <c r="CM71" s="131">
        <v>3.6070000000000002</v>
      </c>
      <c r="CN71" s="34">
        <f t="shared" si="32"/>
        <v>7.7999999999999847E-2</v>
      </c>
      <c r="CR71" s="132">
        <v>69</v>
      </c>
      <c r="CS71" s="133">
        <v>1.4550000000000001</v>
      </c>
      <c r="CT71" s="34">
        <f t="shared" si="33"/>
        <v>-5.3000000000000158E-2</v>
      </c>
    </row>
    <row r="72" spans="1:98" x14ac:dyDescent="0.25">
      <c r="A72" s="70"/>
      <c r="B72" s="70"/>
      <c r="AV72" s="132">
        <v>70</v>
      </c>
      <c r="AW72" s="133">
        <v>0.13100000000000001</v>
      </c>
      <c r="AX72" s="34">
        <f t="shared" si="26"/>
        <v>2.0000000000000018E-3</v>
      </c>
      <c r="AY72" s="34"/>
      <c r="AZ72" s="34"/>
      <c r="BA72" s="34"/>
      <c r="BB72" s="132">
        <v>70</v>
      </c>
      <c r="BC72" s="133">
        <v>0.151</v>
      </c>
      <c r="BD72" s="34">
        <f t="shared" si="27"/>
        <v>1.7000000000000015E-2</v>
      </c>
      <c r="BE72" s="34"/>
      <c r="BF72" s="34"/>
      <c r="BG72" s="34"/>
      <c r="BH72" s="132">
        <v>70</v>
      </c>
      <c r="BI72" s="133">
        <v>0.26700000000000002</v>
      </c>
      <c r="BJ72" s="34">
        <f t="shared" si="28"/>
        <v>2.0999999999999963E-2</v>
      </c>
      <c r="BK72" s="34"/>
      <c r="BL72" s="34"/>
      <c r="BM72" s="34"/>
      <c r="BN72" s="132">
        <v>70</v>
      </c>
      <c r="BO72" s="133">
        <v>0.45700000000000002</v>
      </c>
      <c r="BP72" s="34">
        <f t="shared" si="29"/>
        <v>2.899999999999997E-2</v>
      </c>
      <c r="BQ72" s="34"/>
      <c r="BR72" s="34"/>
      <c r="BS72" s="34"/>
      <c r="BT72" s="132">
        <v>70</v>
      </c>
      <c r="BU72" s="133">
        <v>0.65600000000000003</v>
      </c>
      <c r="BV72" s="34">
        <f t="shared" si="30"/>
        <v>4.7999999999999932E-2</v>
      </c>
      <c r="CA72" s="132">
        <v>70</v>
      </c>
      <c r="CB72" s="133">
        <v>1.2529999999999999</v>
      </c>
      <c r="CC72" s="131">
        <v>3.5230000000000001</v>
      </c>
      <c r="CD72" s="131">
        <v>3.6150000000000002</v>
      </c>
      <c r="CE72" s="131">
        <v>3.468</v>
      </c>
      <c r="CF72" s="34">
        <f t="shared" si="31"/>
        <v>4.0000000000000036E-3</v>
      </c>
      <c r="CG72" s="34"/>
      <c r="CH72" s="34"/>
      <c r="CI72" s="132">
        <v>70</v>
      </c>
      <c r="CJ72" s="133">
        <v>1.9279999999999999</v>
      </c>
      <c r="CK72" s="131">
        <v>3.7839999999999998</v>
      </c>
      <c r="CL72" s="131">
        <v>3.835</v>
      </c>
      <c r="CM72" s="131">
        <v>3.6890000000000001</v>
      </c>
      <c r="CN72" s="34">
        <f t="shared" si="32"/>
        <v>4.5000000000000151E-2</v>
      </c>
      <c r="CR72" s="132">
        <v>70</v>
      </c>
      <c r="CS72" s="133">
        <v>1.4019999999999999</v>
      </c>
      <c r="CT72" s="34">
        <f t="shared" si="33"/>
        <v>9.000000000000008E-2</v>
      </c>
    </row>
    <row r="73" spans="1:98" x14ac:dyDescent="0.25">
      <c r="AV73" s="132">
        <v>71</v>
      </c>
      <c r="AW73" s="133">
        <v>0.13300000000000001</v>
      </c>
      <c r="AX73" s="34">
        <f t="shared" si="26"/>
        <v>2.3999999999999994E-2</v>
      </c>
      <c r="AY73" s="34"/>
      <c r="AZ73" s="34"/>
      <c r="BA73" s="34"/>
      <c r="BB73" s="132">
        <v>71</v>
      </c>
      <c r="BC73" s="133">
        <v>0.16800000000000001</v>
      </c>
      <c r="BD73" s="34">
        <f t="shared" si="27"/>
        <v>3.3000000000000002E-2</v>
      </c>
      <c r="BE73" s="34"/>
      <c r="BF73" s="34"/>
      <c r="BG73" s="34"/>
      <c r="BH73" s="132">
        <v>71</v>
      </c>
      <c r="BI73" s="133">
        <v>0.28799999999999998</v>
      </c>
      <c r="BJ73" s="34">
        <f t="shared" si="28"/>
        <v>5.2000000000000046E-2</v>
      </c>
      <c r="BK73" s="34"/>
      <c r="BL73" s="34"/>
      <c r="BM73" s="34"/>
      <c r="BN73" s="132">
        <v>71</v>
      </c>
      <c r="BO73" s="133">
        <v>0.48599999999999999</v>
      </c>
      <c r="BP73" s="34">
        <f t="shared" si="29"/>
        <v>6.5000000000000058E-2</v>
      </c>
      <c r="BQ73" s="34"/>
      <c r="BR73" s="34"/>
      <c r="BS73" s="34"/>
      <c r="BT73" s="132">
        <v>71</v>
      </c>
      <c r="BU73" s="133">
        <v>0.70399999999999996</v>
      </c>
      <c r="BV73" s="34">
        <f t="shared" si="30"/>
        <v>7.5000000000000067E-2</v>
      </c>
      <c r="CA73" s="132">
        <v>71</v>
      </c>
      <c r="CB73" s="133">
        <v>1.2569999999999999</v>
      </c>
      <c r="CC73" s="131">
        <v>3.5739999999999998</v>
      </c>
      <c r="CD73" s="131">
        <v>3.6320000000000001</v>
      </c>
      <c r="CE73" s="131">
        <v>3.3490000000000002</v>
      </c>
      <c r="CF73" s="34">
        <f t="shared" si="31"/>
        <v>0.13700000000000001</v>
      </c>
      <c r="CG73" s="34"/>
      <c r="CH73" s="34"/>
      <c r="CI73" s="132">
        <v>71</v>
      </c>
      <c r="CJ73" s="133">
        <v>1.9730000000000001</v>
      </c>
      <c r="CK73" s="131">
        <v>3.8130000000000002</v>
      </c>
      <c r="CL73" s="131">
        <v>3.8650000000000002</v>
      </c>
      <c r="CM73" s="131">
        <v>3.61</v>
      </c>
      <c r="CN73" s="34">
        <f t="shared" si="32"/>
        <v>0.1399999999999999</v>
      </c>
      <c r="CR73" s="132">
        <v>71</v>
      </c>
      <c r="CS73" s="133">
        <v>1.492</v>
      </c>
      <c r="CT73" s="34">
        <f t="shared" si="33"/>
        <v>8.4999999999999964E-2</v>
      </c>
    </row>
    <row r="74" spans="1:98" ht="24.75" x14ac:dyDescent="0.35">
      <c r="G74" s="85" t="s">
        <v>352</v>
      </c>
      <c r="I74" s="79" t="s">
        <v>333</v>
      </c>
      <c r="AV74" s="132">
        <v>72</v>
      </c>
      <c r="AW74" s="133">
        <v>0.157</v>
      </c>
      <c r="AX74" s="34">
        <f t="shared" si="26"/>
        <v>-1.0000000000000009E-2</v>
      </c>
      <c r="AY74" s="34"/>
      <c r="AZ74" s="34"/>
      <c r="BA74" s="34"/>
      <c r="BB74" s="132">
        <v>72</v>
      </c>
      <c r="BC74" s="133">
        <v>0.20100000000000001</v>
      </c>
      <c r="BD74" s="34">
        <f t="shared" si="27"/>
        <v>-1.6000000000000014E-2</v>
      </c>
      <c r="BE74" s="34"/>
      <c r="BF74" s="34"/>
      <c r="BG74" s="34"/>
      <c r="BH74" s="132">
        <v>72</v>
      </c>
      <c r="BI74" s="133">
        <v>0.34</v>
      </c>
      <c r="BJ74" s="34">
        <f t="shared" si="28"/>
        <v>-1.5000000000000013E-2</v>
      </c>
      <c r="BK74" s="34"/>
      <c r="BL74" s="34"/>
      <c r="BM74" s="34"/>
      <c r="BN74" s="132">
        <v>72</v>
      </c>
      <c r="BO74" s="133">
        <v>0.55100000000000005</v>
      </c>
      <c r="BP74" s="34">
        <f t="shared" si="29"/>
        <v>-2.0000000000000018E-2</v>
      </c>
      <c r="BQ74" s="34"/>
      <c r="BR74" s="34"/>
      <c r="BS74" s="34"/>
      <c r="BT74" s="132">
        <v>72</v>
      </c>
      <c r="BU74" s="133">
        <v>0.77900000000000003</v>
      </c>
      <c r="BV74" s="34">
        <f t="shared" si="30"/>
        <v>-3.0000000000000027E-2</v>
      </c>
      <c r="CA74" s="132">
        <v>72</v>
      </c>
      <c r="CB74" s="133">
        <v>1.3939999999999999</v>
      </c>
      <c r="CC74" s="131">
        <v>3.6520000000000001</v>
      </c>
      <c r="CD74" s="131">
        <v>3.702</v>
      </c>
      <c r="CE74" s="131">
        <v>3.4620000000000002</v>
      </c>
      <c r="CF74" s="34">
        <f t="shared" si="31"/>
        <v>1.7000000000000126E-2</v>
      </c>
      <c r="CG74" s="34"/>
      <c r="CH74" s="34"/>
      <c r="CI74" s="132">
        <v>72</v>
      </c>
      <c r="CJ74" s="133">
        <v>2.113</v>
      </c>
      <c r="CK74" s="131">
        <v>3.887</v>
      </c>
      <c r="CL74" s="131">
        <v>3.9380000000000002</v>
      </c>
      <c r="CM74" s="131">
        <v>3.714</v>
      </c>
      <c r="CN74" s="34">
        <f t="shared" si="32"/>
        <v>-0.10099999999999998</v>
      </c>
      <c r="CR74" s="132">
        <v>72</v>
      </c>
      <c r="CS74" s="133">
        <v>1.577</v>
      </c>
      <c r="CT74" s="34">
        <f t="shared" si="33"/>
        <v>-4.2000000000000037E-2</v>
      </c>
    </row>
    <row r="75" spans="1:98" x14ac:dyDescent="0.25">
      <c r="A75" s="115" t="s">
        <v>230</v>
      </c>
      <c r="B75" s="114">
        <v>6.0154594967316086</v>
      </c>
      <c r="I75" t="s">
        <v>322</v>
      </c>
      <c r="AV75" s="132">
        <v>73</v>
      </c>
      <c r="AW75" s="133">
        <v>0.14699999999999999</v>
      </c>
      <c r="AX75" s="34">
        <f t="shared" si="26"/>
        <v>8.0000000000000071E-3</v>
      </c>
      <c r="AY75" s="34"/>
      <c r="AZ75" s="34"/>
      <c r="BA75" s="34"/>
      <c r="BB75" s="132">
        <v>73</v>
      </c>
      <c r="BC75" s="133">
        <v>0.185</v>
      </c>
      <c r="BD75" s="34">
        <f t="shared" si="27"/>
        <v>1.8999999999999989E-2</v>
      </c>
      <c r="BE75" s="34"/>
      <c r="BF75" s="34"/>
      <c r="BG75" s="34"/>
      <c r="BH75" s="132">
        <v>73</v>
      </c>
      <c r="BI75" s="133">
        <v>0.32500000000000001</v>
      </c>
      <c r="BJ75" s="34">
        <f t="shared" si="28"/>
        <v>4.7999999999999987E-2</v>
      </c>
      <c r="BK75" s="34"/>
      <c r="BL75" s="34"/>
      <c r="BM75" s="34"/>
      <c r="BN75" s="132">
        <v>73</v>
      </c>
      <c r="BO75" s="133">
        <v>0.53100000000000003</v>
      </c>
      <c r="BP75" s="34">
        <f t="shared" si="29"/>
        <v>7.4999999999999956E-2</v>
      </c>
      <c r="BQ75" s="34"/>
      <c r="BR75" s="34"/>
      <c r="BS75" s="34"/>
      <c r="BT75" s="132">
        <v>73</v>
      </c>
      <c r="BU75" s="133">
        <v>0.749</v>
      </c>
      <c r="BV75" s="34">
        <f t="shared" si="30"/>
        <v>9.1999999999999971E-2</v>
      </c>
      <c r="CA75" s="132">
        <v>73</v>
      </c>
      <c r="CB75" s="133">
        <v>1.411</v>
      </c>
      <c r="CC75" s="131">
        <v>3.9350000000000001</v>
      </c>
      <c r="CD75" s="131">
        <v>3.9350000000000001</v>
      </c>
      <c r="CE75" s="131">
        <v>3.6320000000000001</v>
      </c>
      <c r="CF75" s="34">
        <f t="shared" si="31"/>
        <v>6.899999999999995E-2</v>
      </c>
      <c r="CG75" s="34"/>
      <c r="CH75" s="34"/>
      <c r="CI75" s="132">
        <v>73</v>
      </c>
      <c r="CJ75" s="133">
        <v>2.012</v>
      </c>
      <c r="CK75" s="131">
        <v>4.1109999999999998</v>
      </c>
      <c r="CL75" s="131">
        <v>4.1840000000000002</v>
      </c>
      <c r="CM75" s="131">
        <v>3.8420000000000001</v>
      </c>
      <c r="CN75" s="34">
        <f t="shared" si="32"/>
        <v>4.0000000000000036E-2</v>
      </c>
      <c r="CR75" s="132">
        <v>73</v>
      </c>
      <c r="CS75" s="133">
        <v>1.5349999999999999</v>
      </c>
      <c r="CT75" s="34">
        <f t="shared" si="33"/>
        <v>0.10600000000000009</v>
      </c>
    </row>
    <row r="76" spans="1:98" x14ac:dyDescent="0.25">
      <c r="A76" s="115" t="s">
        <v>312</v>
      </c>
      <c r="B76" s="114">
        <v>12.556771375256719</v>
      </c>
      <c r="H76" s="43" t="s">
        <v>323</v>
      </c>
      <c r="I76">
        <f>F70/F71</f>
        <v>0.47283818878344924</v>
      </c>
      <c r="AV76" s="132">
        <v>74</v>
      </c>
      <c r="AW76" s="133">
        <v>0.155</v>
      </c>
      <c r="AX76" s="34">
        <f t="shared" si="26"/>
        <v>1.0000000000000009E-3</v>
      </c>
      <c r="AY76" s="34"/>
      <c r="AZ76" s="34"/>
      <c r="BA76" s="34"/>
      <c r="BB76" s="132">
        <v>74</v>
      </c>
      <c r="BC76" s="133">
        <v>0.20399999999999999</v>
      </c>
      <c r="BD76" s="34">
        <f t="shared" si="27"/>
        <v>-4.9999999999999767E-3</v>
      </c>
      <c r="BE76" s="34"/>
      <c r="BF76" s="34"/>
      <c r="BG76" s="34"/>
      <c r="BH76" s="132">
        <v>74</v>
      </c>
      <c r="BI76" s="133">
        <v>0.373</v>
      </c>
      <c r="BJ76" s="34">
        <f t="shared" si="28"/>
        <v>1.100000000000001E-2</v>
      </c>
      <c r="BK76" s="34"/>
      <c r="BL76" s="34"/>
      <c r="BM76" s="34"/>
      <c r="BN76" s="132">
        <v>74</v>
      </c>
      <c r="BO76" s="133">
        <v>0.60599999999999998</v>
      </c>
      <c r="BP76" s="34">
        <f t="shared" si="29"/>
        <v>3.8000000000000034E-2</v>
      </c>
      <c r="BQ76" s="34"/>
      <c r="BR76" s="34"/>
      <c r="BS76" s="34"/>
      <c r="BT76" s="132">
        <v>74</v>
      </c>
      <c r="BU76" s="133">
        <v>0.84099999999999997</v>
      </c>
      <c r="BV76" s="34">
        <f t="shared" si="30"/>
        <v>3.3000000000000029E-2</v>
      </c>
      <c r="CA76" s="132">
        <v>74</v>
      </c>
      <c r="CB76" s="133">
        <v>1.48</v>
      </c>
      <c r="CC76" s="131">
        <v>3.8279999999999998</v>
      </c>
      <c r="CD76" s="131">
        <v>4</v>
      </c>
      <c r="CE76" s="131">
        <v>3.82</v>
      </c>
      <c r="CF76" s="34">
        <f t="shared" si="31"/>
        <v>-2.2999999999999909E-2</v>
      </c>
      <c r="CG76" s="34"/>
      <c r="CH76" s="34"/>
      <c r="CI76" s="132">
        <v>74</v>
      </c>
      <c r="CJ76" s="133">
        <v>2.052</v>
      </c>
      <c r="CK76" s="131">
        <v>4.0019999999999998</v>
      </c>
      <c r="CL76" s="131">
        <v>4.1669999999999998</v>
      </c>
      <c r="CM76" s="131">
        <v>3.9729999999999999</v>
      </c>
      <c r="CN76" s="34">
        <f t="shared" si="32"/>
        <v>-6.800000000000006E-2</v>
      </c>
      <c r="CR76" s="132">
        <v>74</v>
      </c>
      <c r="CS76" s="133">
        <v>1.641</v>
      </c>
      <c r="CT76" s="34">
        <f t="shared" si="33"/>
        <v>1.6999999999999904E-2</v>
      </c>
    </row>
    <row r="77" spans="1:98" x14ac:dyDescent="0.25">
      <c r="I77" t="s">
        <v>324</v>
      </c>
      <c r="AV77" s="132">
        <v>75</v>
      </c>
      <c r="AW77" s="133">
        <v>0.156</v>
      </c>
      <c r="AX77" s="34">
        <f t="shared" si="26"/>
        <v>-1.0000000000000009E-3</v>
      </c>
      <c r="AY77" s="34"/>
      <c r="AZ77" s="34"/>
      <c r="BA77" s="34"/>
      <c r="BB77" s="132">
        <v>75</v>
      </c>
      <c r="BC77" s="133">
        <v>0.19900000000000001</v>
      </c>
      <c r="BD77" s="34">
        <f t="shared" si="27"/>
        <v>4.0000000000000036E-3</v>
      </c>
      <c r="BE77" s="34"/>
      <c r="BF77" s="34"/>
      <c r="BG77" s="34"/>
      <c r="BH77" s="132">
        <v>75</v>
      </c>
      <c r="BI77" s="133">
        <v>0.38400000000000001</v>
      </c>
      <c r="BJ77" s="34">
        <f t="shared" si="28"/>
        <v>-2.300000000000002E-2</v>
      </c>
      <c r="BK77" s="34"/>
      <c r="BL77" s="34"/>
      <c r="BM77" s="34"/>
      <c r="BN77" s="132">
        <v>75</v>
      </c>
      <c r="BO77" s="133">
        <v>0.64400000000000002</v>
      </c>
      <c r="BP77" s="34">
        <f t="shared" si="29"/>
        <v>-5.2000000000000046E-2</v>
      </c>
      <c r="BQ77" s="34"/>
      <c r="BR77" s="34"/>
      <c r="BS77" s="34"/>
      <c r="BT77" s="132">
        <v>75</v>
      </c>
      <c r="BU77" s="133">
        <v>0.874</v>
      </c>
      <c r="BV77" s="34">
        <f t="shared" si="30"/>
        <v>-5.4000000000000048E-2</v>
      </c>
      <c r="CA77" s="132">
        <v>75</v>
      </c>
      <c r="CB77" s="133">
        <v>1.4570000000000001</v>
      </c>
      <c r="CC77" s="131">
        <v>3.6150000000000002</v>
      </c>
      <c r="CD77" s="131">
        <v>3.8530000000000002</v>
      </c>
      <c r="CE77" s="131">
        <v>3.5950000000000002</v>
      </c>
      <c r="CF77" s="34">
        <f t="shared" si="31"/>
        <v>-0.13800000000000012</v>
      </c>
      <c r="CG77" s="34"/>
      <c r="CH77" s="34"/>
      <c r="CI77" s="132">
        <v>75</v>
      </c>
      <c r="CJ77" s="133">
        <v>1.984</v>
      </c>
      <c r="CK77" s="131">
        <v>3.7639999999999998</v>
      </c>
      <c r="CL77" s="131">
        <v>4.0090000000000003</v>
      </c>
      <c r="CM77" s="131">
        <v>3.75</v>
      </c>
      <c r="CN77" s="34">
        <f t="shared" si="32"/>
        <v>-8.6999999999999966E-2</v>
      </c>
      <c r="CR77" s="132">
        <v>75</v>
      </c>
      <c r="CS77" s="133">
        <v>1.6579999999999999</v>
      </c>
      <c r="CT77" s="34">
        <f t="shared" si="33"/>
        <v>-5.699999999999994E-2</v>
      </c>
    </row>
    <row r="78" spans="1:98" x14ac:dyDescent="0.25">
      <c r="I78" t="s">
        <v>325</v>
      </c>
      <c r="AV78" s="132">
        <v>76</v>
      </c>
      <c r="AW78" s="133">
        <v>0.155</v>
      </c>
      <c r="AX78" s="34">
        <f t="shared" si="26"/>
        <v>2.5999999999999995E-2</v>
      </c>
      <c r="AY78" s="34"/>
      <c r="AZ78" s="34"/>
      <c r="BA78" s="34"/>
      <c r="BB78" s="132">
        <v>76</v>
      </c>
      <c r="BC78" s="133">
        <v>0.20300000000000001</v>
      </c>
      <c r="BD78" s="34">
        <f t="shared" si="27"/>
        <v>3.3999999999999975E-2</v>
      </c>
      <c r="BE78" s="34"/>
      <c r="BF78" s="34"/>
      <c r="BG78" s="34"/>
      <c r="BH78" s="132">
        <v>76</v>
      </c>
      <c r="BI78" s="133">
        <v>0.36099999999999999</v>
      </c>
      <c r="BJ78" s="34">
        <f t="shared" si="28"/>
        <v>4.7999999999999987E-2</v>
      </c>
      <c r="BK78" s="34"/>
      <c r="BL78" s="34"/>
      <c r="BM78" s="34"/>
      <c r="BN78" s="132">
        <v>76</v>
      </c>
      <c r="BO78" s="133">
        <v>0.59199999999999997</v>
      </c>
      <c r="BP78" s="34">
        <f t="shared" si="29"/>
        <v>6.2000000000000055E-2</v>
      </c>
      <c r="BQ78" s="34"/>
      <c r="BR78" s="34"/>
      <c r="BS78" s="34"/>
      <c r="BT78" s="132">
        <v>76</v>
      </c>
      <c r="BU78" s="133">
        <v>0.82</v>
      </c>
      <c r="BV78" s="34">
        <f t="shared" si="30"/>
        <v>7.8000000000000069E-2</v>
      </c>
      <c r="CA78" s="132">
        <v>76</v>
      </c>
      <c r="CB78" s="133">
        <v>1.319</v>
      </c>
      <c r="CC78" s="131">
        <v>3.7080000000000002</v>
      </c>
      <c r="CD78" s="131">
        <v>3.746</v>
      </c>
      <c r="CE78" s="131">
        <v>3.508</v>
      </c>
      <c r="CF78" s="34">
        <f t="shared" si="31"/>
        <v>0.14300000000000002</v>
      </c>
      <c r="CG78" s="34"/>
      <c r="CH78" s="34"/>
      <c r="CI78" s="132">
        <v>76</v>
      </c>
      <c r="CJ78" s="133">
        <v>1.897</v>
      </c>
      <c r="CK78" s="131">
        <v>3.8149999999999999</v>
      </c>
      <c r="CL78" s="131">
        <v>3.8450000000000002</v>
      </c>
      <c r="CM78" s="131">
        <v>3.6520000000000001</v>
      </c>
      <c r="CN78" s="34">
        <f t="shared" si="32"/>
        <v>7.0000000000000062E-2</v>
      </c>
      <c r="CR78" s="132">
        <v>76</v>
      </c>
      <c r="CS78" s="133">
        <v>1.601</v>
      </c>
      <c r="CT78" s="34">
        <f t="shared" si="33"/>
        <v>4.6999999999999931E-2</v>
      </c>
    </row>
    <row r="79" spans="1:98" x14ac:dyDescent="0.25">
      <c r="I79" t="s">
        <v>326</v>
      </c>
      <c r="AV79" s="132">
        <v>77</v>
      </c>
      <c r="AW79" s="133">
        <v>0.18099999999999999</v>
      </c>
      <c r="AX79" s="34">
        <f t="shared" si="26"/>
        <v>-1.999999999999999E-2</v>
      </c>
      <c r="AY79" s="34"/>
      <c r="AZ79" s="34"/>
      <c r="BA79" s="34"/>
      <c r="BB79" s="132">
        <v>77</v>
      </c>
      <c r="BC79" s="133">
        <v>0.23699999999999999</v>
      </c>
      <c r="BD79" s="34">
        <f t="shared" si="27"/>
        <v>-2.8999999999999998E-2</v>
      </c>
      <c r="BE79" s="34"/>
      <c r="BF79" s="34"/>
      <c r="BG79" s="34"/>
      <c r="BH79" s="132">
        <v>77</v>
      </c>
      <c r="BI79" s="133">
        <v>0.40899999999999997</v>
      </c>
      <c r="BJ79" s="34">
        <f t="shared" si="28"/>
        <v>-3.5999999999999976E-2</v>
      </c>
      <c r="BK79" s="34"/>
      <c r="BL79" s="34"/>
      <c r="BM79" s="34"/>
      <c r="BN79" s="132">
        <v>77</v>
      </c>
      <c r="BO79" s="133">
        <v>0.65400000000000003</v>
      </c>
      <c r="BP79" s="34">
        <f t="shared" si="29"/>
        <v>-4.8000000000000043E-2</v>
      </c>
      <c r="BQ79" s="34"/>
      <c r="BR79" s="34"/>
      <c r="BS79" s="34"/>
      <c r="BT79" s="132">
        <v>77</v>
      </c>
      <c r="BU79" s="133">
        <v>0.89800000000000002</v>
      </c>
      <c r="BV79" s="34">
        <f t="shared" si="30"/>
        <v>-7.4000000000000066E-2</v>
      </c>
      <c r="CA79" s="132">
        <v>77</v>
      </c>
      <c r="CB79" s="133">
        <v>1.462</v>
      </c>
      <c r="CC79" s="131">
        <v>3.6219999999999999</v>
      </c>
      <c r="CD79" s="131">
        <v>3.7330000000000001</v>
      </c>
      <c r="CE79" s="131">
        <v>3.5249999999999999</v>
      </c>
      <c r="CF79" s="34">
        <f t="shared" si="31"/>
        <v>-8.999999999999897E-3</v>
      </c>
      <c r="CG79" s="34"/>
      <c r="CH79" s="34"/>
      <c r="CI79" s="132">
        <v>77</v>
      </c>
      <c r="CJ79" s="133">
        <v>1.9670000000000001</v>
      </c>
      <c r="CK79" s="131">
        <v>3.7930000000000001</v>
      </c>
      <c r="CL79" s="131">
        <v>3.8780000000000001</v>
      </c>
      <c r="CM79" s="131">
        <v>3.6440000000000001</v>
      </c>
      <c r="CN79" s="34">
        <f t="shared" si="32"/>
        <v>-2.6000000000000023E-2</v>
      </c>
      <c r="CR79" s="132">
        <v>77</v>
      </c>
      <c r="CS79" s="133">
        <v>1.6479999999999999</v>
      </c>
      <c r="CT79" s="34">
        <f t="shared" si="33"/>
        <v>-0.1319999999999999</v>
      </c>
    </row>
    <row r="80" spans="1:98" x14ac:dyDescent="0.25">
      <c r="A80" s="75" t="s">
        <v>317</v>
      </c>
      <c r="I80" t="s">
        <v>327</v>
      </c>
      <c r="AV80" s="132">
        <v>78</v>
      </c>
      <c r="AW80" s="133">
        <v>0.161</v>
      </c>
      <c r="AX80" s="34">
        <f t="shared" si="26"/>
        <v>-7.0000000000000062E-3</v>
      </c>
      <c r="AY80" s="34"/>
      <c r="AZ80" s="34"/>
      <c r="BA80" s="34"/>
      <c r="BB80" s="132">
        <v>78</v>
      </c>
      <c r="BC80" s="133">
        <v>0.20799999999999999</v>
      </c>
      <c r="BD80" s="34">
        <f t="shared" si="27"/>
        <v>-1.0999999999999982E-2</v>
      </c>
      <c r="BE80" s="34"/>
      <c r="BF80" s="34"/>
      <c r="BG80" s="34"/>
      <c r="BH80" s="132">
        <v>78</v>
      </c>
      <c r="BI80" s="133">
        <v>0.373</v>
      </c>
      <c r="BJ80" s="34">
        <f t="shared" si="28"/>
        <v>-4.0000000000000036E-3</v>
      </c>
      <c r="BK80" s="34"/>
      <c r="BL80" s="34"/>
      <c r="BM80" s="34"/>
      <c r="BN80" s="132">
        <v>78</v>
      </c>
      <c r="BO80" s="133">
        <v>0.60599999999999998</v>
      </c>
      <c r="BP80" s="34">
        <f t="shared" si="29"/>
        <v>8.0000000000000071E-3</v>
      </c>
      <c r="BQ80" s="34"/>
      <c r="BR80" s="34"/>
      <c r="BS80" s="34"/>
      <c r="BT80" s="132">
        <v>78</v>
      </c>
      <c r="BU80" s="133">
        <v>0.82399999999999995</v>
      </c>
      <c r="BV80" s="34">
        <f t="shared" si="30"/>
        <v>1.8000000000000016E-2</v>
      </c>
      <c r="CA80" s="132">
        <v>78</v>
      </c>
      <c r="CB80" s="133">
        <v>1.4530000000000001</v>
      </c>
      <c r="CC80" s="131">
        <v>3.7919999999999998</v>
      </c>
      <c r="CD80" s="131">
        <v>3.9140000000000001</v>
      </c>
      <c r="CE80" s="131">
        <v>3.5720000000000001</v>
      </c>
      <c r="CF80" s="34">
        <f t="shared" si="31"/>
        <v>-5.3000000000000158E-2</v>
      </c>
      <c r="CG80" s="34"/>
      <c r="CH80" s="34"/>
      <c r="CI80" s="132">
        <v>78</v>
      </c>
      <c r="CJ80" s="133">
        <v>1.9410000000000001</v>
      </c>
      <c r="CK80" s="131">
        <v>3.9780000000000002</v>
      </c>
      <c r="CL80" s="131">
        <v>4.0609999999999999</v>
      </c>
      <c r="CM80" s="131">
        <v>3.7519999999999998</v>
      </c>
      <c r="CN80" s="34">
        <f t="shared" si="32"/>
        <v>-5.9000000000000163E-2</v>
      </c>
      <c r="CR80" s="132">
        <v>78</v>
      </c>
      <c r="CS80" s="133">
        <v>1.516</v>
      </c>
      <c r="CT80" s="34">
        <f t="shared" si="33"/>
        <v>6.0000000000000053E-2</v>
      </c>
    </row>
    <row r="81" spans="1:98" x14ac:dyDescent="0.25">
      <c r="I81" t="s">
        <v>328</v>
      </c>
      <c r="AV81" s="132">
        <v>79</v>
      </c>
      <c r="AW81" s="133">
        <v>0.154</v>
      </c>
      <c r="AX81" s="34">
        <f t="shared" si="26"/>
        <v>-1.0000000000000009E-3</v>
      </c>
      <c r="AY81" s="34"/>
      <c r="AZ81" s="34"/>
      <c r="BA81" s="34"/>
      <c r="BB81" s="132">
        <v>79</v>
      </c>
      <c r="BC81" s="133">
        <v>0.19700000000000001</v>
      </c>
      <c r="BD81" s="34">
        <f t="shared" si="27"/>
        <v>1.7999999999999988E-2</v>
      </c>
      <c r="BE81" s="34"/>
      <c r="BF81" s="34"/>
      <c r="BG81" s="34"/>
      <c r="BH81" s="132">
        <v>79</v>
      </c>
      <c r="BI81" s="133">
        <v>0.36899999999999999</v>
      </c>
      <c r="BJ81" s="34">
        <f t="shared" si="28"/>
        <v>5.3999999999999992E-2</v>
      </c>
      <c r="BK81" s="34"/>
      <c r="BL81" s="34"/>
      <c r="BM81" s="34"/>
      <c r="BN81" s="132">
        <v>79</v>
      </c>
      <c r="BO81" s="133">
        <v>0.61399999999999999</v>
      </c>
      <c r="BP81" s="34">
        <f t="shared" si="29"/>
        <v>9.099999999999997E-2</v>
      </c>
      <c r="BQ81" s="34"/>
      <c r="BR81" s="34"/>
      <c r="BS81" s="34"/>
      <c r="BT81" s="132">
        <v>79</v>
      </c>
      <c r="BU81" s="133">
        <v>0.84199999999999997</v>
      </c>
      <c r="BV81" s="34">
        <f t="shared" si="30"/>
        <v>0.13100000000000001</v>
      </c>
      <c r="CA81" s="132">
        <v>79</v>
      </c>
      <c r="CB81" s="133">
        <v>1.4</v>
      </c>
      <c r="CC81" s="131">
        <v>3.919</v>
      </c>
      <c r="CD81" s="131">
        <v>3.95</v>
      </c>
      <c r="CE81" s="131">
        <v>3.7570000000000001</v>
      </c>
      <c r="CF81" s="34">
        <f t="shared" si="31"/>
        <v>-9.2999999999999972E-2</v>
      </c>
      <c r="CG81" s="34"/>
      <c r="CH81" s="34"/>
      <c r="CI81" s="132">
        <v>79</v>
      </c>
      <c r="CJ81" s="133">
        <v>1.8819999999999999</v>
      </c>
      <c r="CK81" s="131">
        <v>4.1459999999999999</v>
      </c>
      <c r="CL81" s="131">
        <v>4.1559999999999997</v>
      </c>
      <c r="CM81" s="131">
        <v>3.9420000000000002</v>
      </c>
      <c r="CN81" s="34">
        <f t="shared" si="32"/>
        <v>-0.11099999999999999</v>
      </c>
      <c r="CR81" s="132">
        <v>79</v>
      </c>
      <c r="CS81" s="133">
        <v>1.5760000000000001</v>
      </c>
      <c r="CT81" s="34">
        <f t="shared" si="33"/>
        <v>0.16500000000000004</v>
      </c>
    </row>
    <row r="82" spans="1:98" x14ac:dyDescent="0.25">
      <c r="A82" s="75" t="s">
        <v>318</v>
      </c>
      <c r="H82" s="43" t="s">
        <v>329</v>
      </c>
      <c r="I82" s="78">
        <f>B68/(1+I76)</f>
        <v>678961.21082112275</v>
      </c>
      <c r="J82" t="s">
        <v>331</v>
      </c>
      <c r="AV82" s="132">
        <v>80</v>
      </c>
      <c r="AW82" s="133">
        <v>0.153</v>
      </c>
      <c r="AX82" s="34">
        <f t="shared" si="26"/>
        <v>-3.2000000000000001E-2</v>
      </c>
      <c r="AY82" s="34"/>
      <c r="AZ82" s="34"/>
      <c r="BA82" s="34"/>
      <c r="BB82" s="132">
        <v>80</v>
      </c>
      <c r="BC82" s="133">
        <v>0.215</v>
      </c>
      <c r="BD82" s="34">
        <f t="shared" si="27"/>
        <v>-3.8000000000000006E-2</v>
      </c>
      <c r="BE82" s="34"/>
      <c r="BF82" s="34"/>
      <c r="BG82" s="34"/>
      <c r="BH82" s="132">
        <v>80</v>
      </c>
      <c r="BI82" s="133">
        <v>0.42299999999999999</v>
      </c>
      <c r="BJ82" s="34">
        <f t="shared" si="28"/>
        <v>-5.8999999999999997E-2</v>
      </c>
      <c r="BK82" s="34"/>
      <c r="BL82" s="34"/>
      <c r="BM82" s="34"/>
      <c r="BN82" s="132">
        <v>80</v>
      </c>
      <c r="BO82" s="133">
        <v>0.70499999999999996</v>
      </c>
      <c r="BP82" s="34">
        <f t="shared" si="29"/>
        <v>-7.7999999999999958E-2</v>
      </c>
      <c r="BQ82" s="34"/>
      <c r="BR82" s="34"/>
      <c r="BS82" s="34"/>
      <c r="BT82" s="132">
        <v>80</v>
      </c>
      <c r="BU82" s="133">
        <v>0.97299999999999998</v>
      </c>
      <c r="BV82" s="34">
        <f t="shared" si="30"/>
        <v>-7.6999999999999957E-2</v>
      </c>
      <c r="CA82" s="132">
        <v>80</v>
      </c>
      <c r="CB82" s="133">
        <v>1.3069999999999999</v>
      </c>
      <c r="CC82" s="131">
        <v>3.9660000000000002</v>
      </c>
      <c r="CD82" s="131">
        <v>3.9780000000000002</v>
      </c>
      <c r="CE82" s="131">
        <v>3.762</v>
      </c>
      <c r="CF82" s="34">
        <f t="shared" si="31"/>
        <v>0.1080000000000001</v>
      </c>
      <c r="CG82" s="34"/>
      <c r="CH82" s="34"/>
      <c r="CI82" s="132">
        <v>80</v>
      </c>
      <c r="CJ82" s="133">
        <v>1.7709999999999999</v>
      </c>
      <c r="CK82" s="131">
        <v>4.2949999999999999</v>
      </c>
      <c r="CL82" s="131">
        <v>4.3209999999999997</v>
      </c>
      <c r="CM82" s="131">
        <v>4.03</v>
      </c>
      <c r="CN82" s="34">
        <f t="shared" si="32"/>
        <v>0.14400000000000013</v>
      </c>
      <c r="CR82" s="132">
        <v>80</v>
      </c>
      <c r="CS82" s="133">
        <v>1.7410000000000001</v>
      </c>
      <c r="CT82" s="34">
        <f t="shared" si="33"/>
        <v>-0.11300000000000021</v>
      </c>
    </row>
    <row r="83" spans="1:98" x14ac:dyDescent="0.25">
      <c r="H83" s="43" t="s">
        <v>330</v>
      </c>
      <c r="I83" s="78">
        <f>B68-I82</f>
        <v>321038.78917887725</v>
      </c>
      <c r="J83" t="s">
        <v>332</v>
      </c>
      <c r="AV83" s="132">
        <v>81</v>
      </c>
      <c r="AW83" s="133">
        <v>0.121</v>
      </c>
      <c r="AX83" s="34">
        <f t="shared" si="26"/>
        <v>2.0000000000000018E-3</v>
      </c>
      <c r="AY83" s="34"/>
      <c r="AZ83" s="34"/>
      <c r="BA83" s="34"/>
      <c r="BB83" s="132">
        <v>81</v>
      </c>
      <c r="BC83" s="133">
        <v>0.17699999999999999</v>
      </c>
      <c r="BD83" s="34">
        <f t="shared" si="27"/>
        <v>3.0000000000000027E-3</v>
      </c>
      <c r="BE83" s="34"/>
      <c r="BF83" s="34"/>
      <c r="BG83" s="34"/>
      <c r="BH83" s="132">
        <v>81</v>
      </c>
      <c r="BI83" s="133">
        <v>0.36399999999999999</v>
      </c>
      <c r="BJ83" s="34">
        <f t="shared" si="28"/>
        <v>1.7000000000000015E-2</v>
      </c>
      <c r="BK83" s="34"/>
      <c r="BL83" s="34"/>
      <c r="BM83" s="34"/>
      <c r="BN83" s="132">
        <v>81</v>
      </c>
      <c r="BO83" s="133">
        <v>0.627</v>
      </c>
      <c r="BP83" s="34">
        <f t="shared" si="29"/>
        <v>3.3000000000000029E-2</v>
      </c>
      <c r="BQ83" s="34"/>
      <c r="BR83" s="34"/>
      <c r="BS83" s="34"/>
      <c r="BT83" s="132">
        <v>81</v>
      </c>
      <c r="BU83" s="133">
        <v>0.89600000000000002</v>
      </c>
      <c r="BV83" s="34">
        <f t="shared" si="30"/>
        <v>4.8999999999999932E-2</v>
      </c>
      <c r="CA83" s="132">
        <v>81</v>
      </c>
      <c r="CB83" s="133">
        <v>1.415</v>
      </c>
      <c r="CC83" s="131">
        <v>4.2560000000000002</v>
      </c>
      <c r="CD83" s="131">
        <v>4.3440000000000003</v>
      </c>
      <c r="CE83" s="131">
        <v>3.8730000000000002</v>
      </c>
      <c r="CF83" s="34">
        <f t="shared" si="31"/>
        <v>-7.6000000000000068E-2</v>
      </c>
      <c r="CG83" s="34"/>
      <c r="CH83" s="34"/>
      <c r="CI83" s="132">
        <v>81</v>
      </c>
      <c r="CJ83" s="133">
        <v>1.915</v>
      </c>
      <c r="CK83" s="131">
        <v>4.4989999999999997</v>
      </c>
      <c r="CL83" s="131">
        <v>4.5880000000000001</v>
      </c>
      <c r="CM83" s="131">
        <v>4.2329999999999997</v>
      </c>
      <c r="CN83" s="34">
        <f t="shared" si="32"/>
        <v>-6.0999999999999943E-2</v>
      </c>
      <c r="CR83" s="132">
        <v>81</v>
      </c>
      <c r="CS83" s="133">
        <v>1.6279999999999999</v>
      </c>
      <c r="CT83" s="34">
        <f t="shared" si="33"/>
        <v>6.2000000000000055E-2</v>
      </c>
    </row>
    <row r="84" spans="1:98" x14ac:dyDescent="0.25">
      <c r="A84" t="s">
        <v>319</v>
      </c>
      <c r="AV84" s="132">
        <v>82</v>
      </c>
      <c r="AW84" s="133">
        <v>0.123</v>
      </c>
      <c r="AX84" s="34">
        <f t="shared" si="26"/>
        <v>0</v>
      </c>
      <c r="AY84" s="34"/>
      <c r="AZ84" s="34"/>
      <c r="BA84" s="34"/>
      <c r="BB84" s="132">
        <v>82</v>
      </c>
      <c r="BC84" s="133">
        <v>0.18</v>
      </c>
      <c r="BD84" s="34">
        <f t="shared" si="27"/>
        <v>-1.2999999999999984E-2</v>
      </c>
      <c r="BE84" s="34"/>
      <c r="BF84" s="34"/>
      <c r="BG84" s="34"/>
      <c r="BH84" s="132">
        <v>82</v>
      </c>
      <c r="BI84" s="133">
        <v>0.38100000000000001</v>
      </c>
      <c r="BJ84" s="34">
        <f t="shared" si="28"/>
        <v>-1.7000000000000015E-2</v>
      </c>
      <c r="BK84" s="34"/>
      <c r="BL84" s="34"/>
      <c r="BM84" s="34"/>
      <c r="BN84" s="132">
        <v>82</v>
      </c>
      <c r="BO84" s="133">
        <v>0.66</v>
      </c>
      <c r="BP84" s="34">
        <f t="shared" si="29"/>
        <v>-1.3000000000000012E-2</v>
      </c>
      <c r="BQ84" s="34"/>
      <c r="BR84" s="34"/>
      <c r="BS84" s="34"/>
      <c r="BT84" s="132">
        <v>82</v>
      </c>
      <c r="BU84" s="133">
        <v>0.94499999999999995</v>
      </c>
      <c r="BV84" s="34">
        <f t="shared" si="30"/>
        <v>-1.8999999999999906E-2</v>
      </c>
      <c r="CA84" s="132">
        <v>82</v>
      </c>
      <c r="CB84" s="133">
        <v>1.339</v>
      </c>
      <c r="CC84" s="131">
        <v>4.1139999999999999</v>
      </c>
      <c r="CD84" s="131">
        <v>4.3499999999999996</v>
      </c>
      <c r="CE84" s="131">
        <v>4.0060000000000002</v>
      </c>
      <c r="CF84" s="34">
        <f t="shared" si="31"/>
        <v>7.4999999999999956E-2</v>
      </c>
      <c r="CG84" s="34"/>
      <c r="CH84" s="34"/>
      <c r="CI84" s="132">
        <v>82</v>
      </c>
      <c r="CJ84" s="133">
        <v>1.8540000000000001</v>
      </c>
      <c r="CK84" s="131">
        <v>4.3970000000000002</v>
      </c>
      <c r="CL84" s="131">
        <v>4.5339999999999998</v>
      </c>
      <c r="CM84" s="131">
        <v>4.2880000000000003</v>
      </c>
      <c r="CN84" s="34">
        <f t="shared" si="32"/>
        <v>7.7999999999999847E-2</v>
      </c>
      <c r="CR84" s="132">
        <v>82</v>
      </c>
      <c r="CS84" s="133">
        <v>1.69</v>
      </c>
      <c r="CT84" s="34">
        <f t="shared" si="33"/>
        <v>-2.8000000000000025E-2</v>
      </c>
    </row>
    <row r="85" spans="1:98" x14ac:dyDescent="0.25">
      <c r="AV85" s="132">
        <v>83</v>
      </c>
      <c r="AW85" s="133">
        <v>0.123</v>
      </c>
      <c r="AX85" s="34">
        <f t="shared" si="26"/>
        <v>0</v>
      </c>
      <c r="AY85" s="34"/>
      <c r="AZ85" s="34"/>
      <c r="BA85" s="34"/>
      <c r="BB85" s="132">
        <v>83</v>
      </c>
      <c r="BC85" s="133">
        <v>0.16700000000000001</v>
      </c>
      <c r="BD85" s="34">
        <f t="shared" si="27"/>
        <v>1.0000000000000009E-3</v>
      </c>
      <c r="BE85" s="34"/>
      <c r="BF85" s="34"/>
      <c r="BG85" s="34"/>
      <c r="BH85" s="132">
        <v>83</v>
      </c>
      <c r="BI85" s="133">
        <v>0.36399999999999999</v>
      </c>
      <c r="BJ85" s="34">
        <f t="shared" si="28"/>
        <v>-3.0000000000000027E-3</v>
      </c>
      <c r="BK85" s="34"/>
      <c r="BL85" s="34"/>
      <c r="BM85" s="34"/>
      <c r="BN85" s="132">
        <v>83</v>
      </c>
      <c r="BO85" s="133">
        <v>0.64700000000000002</v>
      </c>
      <c r="BP85" s="34">
        <f t="shared" si="29"/>
        <v>1.0000000000000009E-3</v>
      </c>
      <c r="BQ85" s="34"/>
      <c r="BR85" s="34"/>
      <c r="BS85" s="34"/>
      <c r="BT85" s="132">
        <v>83</v>
      </c>
      <c r="BU85" s="133">
        <v>0.92600000000000005</v>
      </c>
      <c r="BV85" s="34">
        <f t="shared" si="30"/>
        <v>-1.0000000000000009E-2</v>
      </c>
      <c r="CA85" s="132">
        <v>83</v>
      </c>
      <c r="CB85" s="133">
        <v>1.4139999999999999</v>
      </c>
      <c r="CC85" s="131">
        <v>4.274</v>
      </c>
      <c r="CD85" s="131">
        <v>4.3490000000000002</v>
      </c>
      <c r="CE85" s="131">
        <v>3.972</v>
      </c>
      <c r="CF85" s="34">
        <f t="shared" si="31"/>
        <v>2.200000000000002E-2</v>
      </c>
      <c r="CG85" s="34"/>
      <c r="CH85" s="34"/>
      <c r="CI85" s="132">
        <v>83</v>
      </c>
      <c r="CJ85" s="133">
        <v>1.9319999999999999</v>
      </c>
      <c r="CK85" s="131">
        <v>4.5780000000000003</v>
      </c>
      <c r="CL85" s="131">
        <v>4.67</v>
      </c>
      <c r="CM85" s="131">
        <v>4.2910000000000004</v>
      </c>
      <c r="CN85" s="34">
        <f t="shared" si="32"/>
        <v>5.0000000000001155E-3</v>
      </c>
      <c r="CR85" s="132">
        <v>83</v>
      </c>
      <c r="CS85" s="133">
        <v>1.6619999999999999</v>
      </c>
      <c r="CT85" s="34">
        <f t="shared" si="33"/>
        <v>-1.6000000000000014E-2</v>
      </c>
    </row>
    <row r="86" spans="1:98" ht="24.75" x14ac:dyDescent="0.35">
      <c r="I86" s="79" t="s">
        <v>334</v>
      </c>
      <c r="J86" t="s">
        <v>338</v>
      </c>
      <c r="AV86" s="132">
        <v>84</v>
      </c>
      <c r="AW86" s="133">
        <v>0.123</v>
      </c>
      <c r="AX86" s="34">
        <f t="shared" si="26"/>
        <v>1.4000000000000012E-2</v>
      </c>
      <c r="AY86" s="34"/>
      <c r="AZ86" s="34"/>
      <c r="BA86" s="34"/>
      <c r="BB86" s="132">
        <v>84</v>
      </c>
      <c r="BC86" s="133">
        <v>0.16800000000000001</v>
      </c>
      <c r="BD86" s="34">
        <f t="shared" si="27"/>
        <v>5.5999999999999994E-2</v>
      </c>
      <c r="BE86" s="34"/>
      <c r="BF86" s="34"/>
      <c r="BG86" s="34"/>
      <c r="BH86" s="132">
        <v>84</v>
      </c>
      <c r="BI86" s="133">
        <v>0.36099999999999999</v>
      </c>
      <c r="BJ86" s="34">
        <f t="shared" si="28"/>
        <v>0.125</v>
      </c>
      <c r="BK86" s="34"/>
      <c r="BL86" s="34"/>
      <c r="BM86" s="34"/>
      <c r="BN86" s="132">
        <v>84</v>
      </c>
      <c r="BO86" s="133">
        <v>0.64800000000000002</v>
      </c>
      <c r="BP86" s="34">
        <f t="shared" si="29"/>
        <v>0.16499999999999992</v>
      </c>
      <c r="BQ86" s="34"/>
      <c r="BR86" s="34"/>
      <c r="BS86" s="34"/>
      <c r="BT86" s="132">
        <v>84</v>
      </c>
      <c r="BU86" s="133">
        <v>0.91600000000000004</v>
      </c>
      <c r="BV86" s="34">
        <f t="shared" si="30"/>
        <v>0.20299999999999996</v>
      </c>
      <c r="CA86" s="132">
        <v>84</v>
      </c>
      <c r="CB86" s="133">
        <v>1.4359999999999999</v>
      </c>
      <c r="CC86" s="131">
        <v>4.149</v>
      </c>
      <c r="CD86" s="131">
        <v>4.4400000000000004</v>
      </c>
      <c r="CE86" s="131">
        <v>4.0389999999999997</v>
      </c>
      <c r="CF86" s="34">
        <f t="shared" si="31"/>
        <v>0.26300000000000012</v>
      </c>
      <c r="CG86" s="34"/>
      <c r="CH86" s="34"/>
      <c r="CI86" s="132">
        <v>84</v>
      </c>
      <c r="CJ86" s="133">
        <v>1.9370000000000001</v>
      </c>
      <c r="CK86" s="131">
        <v>4.2859999999999996</v>
      </c>
      <c r="CL86" s="131">
        <v>4.6319999999999997</v>
      </c>
      <c r="CM86" s="131">
        <v>4.2060000000000004</v>
      </c>
      <c r="CN86" s="34">
        <f t="shared" si="32"/>
        <v>0.21699999999999986</v>
      </c>
      <c r="CR86" s="132">
        <v>84</v>
      </c>
      <c r="CS86" s="133">
        <v>1.6459999999999999</v>
      </c>
      <c r="CT86" s="34">
        <f t="shared" si="33"/>
        <v>0.22900000000000009</v>
      </c>
    </row>
    <row r="87" spans="1:98" x14ac:dyDescent="0.25">
      <c r="H87" t="s">
        <v>335</v>
      </c>
      <c r="I87">
        <f>5%/360</f>
        <v>1.3888888888888889E-4</v>
      </c>
      <c r="AV87" s="132">
        <v>85</v>
      </c>
      <c r="AW87" s="133">
        <v>0.13700000000000001</v>
      </c>
      <c r="AX87" s="34">
        <f t="shared" si="26"/>
        <v>-2.0000000000000018E-3</v>
      </c>
      <c r="AY87" s="34"/>
      <c r="AZ87" s="34"/>
      <c r="BA87" s="34"/>
      <c r="BB87" s="132">
        <v>85</v>
      </c>
      <c r="BC87" s="133">
        <v>0.224</v>
      </c>
      <c r="BD87" s="34">
        <f t="shared" si="27"/>
        <v>-1.8000000000000016E-2</v>
      </c>
      <c r="BE87" s="34"/>
      <c r="BF87" s="34"/>
      <c r="BG87" s="34"/>
      <c r="BH87" s="132">
        <v>85</v>
      </c>
      <c r="BI87" s="133">
        <v>0.48599999999999999</v>
      </c>
      <c r="BJ87" s="34">
        <f t="shared" si="28"/>
        <v>-3.3999999999999975E-2</v>
      </c>
      <c r="BK87" s="34"/>
      <c r="BL87" s="34"/>
      <c r="BM87" s="34"/>
      <c r="BN87" s="132">
        <v>85</v>
      </c>
      <c r="BO87" s="133">
        <v>0.81299999999999994</v>
      </c>
      <c r="BP87" s="34">
        <f t="shared" si="29"/>
        <v>-3.9999999999999925E-2</v>
      </c>
      <c r="BQ87" s="34"/>
      <c r="BR87" s="34"/>
      <c r="BS87" s="34"/>
      <c r="BT87" s="132">
        <v>85</v>
      </c>
      <c r="BU87" s="133">
        <v>1.119</v>
      </c>
      <c r="BV87" s="34">
        <f t="shared" si="30"/>
        <v>-3.2000000000000028E-2</v>
      </c>
      <c r="CA87" s="132">
        <v>85</v>
      </c>
      <c r="CB87" s="133">
        <v>1.6990000000000001</v>
      </c>
      <c r="CC87" s="131">
        <v>4.0880000000000001</v>
      </c>
      <c r="CD87" s="131">
        <v>4.2370000000000001</v>
      </c>
      <c r="CE87" s="131">
        <v>3.968</v>
      </c>
      <c r="CF87" s="34">
        <f t="shared" si="31"/>
        <v>3.499999999999992E-2</v>
      </c>
      <c r="CG87" s="34"/>
      <c r="CH87" s="34"/>
      <c r="CI87" s="132">
        <v>85</v>
      </c>
      <c r="CJ87" s="133">
        <v>2.1539999999999999</v>
      </c>
      <c r="CK87" s="131">
        <v>4.2300000000000004</v>
      </c>
      <c r="CL87" s="131">
        <v>4.3319999999999999</v>
      </c>
      <c r="CM87" s="131">
        <v>4.1399999999999997</v>
      </c>
      <c r="CN87" s="34">
        <f t="shared" si="32"/>
        <v>3.5000000000000142E-2</v>
      </c>
      <c r="CR87" s="132">
        <v>85</v>
      </c>
      <c r="CS87" s="133">
        <v>1.875</v>
      </c>
      <c r="CT87" s="34">
        <f t="shared" si="33"/>
        <v>-3.6000000000000032E-2</v>
      </c>
    </row>
    <row r="88" spans="1:98" x14ac:dyDescent="0.25">
      <c r="H88" s="43" t="s">
        <v>336</v>
      </c>
      <c r="I88" s="78">
        <f>I82*I87</f>
        <v>94.300168169600383</v>
      </c>
      <c r="J88" s="43" t="s">
        <v>337</v>
      </c>
      <c r="AV88" s="132">
        <v>86</v>
      </c>
      <c r="AW88" s="133">
        <v>0.13500000000000001</v>
      </c>
      <c r="AX88" s="34">
        <f t="shared" si="26"/>
        <v>-1.0000000000000009E-2</v>
      </c>
      <c r="AY88" s="34"/>
      <c r="AZ88" s="34"/>
      <c r="BA88" s="34"/>
      <c r="BB88" s="132">
        <v>86</v>
      </c>
      <c r="BC88" s="133">
        <v>0.20599999999999999</v>
      </c>
      <c r="BD88" s="34">
        <f t="shared" si="27"/>
        <v>-1.7999999999999988E-2</v>
      </c>
      <c r="BE88" s="34"/>
      <c r="BF88" s="34"/>
      <c r="BG88" s="34"/>
      <c r="BH88" s="132">
        <v>86</v>
      </c>
      <c r="BI88" s="133">
        <v>0.45200000000000001</v>
      </c>
      <c r="BJ88" s="34">
        <f t="shared" si="28"/>
        <v>-1.9000000000000017E-2</v>
      </c>
      <c r="BK88" s="34"/>
      <c r="BL88" s="34"/>
      <c r="BM88" s="34"/>
      <c r="BN88" s="132">
        <v>86</v>
      </c>
      <c r="BO88" s="133">
        <v>0.77300000000000002</v>
      </c>
      <c r="BP88" s="34">
        <f t="shared" si="29"/>
        <v>-1.100000000000001E-2</v>
      </c>
      <c r="BQ88" s="34"/>
      <c r="BR88" s="34"/>
      <c r="BS88" s="34"/>
      <c r="BT88" s="132">
        <v>86</v>
      </c>
      <c r="BU88" s="133">
        <v>1.087</v>
      </c>
      <c r="BV88" s="34">
        <f t="shared" si="30"/>
        <v>-9.9999999999988987E-4</v>
      </c>
      <c r="CA88" s="132">
        <v>86</v>
      </c>
      <c r="CB88" s="133">
        <v>1.734</v>
      </c>
      <c r="CC88" s="131">
        <v>3.964</v>
      </c>
      <c r="CD88" s="131">
        <v>4.0979999999999999</v>
      </c>
      <c r="CE88" s="131">
        <v>3.6709999999999998</v>
      </c>
      <c r="CF88" s="34">
        <f t="shared" si="31"/>
        <v>-6.0000000000000053E-3</v>
      </c>
      <c r="CG88" s="34"/>
      <c r="CH88" s="34"/>
      <c r="CI88" s="132">
        <v>86</v>
      </c>
      <c r="CJ88" s="133">
        <v>2.1890000000000001</v>
      </c>
      <c r="CK88" s="131">
        <v>4.0860000000000003</v>
      </c>
      <c r="CL88" s="131">
        <v>4.1929999999999996</v>
      </c>
      <c r="CM88" s="131">
        <v>3.91</v>
      </c>
      <c r="CN88" s="34">
        <f t="shared" si="32"/>
        <v>-3.6000000000000032E-2</v>
      </c>
      <c r="CR88" s="132">
        <v>86</v>
      </c>
      <c r="CS88" s="133">
        <v>1.839</v>
      </c>
      <c r="CT88" s="34">
        <f t="shared" si="33"/>
        <v>8.0000000000000071E-3</v>
      </c>
    </row>
    <row r="89" spans="1:98" x14ac:dyDescent="0.25">
      <c r="AV89" s="132">
        <v>87</v>
      </c>
      <c r="AW89" s="133">
        <v>0.125</v>
      </c>
      <c r="AX89" s="34">
        <f t="shared" si="26"/>
        <v>-1.3999999999999999E-2</v>
      </c>
      <c r="AY89" s="34"/>
      <c r="AZ89" s="34"/>
      <c r="BA89" s="34"/>
      <c r="BB89" s="132">
        <v>87</v>
      </c>
      <c r="BC89" s="133">
        <v>0.188</v>
      </c>
      <c r="BD89" s="34">
        <f t="shared" si="27"/>
        <v>-1.3000000000000012E-2</v>
      </c>
      <c r="BE89" s="34"/>
      <c r="BF89" s="34"/>
      <c r="BG89" s="34"/>
      <c r="BH89" s="132">
        <v>87</v>
      </c>
      <c r="BI89" s="133">
        <v>0.433</v>
      </c>
      <c r="BJ89" s="34">
        <f t="shared" si="28"/>
        <v>-7.0000000000000062E-3</v>
      </c>
      <c r="BK89" s="34"/>
      <c r="BL89" s="34"/>
      <c r="BM89" s="34"/>
      <c r="BN89" s="132">
        <v>87</v>
      </c>
      <c r="BO89" s="133">
        <v>0.76200000000000001</v>
      </c>
      <c r="BP89" s="34">
        <f t="shared" si="29"/>
        <v>0</v>
      </c>
      <c r="BQ89" s="34"/>
      <c r="BR89" s="34"/>
      <c r="BS89" s="34"/>
      <c r="BT89" s="132">
        <v>87</v>
      </c>
      <c r="BU89" s="133">
        <v>1.0860000000000001</v>
      </c>
      <c r="BV89" s="34">
        <f t="shared" si="30"/>
        <v>-1.5000000000000124E-2</v>
      </c>
      <c r="CA89" s="132">
        <v>87</v>
      </c>
      <c r="CB89" s="133">
        <v>1.728</v>
      </c>
      <c r="CC89" s="131">
        <v>3.9209999999999998</v>
      </c>
      <c r="CD89" s="131">
        <v>4.1829999999999998</v>
      </c>
      <c r="CE89" s="131">
        <v>3.8220000000000001</v>
      </c>
      <c r="CF89" s="34">
        <f t="shared" si="31"/>
        <v>1.7000000000000126E-2</v>
      </c>
      <c r="CG89" s="34"/>
      <c r="CH89" s="34"/>
      <c r="CI89" s="132">
        <v>87</v>
      </c>
      <c r="CJ89" s="133">
        <v>2.153</v>
      </c>
      <c r="CK89" s="131">
        <v>3.9329999999999998</v>
      </c>
      <c r="CL89" s="131">
        <v>4.2110000000000003</v>
      </c>
      <c r="CM89" s="131">
        <v>3.907</v>
      </c>
      <c r="CN89" s="34">
        <f t="shared" si="32"/>
        <v>-3.0000000000001137E-3</v>
      </c>
      <c r="CR89" s="132">
        <v>87</v>
      </c>
      <c r="CS89" s="133">
        <v>1.847</v>
      </c>
      <c r="CT89" s="34">
        <f t="shared" si="33"/>
        <v>-1.2000000000000011E-2</v>
      </c>
    </row>
    <row r="90" spans="1:98" x14ac:dyDescent="0.25">
      <c r="AV90" s="132">
        <v>88</v>
      </c>
      <c r="AW90" s="133">
        <v>0.111</v>
      </c>
      <c r="AX90" s="34">
        <f t="shared" si="26"/>
        <v>-6.0000000000000053E-3</v>
      </c>
      <c r="AY90" s="34"/>
      <c r="AZ90" s="34"/>
      <c r="BA90" s="34"/>
      <c r="BB90" s="132">
        <v>88</v>
      </c>
      <c r="BC90" s="133">
        <v>0.17499999999999999</v>
      </c>
      <c r="BD90" s="34">
        <f t="shared" si="27"/>
        <v>6.0000000000000053E-3</v>
      </c>
      <c r="BE90" s="34"/>
      <c r="BF90" s="34"/>
      <c r="BG90" s="34"/>
      <c r="BH90" s="132">
        <v>88</v>
      </c>
      <c r="BI90" s="133">
        <v>0.42599999999999999</v>
      </c>
      <c r="BJ90" s="34">
        <f t="shared" si="28"/>
        <v>4.0000000000000036E-2</v>
      </c>
      <c r="BK90" s="34"/>
      <c r="BL90" s="34"/>
      <c r="BM90" s="34"/>
      <c r="BN90" s="132">
        <v>88</v>
      </c>
      <c r="BO90" s="133">
        <v>0.76200000000000001</v>
      </c>
      <c r="BP90" s="34">
        <f t="shared" si="29"/>
        <v>6.1999999999999944E-2</v>
      </c>
      <c r="BQ90" s="34"/>
      <c r="BR90" s="34"/>
      <c r="BS90" s="34"/>
      <c r="BT90" s="132">
        <v>88</v>
      </c>
      <c r="BU90" s="133">
        <v>1.071</v>
      </c>
      <c r="BV90" s="34">
        <f t="shared" si="30"/>
        <v>9.8000000000000087E-2</v>
      </c>
      <c r="CA90" s="132">
        <v>88</v>
      </c>
      <c r="CB90" s="133">
        <v>1.7450000000000001</v>
      </c>
      <c r="CC90" s="131">
        <v>3.5609999999999999</v>
      </c>
      <c r="CD90" s="131">
        <v>3.9990000000000001</v>
      </c>
      <c r="CE90" s="131">
        <v>3.5609999999999999</v>
      </c>
      <c r="CF90" s="34">
        <f t="shared" si="31"/>
        <v>0.1469999999999998</v>
      </c>
      <c r="CG90" s="34"/>
      <c r="CH90" s="34"/>
      <c r="CI90" s="132">
        <v>88</v>
      </c>
      <c r="CJ90" s="133">
        <v>2.15</v>
      </c>
      <c r="CK90" s="131">
        <v>3.7930000000000001</v>
      </c>
      <c r="CL90" s="131">
        <v>3.9940000000000002</v>
      </c>
      <c r="CM90" s="131">
        <v>3.7229999999999999</v>
      </c>
      <c r="CN90" s="34">
        <f t="shared" si="32"/>
        <v>0.12700000000000022</v>
      </c>
      <c r="CR90" s="132">
        <v>88</v>
      </c>
      <c r="CS90" s="133">
        <v>1.835</v>
      </c>
      <c r="CT90" s="34">
        <f t="shared" si="33"/>
        <v>0.14200000000000013</v>
      </c>
    </row>
    <row r="91" spans="1:98" ht="27" x14ac:dyDescent="0.4">
      <c r="I91" s="80" t="s">
        <v>339</v>
      </c>
      <c r="J91" t="s">
        <v>340</v>
      </c>
      <c r="AV91" s="132">
        <v>89</v>
      </c>
      <c r="AW91" s="133">
        <v>0.105</v>
      </c>
      <c r="AX91" s="34">
        <f t="shared" si="26"/>
        <v>6.0000000000000053E-3</v>
      </c>
      <c r="AY91" s="34"/>
      <c r="AZ91" s="34"/>
      <c r="BA91" s="34"/>
      <c r="BB91" s="132">
        <v>89</v>
      </c>
      <c r="BC91" s="133">
        <v>0.18099999999999999</v>
      </c>
      <c r="BD91" s="34">
        <f t="shared" si="27"/>
        <v>1.5000000000000013E-2</v>
      </c>
      <c r="BE91" s="34"/>
      <c r="BF91" s="34"/>
      <c r="BG91" s="34"/>
      <c r="BH91" s="132">
        <v>89</v>
      </c>
      <c r="BI91" s="133">
        <v>0.46600000000000003</v>
      </c>
      <c r="BJ91" s="34">
        <f t="shared" si="28"/>
        <v>2.6999999999999968E-2</v>
      </c>
      <c r="BK91" s="34"/>
      <c r="BL91" s="34"/>
      <c r="BM91" s="34"/>
      <c r="BN91" s="132">
        <v>89</v>
      </c>
      <c r="BO91" s="133">
        <v>0.82399999999999995</v>
      </c>
      <c r="BP91" s="34">
        <f t="shared" si="29"/>
        <v>2.300000000000002E-2</v>
      </c>
      <c r="BQ91" s="34"/>
      <c r="BR91" s="34"/>
      <c r="BS91" s="34"/>
      <c r="BT91" s="132">
        <v>89</v>
      </c>
      <c r="BU91" s="133">
        <v>1.169</v>
      </c>
      <c r="BV91" s="34">
        <f t="shared" si="30"/>
        <v>4.0999999999999925E-2</v>
      </c>
      <c r="CA91" s="132">
        <v>89</v>
      </c>
      <c r="CB91" s="133">
        <v>1.8919999999999999</v>
      </c>
      <c r="CC91" s="131">
        <v>3.4049999999999998</v>
      </c>
      <c r="CD91" s="131">
        <v>3.6219999999999999</v>
      </c>
      <c r="CE91" s="131">
        <v>3.3479999999999999</v>
      </c>
      <c r="CF91" s="34">
        <f t="shared" si="31"/>
        <v>2.9000000000000137E-2</v>
      </c>
      <c r="CG91" s="34"/>
      <c r="CH91" s="34"/>
      <c r="CI91" s="132">
        <v>89</v>
      </c>
      <c r="CJ91" s="133">
        <v>2.2770000000000001</v>
      </c>
      <c r="CK91" s="131">
        <v>3.7050000000000001</v>
      </c>
      <c r="CL91" s="131">
        <v>3.8370000000000002</v>
      </c>
      <c r="CM91" s="131">
        <v>3.6560000000000001</v>
      </c>
      <c r="CN91" s="34">
        <f t="shared" si="32"/>
        <v>1.6000000000000014E-2</v>
      </c>
      <c r="CR91" s="132">
        <v>89</v>
      </c>
      <c r="CS91" s="133">
        <v>1.9770000000000001</v>
      </c>
      <c r="CT91" s="34">
        <f t="shared" si="33"/>
        <v>3.400000000000003E-2</v>
      </c>
    </row>
    <row r="92" spans="1:98" x14ac:dyDescent="0.25">
      <c r="G92" s="85" t="s">
        <v>350</v>
      </c>
      <c r="H92" s="43" t="s">
        <v>341</v>
      </c>
      <c r="I92" s="78">
        <f>I83*G71*0.002</f>
        <v>8068.8712937020991</v>
      </c>
      <c r="AV92" s="132">
        <v>90</v>
      </c>
      <c r="AW92" s="133">
        <v>0.111</v>
      </c>
      <c r="AX92" s="34">
        <f t="shared" si="26"/>
        <v>-2.0000000000000018E-3</v>
      </c>
      <c r="AY92" s="34"/>
      <c r="AZ92" s="34"/>
      <c r="BA92" s="34"/>
      <c r="BB92" s="132">
        <v>90</v>
      </c>
      <c r="BC92" s="133">
        <v>0.19600000000000001</v>
      </c>
      <c r="BD92" s="34">
        <f t="shared" si="27"/>
        <v>1.7999999999999988E-2</v>
      </c>
      <c r="BE92" s="34"/>
      <c r="BF92" s="34"/>
      <c r="BG92" s="34"/>
      <c r="BH92" s="132">
        <v>90</v>
      </c>
      <c r="BI92" s="133">
        <v>0.49299999999999999</v>
      </c>
      <c r="BJ92" s="34">
        <f t="shared" si="28"/>
        <v>8.3999999999999964E-2</v>
      </c>
      <c r="BK92" s="34"/>
      <c r="BL92" s="34"/>
      <c r="BM92" s="34"/>
      <c r="BN92" s="132">
        <v>90</v>
      </c>
      <c r="BO92" s="133">
        <v>0.84699999999999998</v>
      </c>
      <c r="BP92" s="34">
        <f t="shared" si="29"/>
        <v>0.125</v>
      </c>
      <c r="BQ92" s="34"/>
      <c r="BR92" s="34"/>
      <c r="BS92" s="34"/>
      <c r="BT92" s="132">
        <v>90</v>
      </c>
      <c r="BU92" s="133">
        <v>1.21</v>
      </c>
      <c r="BV92" s="34">
        <f t="shared" si="30"/>
        <v>0.13000000000000012</v>
      </c>
      <c r="CA92" s="132">
        <v>90</v>
      </c>
      <c r="CB92" s="133">
        <v>1.921</v>
      </c>
      <c r="CC92" s="131">
        <v>3.31</v>
      </c>
      <c r="CD92" s="131">
        <v>3.45</v>
      </c>
      <c r="CE92" s="131">
        <v>3.2730000000000001</v>
      </c>
      <c r="CF92" s="34">
        <f t="shared" si="31"/>
        <v>-9.000000000000119E-3</v>
      </c>
      <c r="CG92" s="34"/>
      <c r="CH92" s="34"/>
      <c r="CI92" s="132">
        <v>90</v>
      </c>
      <c r="CJ92" s="133">
        <v>2.2930000000000001</v>
      </c>
      <c r="CK92" s="131">
        <v>3.64</v>
      </c>
      <c r="CL92" s="131">
        <v>3.7709999999999999</v>
      </c>
      <c r="CM92" s="131">
        <v>3.6120000000000001</v>
      </c>
      <c r="CN92" s="34">
        <f t="shared" si="32"/>
        <v>9.9999999999997868E-3</v>
      </c>
      <c r="CR92" s="132">
        <v>90</v>
      </c>
      <c r="CS92" s="133">
        <v>2.0110000000000001</v>
      </c>
      <c r="CT92" s="34">
        <f t="shared" si="33"/>
        <v>0.12399999999999967</v>
      </c>
    </row>
    <row r="93" spans="1:98" x14ac:dyDescent="0.25">
      <c r="AV93" s="132">
        <v>91</v>
      </c>
      <c r="AW93" s="133">
        <v>0.109</v>
      </c>
      <c r="AX93" s="34">
        <f t="shared" si="26"/>
        <v>2.0000000000000004E-2</v>
      </c>
      <c r="AY93" s="34"/>
      <c r="AZ93" s="34"/>
      <c r="BA93" s="34"/>
      <c r="BB93" s="132">
        <v>91</v>
      </c>
      <c r="BC93" s="133">
        <v>0.214</v>
      </c>
      <c r="BD93" s="34">
        <f t="shared" si="27"/>
        <v>6.7000000000000032E-2</v>
      </c>
      <c r="BE93" s="34"/>
      <c r="BF93" s="34"/>
      <c r="BG93" s="34"/>
      <c r="BH93" s="132">
        <v>91</v>
      </c>
      <c r="BI93" s="133">
        <v>0.57699999999999996</v>
      </c>
      <c r="BJ93" s="34">
        <f t="shared" si="28"/>
        <v>0.15300000000000002</v>
      </c>
      <c r="BK93" s="34"/>
      <c r="BL93" s="34"/>
      <c r="BM93" s="34"/>
      <c r="BN93" s="132">
        <v>91</v>
      </c>
      <c r="BO93" s="133">
        <v>0.97199999999999998</v>
      </c>
      <c r="BP93" s="34">
        <f t="shared" si="29"/>
        <v>0.14800000000000013</v>
      </c>
      <c r="BQ93" s="34"/>
      <c r="BR93" s="34"/>
      <c r="BS93" s="34"/>
      <c r="BT93" s="132">
        <v>91</v>
      </c>
      <c r="BU93" s="133">
        <v>1.34</v>
      </c>
      <c r="BV93" s="34">
        <f t="shared" si="30"/>
        <v>6.6999999999999948E-2</v>
      </c>
      <c r="CA93" s="132">
        <v>91</v>
      </c>
      <c r="CB93" s="133">
        <v>1.9119999999999999</v>
      </c>
      <c r="CC93" s="131">
        <v>3.18</v>
      </c>
      <c r="CD93" s="131">
        <v>3.4079999999999999</v>
      </c>
      <c r="CE93" s="131">
        <v>3.1549999999999998</v>
      </c>
      <c r="CF93" s="34">
        <f t="shared" si="31"/>
        <v>4.7000000000000153E-2</v>
      </c>
      <c r="CG93" s="34"/>
      <c r="CH93" s="34"/>
      <c r="CI93" s="132">
        <v>91</v>
      </c>
      <c r="CJ93" s="133">
        <v>2.3029999999999999</v>
      </c>
      <c r="CK93" s="131">
        <v>3.46</v>
      </c>
      <c r="CL93" s="131">
        <v>3.68</v>
      </c>
      <c r="CM93" s="131">
        <v>3.448</v>
      </c>
      <c r="CN93" s="34">
        <f t="shared" si="32"/>
        <v>6.4000000000000057E-2</v>
      </c>
      <c r="CR93" s="132">
        <v>91</v>
      </c>
      <c r="CS93" s="133">
        <v>2.1349999999999998</v>
      </c>
      <c r="CT93" s="34">
        <f t="shared" si="33"/>
        <v>1.9000000000000128E-2</v>
      </c>
    </row>
    <row r="94" spans="1:98" x14ac:dyDescent="0.25">
      <c r="AV94" s="132">
        <v>92</v>
      </c>
      <c r="AW94" s="133">
        <v>0.129</v>
      </c>
      <c r="AX94" s="34">
        <f t="shared" si="26"/>
        <v>1.1999999999999983E-2</v>
      </c>
      <c r="AY94" s="34"/>
      <c r="AZ94" s="34"/>
      <c r="BA94" s="34"/>
      <c r="BB94" s="132">
        <v>92</v>
      </c>
      <c r="BC94" s="133">
        <v>0.28100000000000003</v>
      </c>
      <c r="BD94" s="34">
        <f t="shared" si="27"/>
        <v>3.0999999999999972E-2</v>
      </c>
      <c r="BE94" s="34"/>
      <c r="BF94" s="34"/>
      <c r="BG94" s="34"/>
      <c r="BH94" s="132">
        <v>92</v>
      </c>
      <c r="BI94" s="133">
        <v>0.73</v>
      </c>
      <c r="BJ94" s="34">
        <f t="shared" si="28"/>
        <v>7.3000000000000065E-2</v>
      </c>
      <c r="BK94" s="34"/>
      <c r="BL94" s="34"/>
      <c r="BM94" s="34"/>
      <c r="BN94" s="132">
        <v>92</v>
      </c>
      <c r="BO94" s="133">
        <v>1.1200000000000001</v>
      </c>
      <c r="BP94" s="34">
        <f t="shared" si="29"/>
        <v>0.12199999999999989</v>
      </c>
      <c r="BQ94" s="34"/>
      <c r="BR94" s="34"/>
      <c r="BS94" s="34"/>
      <c r="BT94" s="132">
        <v>92</v>
      </c>
      <c r="BU94" s="133">
        <v>1.407</v>
      </c>
      <c r="BV94" s="34">
        <f t="shared" si="30"/>
        <v>0.16999999999999993</v>
      </c>
      <c r="CA94" s="132">
        <v>92</v>
      </c>
      <c r="CB94" s="133">
        <v>1.9590000000000001</v>
      </c>
      <c r="CC94" s="131">
        <v>3.073</v>
      </c>
      <c r="CD94" s="131">
        <v>3.2170000000000001</v>
      </c>
      <c r="CE94" s="131">
        <v>3.0219999999999998</v>
      </c>
      <c r="CF94" s="34">
        <f t="shared" si="31"/>
        <v>-0.25100000000000011</v>
      </c>
      <c r="CG94" s="34"/>
      <c r="CH94" s="34"/>
      <c r="CI94" s="132">
        <v>92</v>
      </c>
      <c r="CJ94" s="133">
        <v>2.367</v>
      </c>
      <c r="CK94" s="131">
        <v>3.4609999999999999</v>
      </c>
      <c r="CL94" s="131">
        <v>3.5840000000000001</v>
      </c>
      <c r="CM94" s="131">
        <v>3.4140000000000001</v>
      </c>
      <c r="CN94" s="34">
        <f t="shared" si="32"/>
        <v>-0.129</v>
      </c>
      <c r="CR94" s="132">
        <v>92</v>
      </c>
      <c r="CS94" s="133">
        <v>2.1539999999999999</v>
      </c>
      <c r="CT94" s="34">
        <f t="shared" si="33"/>
        <v>0.15500000000000025</v>
      </c>
    </row>
    <row r="95" spans="1:98" ht="27" x14ac:dyDescent="0.4">
      <c r="I95" s="80" t="s">
        <v>344</v>
      </c>
      <c r="AV95" s="132">
        <v>93</v>
      </c>
      <c r="AW95" s="133">
        <v>0.14099999999999999</v>
      </c>
      <c r="AX95" s="34">
        <f t="shared" si="26"/>
        <v>8.0000000000000071E-3</v>
      </c>
      <c r="AY95" s="34"/>
      <c r="AZ95" s="34"/>
      <c r="BA95" s="34"/>
      <c r="BB95" s="132">
        <v>93</v>
      </c>
      <c r="BC95" s="133">
        <v>0.312</v>
      </c>
      <c r="BD95" s="34">
        <f t="shared" si="27"/>
        <v>2.7000000000000024E-2</v>
      </c>
      <c r="BE95" s="34"/>
      <c r="BF95" s="34"/>
      <c r="BG95" s="34"/>
      <c r="BH95" s="132">
        <v>93</v>
      </c>
      <c r="BI95" s="133">
        <v>0.80300000000000005</v>
      </c>
      <c r="BJ95" s="34">
        <f t="shared" si="28"/>
        <v>3.8999999999999924E-2</v>
      </c>
      <c r="BK95" s="34"/>
      <c r="BL95" s="34"/>
      <c r="BM95" s="34"/>
      <c r="BN95" s="132">
        <v>93</v>
      </c>
      <c r="BO95" s="133">
        <v>1.242</v>
      </c>
      <c r="BP95" s="34">
        <f t="shared" si="29"/>
        <v>4.2999999999999927E-2</v>
      </c>
      <c r="BQ95" s="34"/>
      <c r="BR95" s="34"/>
      <c r="BS95" s="34"/>
      <c r="BT95" s="132">
        <v>93</v>
      </c>
      <c r="BU95" s="133">
        <v>1.577</v>
      </c>
      <c r="BV95" s="34">
        <f t="shared" si="30"/>
        <v>4.8000000000000043E-2</v>
      </c>
      <c r="CA95" s="132">
        <v>93</v>
      </c>
      <c r="CB95" s="133">
        <v>1.708</v>
      </c>
      <c r="CC95" s="131">
        <v>2.9140000000000001</v>
      </c>
      <c r="CD95" s="131">
        <v>3.0830000000000002</v>
      </c>
      <c r="CE95" s="131">
        <v>2.827</v>
      </c>
      <c r="CF95" s="34">
        <f t="shared" si="31"/>
        <v>0.29299999999999993</v>
      </c>
      <c r="CG95" s="34"/>
      <c r="CH95" s="34"/>
      <c r="CI95" s="132">
        <v>93</v>
      </c>
      <c r="CJ95" s="133">
        <v>2.238</v>
      </c>
      <c r="CK95" s="131">
        <v>3.3250000000000002</v>
      </c>
      <c r="CL95" s="131">
        <v>3.468</v>
      </c>
      <c r="CM95" s="131">
        <v>3.2730000000000001</v>
      </c>
      <c r="CN95" s="34">
        <f t="shared" si="32"/>
        <v>0.20500000000000007</v>
      </c>
      <c r="CR95" s="132">
        <v>93</v>
      </c>
      <c r="CS95" s="133">
        <v>2.3090000000000002</v>
      </c>
      <c r="CT95" s="34">
        <f t="shared" si="33"/>
        <v>6.899999999999995E-2</v>
      </c>
    </row>
    <row r="96" spans="1:98" x14ac:dyDescent="0.25">
      <c r="G96" s="85" t="s">
        <v>351</v>
      </c>
      <c r="H96" s="43" t="s">
        <v>345</v>
      </c>
      <c r="I96" s="78">
        <f>-I82*B75*(-0.001)+I83*G71*0.001</f>
        <v>8118.6993103973637</v>
      </c>
      <c r="AV96" s="132">
        <v>94</v>
      </c>
      <c r="AW96" s="133">
        <v>0.14899999999999999</v>
      </c>
      <c r="AX96" s="34">
        <f t="shared" si="26"/>
        <v>4.0000000000000036E-3</v>
      </c>
      <c r="AY96" s="34"/>
      <c r="AZ96" s="34"/>
      <c r="BA96" s="34"/>
      <c r="BB96" s="132">
        <v>94</v>
      </c>
      <c r="BC96" s="133">
        <v>0.33900000000000002</v>
      </c>
      <c r="BD96" s="34">
        <f t="shared" si="27"/>
        <v>-5.0000000000000044E-3</v>
      </c>
      <c r="BE96" s="34"/>
      <c r="BF96" s="34"/>
      <c r="BG96" s="34"/>
      <c r="BH96" s="132">
        <v>94</v>
      </c>
      <c r="BI96" s="133">
        <v>0.84199999999999997</v>
      </c>
      <c r="BJ96" s="34">
        <f t="shared" si="28"/>
        <v>4.500000000000004E-2</v>
      </c>
      <c r="BK96" s="34"/>
      <c r="BL96" s="34"/>
      <c r="BM96" s="34"/>
      <c r="BN96" s="132">
        <v>94</v>
      </c>
      <c r="BO96" s="133">
        <v>1.2849999999999999</v>
      </c>
      <c r="BP96" s="34">
        <f t="shared" si="29"/>
        <v>8.900000000000019E-2</v>
      </c>
      <c r="BQ96" s="34"/>
      <c r="BR96" s="34"/>
      <c r="BS96" s="34"/>
      <c r="BT96" s="132">
        <v>94</v>
      </c>
      <c r="BU96" s="133">
        <v>1.625</v>
      </c>
      <c r="BV96" s="34">
        <f t="shared" si="30"/>
        <v>0.10499999999999998</v>
      </c>
      <c r="CA96" s="132">
        <v>94</v>
      </c>
      <c r="CB96" s="133">
        <v>2.0009999999999999</v>
      </c>
      <c r="CC96" s="131">
        <v>2.9140000000000001</v>
      </c>
      <c r="CD96" s="131">
        <v>2.97</v>
      </c>
      <c r="CE96" s="131">
        <v>2.738</v>
      </c>
      <c r="CF96" s="34">
        <f t="shared" si="31"/>
        <v>0.17900000000000027</v>
      </c>
      <c r="CG96" s="34"/>
      <c r="CH96" s="34"/>
      <c r="CI96" s="132">
        <v>94</v>
      </c>
      <c r="CJ96" s="133">
        <v>2.4430000000000001</v>
      </c>
      <c r="CK96" s="131">
        <v>3.282</v>
      </c>
      <c r="CL96" s="131">
        <v>3.407</v>
      </c>
      <c r="CM96" s="131">
        <v>3.17</v>
      </c>
      <c r="CN96" s="34">
        <f t="shared" si="32"/>
        <v>9.4999999999999751E-2</v>
      </c>
      <c r="CR96" s="132">
        <v>94</v>
      </c>
      <c r="CS96" s="133">
        <v>2.3780000000000001</v>
      </c>
      <c r="CT96" s="34">
        <f t="shared" si="33"/>
        <v>5.8999999999999719E-2</v>
      </c>
    </row>
    <row r="97" spans="48:98" x14ac:dyDescent="0.25">
      <c r="AV97" s="132">
        <v>95</v>
      </c>
      <c r="AW97" s="133">
        <v>0.153</v>
      </c>
      <c r="AX97" s="34">
        <f t="shared" si="26"/>
        <v>-1.2000000000000011E-2</v>
      </c>
      <c r="AY97" s="34"/>
      <c r="AZ97" s="34"/>
      <c r="BA97" s="34"/>
      <c r="BB97" s="132">
        <v>95</v>
      </c>
      <c r="BC97" s="133">
        <v>0.33400000000000002</v>
      </c>
      <c r="BD97" s="34">
        <f t="shared" si="27"/>
        <v>-2.6000000000000023E-2</v>
      </c>
      <c r="BE97" s="34"/>
      <c r="BF97" s="34"/>
      <c r="BG97" s="34"/>
      <c r="BH97" s="132">
        <v>95</v>
      </c>
      <c r="BI97" s="133">
        <v>0.88700000000000001</v>
      </c>
      <c r="BJ97" s="34">
        <f t="shared" si="28"/>
        <v>-2.300000000000002E-2</v>
      </c>
      <c r="BK97" s="34"/>
      <c r="BL97" s="34"/>
      <c r="BM97" s="34"/>
      <c r="BN97" s="132">
        <v>95</v>
      </c>
      <c r="BO97" s="133">
        <v>1.3740000000000001</v>
      </c>
      <c r="BP97" s="34">
        <f t="shared" si="29"/>
        <v>-4.0000000000000036E-2</v>
      </c>
      <c r="BQ97" s="34"/>
      <c r="BR97" s="34"/>
      <c r="BS97" s="34"/>
      <c r="BT97" s="132">
        <v>95</v>
      </c>
      <c r="BU97" s="133">
        <v>1.73</v>
      </c>
      <c r="BV97" s="34">
        <f t="shared" si="30"/>
        <v>-5.600000000000005E-2</v>
      </c>
      <c r="CA97" s="132">
        <v>95</v>
      </c>
      <c r="CB97" s="133">
        <v>2.1800000000000002</v>
      </c>
      <c r="CC97" s="131">
        <v>2.706</v>
      </c>
      <c r="CD97" s="131">
        <v>2.9390000000000001</v>
      </c>
      <c r="CE97" s="131">
        <v>2.5649999999999999</v>
      </c>
      <c r="CF97" s="34">
        <f t="shared" si="31"/>
        <v>0.38899999999999979</v>
      </c>
      <c r="CG97" s="34"/>
      <c r="CH97" s="34"/>
      <c r="CI97" s="132">
        <v>95</v>
      </c>
      <c r="CJ97" s="133">
        <v>2.5379999999999998</v>
      </c>
      <c r="CK97" s="131">
        <v>3.2290000000000001</v>
      </c>
      <c r="CL97" s="131">
        <v>3.3140000000000001</v>
      </c>
      <c r="CM97" s="131">
        <v>3.0390000000000001</v>
      </c>
      <c r="CN97" s="34">
        <f t="shared" si="32"/>
        <v>0.21799999999999997</v>
      </c>
      <c r="CR97" s="132">
        <v>95</v>
      </c>
      <c r="CS97" s="133">
        <v>2.4369999999999998</v>
      </c>
      <c r="CT97" s="34">
        <f t="shared" si="33"/>
        <v>-5.7999999999999829E-2</v>
      </c>
    </row>
    <row r="98" spans="48:98" x14ac:dyDescent="0.25">
      <c r="AV98" s="132">
        <v>96</v>
      </c>
      <c r="AW98" s="133">
        <v>0.14099999999999999</v>
      </c>
      <c r="AX98" s="34">
        <f t="shared" si="26"/>
        <v>2.1000000000000019E-2</v>
      </c>
      <c r="AY98" s="34"/>
      <c r="AZ98" s="34"/>
      <c r="BA98" s="34"/>
      <c r="BB98" s="132">
        <v>96</v>
      </c>
      <c r="BC98" s="133">
        <v>0.308</v>
      </c>
      <c r="BD98" s="34">
        <f t="shared" si="27"/>
        <v>3.0000000000000027E-2</v>
      </c>
      <c r="BE98" s="34"/>
      <c r="BF98" s="34"/>
      <c r="BG98" s="34"/>
      <c r="BH98" s="132">
        <v>96</v>
      </c>
      <c r="BI98" s="133">
        <v>0.86399999999999999</v>
      </c>
      <c r="BJ98" s="34">
        <f t="shared" si="28"/>
        <v>4.2000000000000037E-2</v>
      </c>
      <c r="BK98" s="34"/>
      <c r="BL98" s="34"/>
      <c r="BM98" s="34"/>
      <c r="BN98" s="132">
        <v>96</v>
      </c>
      <c r="BO98" s="133">
        <v>1.3340000000000001</v>
      </c>
      <c r="BP98" s="34">
        <f t="shared" si="29"/>
        <v>2.8999999999999915E-2</v>
      </c>
      <c r="BQ98" s="34"/>
      <c r="BR98" s="34"/>
      <c r="BS98" s="34"/>
      <c r="BT98" s="132">
        <v>96</v>
      </c>
      <c r="BU98" s="133">
        <v>1.6739999999999999</v>
      </c>
      <c r="BV98" s="34">
        <f t="shared" si="30"/>
        <v>-9.9999999999988987E-4</v>
      </c>
      <c r="CA98" s="132">
        <v>96</v>
      </c>
      <c r="CB98" s="133">
        <v>2.569</v>
      </c>
      <c r="CC98" s="131">
        <v>2.875</v>
      </c>
      <c r="CD98" s="131">
        <v>2.919</v>
      </c>
      <c r="CE98" s="131">
        <v>2.6560000000000001</v>
      </c>
      <c r="CF98" s="34">
        <f t="shared" si="31"/>
        <v>-6.1999999999999833E-2</v>
      </c>
      <c r="CG98" s="34"/>
      <c r="CH98" s="34"/>
      <c r="CI98" s="132">
        <v>96</v>
      </c>
      <c r="CJ98" s="133">
        <v>2.7559999999999998</v>
      </c>
      <c r="CK98" s="131">
        <v>3.246</v>
      </c>
      <c r="CL98" s="131">
        <v>3.33</v>
      </c>
      <c r="CM98" s="131">
        <v>3.16</v>
      </c>
      <c r="CN98" s="34">
        <f t="shared" si="32"/>
        <v>-0.16299999999999981</v>
      </c>
      <c r="CR98" s="132">
        <v>96</v>
      </c>
      <c r="CS98" s="133">
        <v>2.379</v>
      </c>
      <c r="CT98" s="34">
        <f t="shared" si="33"/>
        <v>-4.4999999999999929E-2</v>
      </c>
    </row>
    <row r="99" spans="48:98" x14ac:dyDescent="0.25">
      <c r="AV99" s="132">
        <v>97</v>
      </c>
      <c r="AW99" s="133">
        <v>0.16200000000000001</v>
      </c>
      <c r="AX99" s="34">
        <f t="shared" si="26"/>
        <v>-3.0000000000000027E-3</v>
      </c>
      <c r="AY99" s="34"/>
      <c r="AZ99" s="34"/>
      <c r="BA99" s="34"/>
      <c r="BB99" s="132">
        <v>97</v>
      </c>
      <c r="BC99" s="133">
        <v>0.33800000000000002</v>
      </c>
      <c r="BD99" s="34">
        <f t="shared" si="27"/>
        <v>-2.0000000000000018E-3</v>
      </c>
      <c r="BE99" s="34"/>
      <c r="BF99" s="34"/>
      <c r="BG99" s="34"/>
      <c r="BH99" s="132">
        <v>97</v>
      </c>
      <c r="BI99" s="133">
        <v>0.90600000000000003</v>
      </c>
      <c r="BJ99" s="34">
        <f t="shared" si="28"/>
        <v>-4.0000000000000036E-2</v>
      </c>
      <c r="BK99" s="34"/>
      <c r="BL99" s="34"/>
      <c r="BM99" s="34"/>
      <c r="BN99" s="132">
        <v>97</v>
      </c>
      <c r="BO99" s="133">
        <v>1.363</v>
      </c>
      <c r="BP99" s="34">
        <f t="shared" si="29"/>
        <v>-3.8000000000000034E-2</v>
      </c>
      <c r="BQ99" s="34"/>
      <c r="BR99" s="34"/>
      <c r="BS99" s="34"/>
      <c r="BT99" s="132">
        <v>97</v>
      </c>
      <c r="BU99" s="133">
        <v>1.673</v>
      </c>
      <c r="BV99" s="34">
        <f t="shared" si="30"/>
        <v>-1.1000000000000121E-2</v>
      </c>
      <c r="CA99" s="132">
        <v>97</v>
      </c>
      <c r="CB99" s="133">
        <v>2.5070000000000001</v>
      </c>
      <c r="CC99" s="131">
        <v>3.0249999999999999</v>
      </c>
      <c r="CD99" s="131">
        <v>3.198</v>
      </c>
      <c r="CE99" s="131">
        <v>2.8039999999999998</v>
      </c>
      <c r="CF99" s="34">
        <f t="shared" si="31"/>
        <v>0.27</v>
      </c>
      <c r="CG99" s="34"/>
      <c r="CH99" s="34"/>
      <c r="CI99" s="132">
        <v>97</v>
      </c>
      <c r="CJ99" s="133">
        <v>2.593</v>
      </c>
      <c r="CK99" s="131">
        <v>3.3460000000000001</v>
      </c>
      <c r="CL99" s="131">
        <v>3.4750000000000001</v>
      </c>
      <c r="CM99" s="131">
        <v>3.1909999999999998</v>
      </c>
      <c r="CN99" s="34">
        <f t="shared" si="32"/>
        <v>0.32299999999999995</v>
      </c>
      <c r="CR99" s="132">
        <v>97</v>
      </c>
      <c r="CS99" s="133">
        <v>2.3340000000000001</v>
      </c>
      <c r="CT99" s="34">
        <f t="shared" si="33"/>
        <v>1.9999999999997797E-3</v>
      </c>
    </row>
    <row r="100" spans="48:98" x14ac:dyDescent="0.25">
      <c r="AV100" s="132">
        <v>98</v>
      </c>
      <c r="AW100" s="133">
        <v>0.159</v>
      </c>
      <c r="AX100" s="34">
        <f t="shared" si="26"/>
        <v>4.0000000000000036E-3</v>
      </c>
      <c r="AY100" s="34"/>
      <c r="AZ100" s="34"/>
      <c r="BA100" s="34"/>
      <c r="BB100" s="132">
        <v>98</v>
      </c>
      <c r="BC100" s="133">
        <v>0.33600000000000002</v>
      </c>
      <c r="BD100" s="34">
        <f t="shared" si="27"/>
        <v>9.9999999999999534E-3</v>
      </c>
      <c r="BE100" s="34"/>
      <c r="BF100" s="34"/>
      <c r="BG100" s="34"/>
      <c r="BH100" s="132">
        <v>98</v>
      </c>
      <c r="BI100" s="133">
        <v>0.86599999999999999</v>
      </c>
      <c r="BJ100" s="34">
        <f t="shared" si="28"/>
        <v>-2.9000000000000026E-2</v>
      </c>
      <c r="BK100" s="34"/>
      <c r="BL100" s="34"/>
      <c r="BM100" s="34"/>
      <c r="BN100" s="132">
        <v>98</v>
      </c>
      <c r="BO100" s="133">
        <v>1.325</v>
      </c>
      <c r="BP100" s="34">
        <f t="shared" si="29"/>
        <v>-5.4999999999999938E-2</v>
      </c>
      <c r="BQ100" s="34"/>
      <c r="BR100" s="34"/>
      <c r="BS100" s="34"/>
      <c r="BT100" s="132">
        <v>98</v>
      </c>
      <c r="BU100" s="133">
        <v>1.6619999999999999</v>
      </c>
      <c r="BV100" s="34">
        <f t="shared" si="30"/>
        <v>-7.1999999999999842E-2</v>
      </c>
      <c r="CA100" s="132">
        <v>98</v>
      </c>
      <c r="CB100" s="133">
        <v>2.7770000000000001</v>
      </c>
      <c r="CC100" s="131">
        <v>3.1709999999999998</v>
      </c>
      <c r="CD100" s="131">
        <v>3.1739999999999999</v>
      </c>
      <c r="CE100" s="131">
        <v>2.9620000000000002</v>
      </c>
      <c r="CF100" s="34">
        <f t="shared" si="31"/>
        <v>6.4000000000000057E-2</v>
      </c>
      <c r="CG100" s="34"/>
      <c r="CH100" s="34"/>
      <c r="CI100" s="132">
        <v>98</v>
      </c>
      <c r="CJ100" s="133">
        <v>2.9159999999999999</v>
      </c>
      <c r="CK100" s="131">
        <v>3.532</v>
      </c>
      <c r="CL100" s="131">
        <v>3.5350000000000001</v>
      </c>
      <c r="CM100" s="131">
        <v>3.3079999999999998</v>
      </c>
      <c r="CN100" s="34">
        <f t="shared" si="32"/>
        <v>0.18300000000000027</v>
      </c>
      <c r="CR100" s="132">
        <v>98</v>
      </c>
      <c r="CS100" s="133">
        <v>2.3359999999999999</v>
      </c>
      <c r="CT100" s="34">
        <f t="shared" si="33"/>
        <v>-5.4999999999999716E-2</v>
      </c>
    </row>
    <row r="101" spans="48:98" x14ac:dyDescent="0.25">
      <c r="AV101" s="132">
        <v>99</v>
      </c>
      <c r="AW101" s="133">
        <v>0.16300000000000001</v>
      </c>
      <c r="AX101" s="34">
        <f t="shared" si="26"/>
        <v>-3.0000000000000027E-3</v>
      </c>
      <c r="AY101" s="34"/>
      <c r="AZ101" s="34"/>
      <c r="BA101" s="34"/>
      <c r="BB101" s="132">
        <v>99</v>
      </c>
      <c r="BC101" s="133">
        <v>0.34599999999999997</v>
      </c>
      <c r="BD101" s="34">
        <f t="shared" si="27"/>
        <v>-1.0999999999999954E-2</v>
      </c>
      <c r="BE101" s="34"/>
      <c r="BF101" s="34"/>
      <c r="BG101" s="34"/>
      <c r="BH101" s="132">
        <v>99</v>
      </c>
      <c r="BI101" s="133">
        <v>0.83699999999999997</v>
      </c>
      <c r="BJ101" s="34">
        <f t="shared" si="28"/>
        <v>-2.1000000000000019E-2</v>
      </c>
      <c r="BK101" s="34"/>
      <c r="BL101" s="34"/>
      <c r="BM101" s="34"/>
      <c r="BN101" s="132">
        <v>99</v>
      </c>
      <c r="BO101" s="133">
        <v>1.27</v>
      </c>
      <c r="BP101" s="34">
        <f t="shared" si="29"/>
        <v>-2.0999999999999908E-2</v>
      </c>
      <c r="BQ101" s="34"/>
      <c r="BR101" s="34"/>
      <c r="BS101" s="34"/>
      <c r="BT101" s="132">
        <v>99</v>
      </c>
      <c r="BU101" s="133">
        <v>1.59</v>
      </c>
      <c r="BV101" s="34">
        <f t="shared" si="30"/>
        <v>-3.1000000000000139E-2</v>
      </c>
      <c r="CA101" s="132">
        <v>99</v>
      </c>
      <c r="CB101" s="133">
        <v>2.8410000000000002</v>
      </c>
      <c r="CC101" s="131">
        <v>2.9630000000000001</v>
      </c>
      <c r="CD101" s="131">
        <v>3.177</v>
      </c>
      <c r="CE101" s="131">
        <v>2.7789999999999999</v>
      </c>
      <c r="CF101" s="34">
        <f t="shared" si="31"/>
        <v>0.11099999999999977</v>
      </c>
      <c r="CG101" s="34"/>
      <c r="CH101" s="34"/>
      <c r="CI101" s="132">
        <v>99</v>
      </c>
      <c r="CJ101" s="133">
        <v>3.0990000000000002</v>
      </c>
      <c r="CK101" s="131">
        <v>3.4140000000000001</v>
      </c>
      <c r="CL101" s="131">
        <v>3.548</v>
      </c>
      <c r="CM101" s="131">
        <v>3.278</v>
      </c>
      <c r="CN101" s="34">
        <f t="shared" si="32"/>
        <v>4.9999999999999822E-2</v>
      </c>
      <c r="CR101" s="132">
        <v>99</v>
      </c>
      <c r="CS101" s="133">
        <v>2.2810000000000001</v>
      </c>
      <c r="CT101" s="34">
        <f t="shared" si="33"/>
        <v>-4.6000000000000263E-2</v>
      </c>
    </row>
    <row r="102" spans="48:98" x14ac:dyDescent="0.25">
      <c r="AV102" s="132">
        <v>100</v>
      </c>
      <c r="AW102" s="133">
        <v>0.16</v>
      </c>
      <c r="AX102" s="34">
        <f t="shared" si="26"/>
        <v>2.0000000000000018E-3</v>
      </c>
      <c r="AY102" s="34"/>
      <c r="AZ102" s="34"/>
      <c r="BA102" s="34"/>
      <c r="BB102" s="132">
        <v>100</v>
      </c>
      <c r="BC102" s="133">
        <v>0.33500000000000002</v>
      </c>
      <c r="BD102" s="34">
        <f t="shared" si="27"/>
        <v>-3.0000000000000027E-3</v>
      </c>
      <c r="BE102" s="34"/>
      <c r="BF102" s="34"/>
      <c r="BG102" s="34"/>
      <c r="BH102" s="132">
        <v>100</v>
      </c>
      <c r="BI102" s="133">
        <v>0.81599999999999995</v>
      </c>
      <c r="BJ102" s="34">
        <f t="shared" si="28"/>
        <v>3.3000000000000029E-2</v>
      </c>
      <c r="BK102" s="34"/>
      <c r="BL102" s="34"/>
      <c r="BM102" s="34"/>
      <c r="BN102" s="132">
        <v>100</v>
      </c>
      <c r="BO102" s="133">
        <v>1.2490000000000001</v>
      </c>
      <c r="BP102" s="34">
        <f t="shared" si="29"/>
        <v>6.1999999999999833E-2</v>
      </c>
      <c r="BQ102" s="34"/>
      <c r="BR102" s="34"/>
      <c r="BS102" s="34"/>
      <c r="BT102" s="132">
        <v>100</v>
      </c>
      <c r="BU102" s="133">
        <v>1.5589999999999999</v>
      </c>
      <c r="BV102" s="34">
        <f t="shared" si="30"/>
        <v>6.6999999999999948E-2</v>
      </c>
      <c r="CA102" s="132">
        <v>100</v>
      </c>
      <c r="CB102" s="133">
        <v>2.952</v>
      </c>
      <c r="CC102" s="131">
        <v>3.2010000000000001</v>
      </c>
      <c r="CD102" s="131">
        <v>3.33</v>
      </c>
      <c r="CE102" s="131">
        <v>2.8260000000000001</v>
      </c>
      <c r="CF102" s="34">
        <f t="shared" si="31"/>
        <v>3.2999999999999918E-2</v>
      </c>
      <c r="CG102" s="34"/>
      <c r="CH102" s="34"/>
      <c r="CI102" s="132">
        <v>100</v>
      </c>
      <c r="CJ102" s="133">
        <v>3.149</v>
      </c>
      <c r="CK102" s="131">
        <v>3.5249999999999999</v>
      </c>
      <c r="CL102" s="131">
        <v>3.633</v>
      </c>
      <c r="CM102" s="131">
        <v>3.2669999999999999</v>
      </c>
      <c r="CN102" s="34">
        <f t="shared" si="32"/>
        <v>5.600000000000005E-2</v>
      </c>
      <c r="CR102" s="132">
        <v>100</v>
      </c>
      <c r="CS102" s="133">
        <v>2.2349999999999999</v>
      </c>
      <c r="CT102" s="34">
        <f t="shared" si="33"/>
        <v>6.3000000000000167E-2</v>
      </c>
    </row>
    <row r="103" spans="48:98" x14ac:dyDescent="0.25">
      <c r="AV103" s="132">
        <v>101</v>
      </c>
      <c r="AW103" s="133">
        <v>0.16200000000000001</v>
      </c>
      <c r="AX103" s="34">
        <f t="shared" si="26"/>
        <v>-1.5000000000000013E-2</v>
      </c>
      <c r="AY103" s="34"/>
      <c r="AZ103" s="34"/>
      <c r="BA103" s="34"/>
      <c r="BB103" s="132">
        <v>101</v>
      </c>
      <c r="BC103" s="133">
        <v>0.33200000000000002</v>
      </c>
      <c r="BD103" s="34">
        <f t="shared" si="27"/>
        <v>-4.0000000000000036E-2</v>
      </c>
      <c r="BE103" s="34"/>
      <c r="BF103" s="34"/>
      <c r="BG103" s="34"/>
      <c r="BH103" s="132">
        <v>101</v>
      </c>
      <c r="BI103" s="133">
        <v>0.84899999999999998</v>
      </c>
      <c r="BJ103" s="34">
        <f t="shared" si="28"/>
        <v>-7.4999999999999956E-2</v>
      </c>
      <c r="BK103" s="34"/>
      <c r="BL103" s="34"/>
      <c r="BM103" s="34"/>
      <c r="BN103" s="132">
        <v>101</v>
      </c>
      <c r="BO103" s="133">
        <v>1.3109999999999999</v>
      </c>
      <c r="BP103" s="34">
        <f t="shared" si="29"/>
        <v>-7.2999999999999954E-2</v>
      </c>
      <c r="BQ103" s="34"/>
      <c r="BR103" s="34"/>
      <c r="BS103" s="34"/>
      <c r="BT103" s="132">
        <v>101</v>
      </c>
      <c r="BU103" s="133">
        <v>1.6259999999999999</v>
      </c>
      <c r="BV103" s="34">
        <f t="shared" si="30"/>
        <v>-4.6999999999999931E-2</v>
      </c>
      <c r="CA103" s="132">
        <v>101</v>
      </c>
      <c r="CB103" s="133">
        <v>2.9849999999999999</v>
      </c>
      <c r="CC103" s="131">
        <v>3.375</v>
      </c>
      <c r="CD103" s="131">
        <v>3.4049999999999998</v>
      </c>
      <c r="CE103" s="131">
        <v>3.0670000000000002</v>
      </c>
      <c r="CF103" s="34">
        <f t="shared" si="31"/>
        <v>0.16900000000000004</v>
      </c>
      <c r="CG103" s="34"/>
      <c r="CH103" s="34"/>
      <c r="CI103" s="132">
        <v>101</v>
      </c>
      <c r="CJ103" s="133">
        <v>3.2050000000000001</v>
      </c>
      <c r="CK103" s="131">
        <v>3.597</v>
      </c>
      <c r="CL103" s="131">
        <v>3.645</v>
      </c>
      <c r="CM103" s="131">
        <v>3.387</v>
      </c>
      <c r="CN103" s="34">
        <f t="shared" si="32"/>
        <v>0.25599999999999978</v>
      </c>
      <c r="CR103" s="132">
        <v>101</v>
      </c>
      <c r="CS103" s="133">
        <v>2.298</v>
      </c>
      <c r="CT103" s="34">
        <f t="shared" si="33"/>
        <v>-1.6999999999999904E-2</v>
      </c>
    </row>
    <row r="104" spans="48:98" x14ac:dyDescent="0.25">
      <c r="AV104" s="132">
        <v>102</v>
      </c>
      <c r="AW104" s="133">
        <v>0.14699999999999999</v>
      </c>
      <c r="AX104" s="34">
        <f t="shared" si="26"/>
        <v>2.0000000000000018E-3</v>
      </c>
      <c r="AY104" s="34"/>
      <c r="AZ104" s="34"/>
      <c r="BA104" s="34"/>
      <c r="BB104" s="132">
        <v>102</v>
      </c>
      <c r="BC104" s="133">
        <v>0.29199999999999998</v>
      </c>
      <c r="BD104" s="34">
        <f t="shared" si="27"/>
        <v>3.7000000000000033E-2</v>
      </c>
      <c r="BE104" s="34"/>
      <c r="BF104" s="34"/>
      <c r="BG104" s="34"/>
      <c r="BH104" s="132">
        <v>102</v>
      </c>
      <c r="BI104" s="133">
        <v>0.77400000000000002</v>
      </c>
      <c r="BJ104" s="34">
        <f t="shared" si="28"/>
        <v>4.3999999999999928E-2</v>
      </c>
      <c r="BK104" s="34"/>
      <c r="BL104" s="34"/>
      <c r="BM104" s="34"/>
      <c r="BN104" s="132">
        <v>102</v>
      </c>
      <c r="BO104" s="133">
        <v>1.238</v>
      </c>
      <c r="BP104" s="34">
        <f t="shared" si="29"/>
        <v>4.4999999999999929E-2</v>
      </c>
      <c r="BQ104" s="34"/>
      <c r="BR104" s="34"/>
      <c r="BS104" s="34"/>
      <c r="BT104" s="132">
        <v>102</v>
      </c>
      <c r="BU104" s="133">
        <v>1.579</v>
      </c>
      <c r="BV104" s="34">
        <f t="shared" si="30"/>
        <v>5.600000000000005E-2</v>
      </c>
      <c r="CA104" s="132">
        <v>102</v>
      </c>
      <c r="CB104" s="133">
        <v>3.1539999999999999</v>
      </c>
      <c r="CC104" s="131">
        <v>3.27</v>
      </c>
      <c r="CD104" s="131">
        <v>3.605</v>
      </c>
      <c r="CE104" s="131">
        <v>3.25</v>
      </c>
      <c r="CF104" s="34">
        <f t="shared" si="31"/>
        <v>-0.21499999999999986</v>
      </c>
      <c r="CG104" s="34"/>
      <c r="CH104" s="34"/>
      <c r="CI104" s="132">
        <v>102</v>
      </c>
      <c r="CJ104" s="133">
        <v>3.4609999999999999</v>
      </c>
      <c r="CK104" s="131">
        <v>3.4580000000000002</v>
      </c>
      <c r="CL104" s="131">
        <v>3.778</v>
      </c>
      <c r="CM104" s="131">
        <v>3.444</v>
      </c>
      <c r="CN104" s="34">
        <f t="shared" si="32"/>
        <v>-0.13899999999999979</v>
      </c>
      <c r="CR104" s="132">
        <v>102</v>
      </c>
      <c r="CS104" s="133">
        <v>2.2810000000000001</v>
      </c>
      <c r="CT104" s="34">
        <f t="shared" si="33"/>
        <v>6.5999999999999837E-2</v>
      </c>
    </row>
    <row r="105" spans="48:98" x14ac:dyDescent="0.25">
      <c r="AV105" s="132">
        <v>103</v>
      </c>
      <c r="AW105" s="133">
        <v>0.14899999999999999</v>
      </c>
      <c r="AX105" s="34">
        <f t="shared" si="26"/>
        <v>6.0000000000000053E-3</v>
      </c>
      <c r="AY105" s="34"/>
      <c r="AZ105" s="34"/>
      <c r="BA105" s="34"/>
      <c r="BB105" s="132">
        <v>103</v>
      </c>
      <c r="BC105" s="133">
        <v>0.32900000000000001</v>
      </c>
      <c r="BD105" s="34">
        <f t="shared" si="27"/>
        <v>0</v>
      </c>
      <c r="BE105" s="34"/>
      <c r="BF105" s="34"/>
      <c r="BG105" s="34"/>
      <c r="BH105" s="132">
        <v>103</v>
      </c>
      <c r="BI105" s="133">
        <v>0.81799999999999995</v>
      </c>
      <c r="BJ105" s="34">
        <f t="shared" si="28"/>
        <v>3.0000000000000027E-3</v>
      </c>
      <c r="BK105" s="34"/>
      <c r="BL105" s="34"/>
      <c r="BM105" s="34"/>
      <c r="BN105" s="132">
        <v>103</v>
      </c>
      <c r="BO105" s="133">
        <v>1.2829999999999999</v>
      </c>
      <c r="BP105" s="34">
        <f t="shared" si="29"/>
        <v>-2.9999999999998916E-3</v>
      </c>
      <c r="BQ105" s="34"/>
      <c r="BR105" s="34"/>
      <c r="BS105" s="34"/>
      <c r="BT105" s="132">
        <v>103</v>
      </c>
      <c r="BU105" s="133">
        <v>1.635</v>
      </c>
      <c r="BV105" s="34">
        <f t="shared" si="30"/>
        <v>-1.2000000000000011E-2</v>
      </c>
      <c r="CA105" s="132">
        <v>103</v>
      </c>
      <c r="CB105" s="133">
        <v>2.9390000000000001</v>
      </c>
      <c r="CC105" s="131">
        <v>2.9689999999999999</v>
      </c>
      <c r="CD105" s="131">
        <v>3.2519999999999998</v>
      </c>
      <c r="CE105" s="131">
        <v>2.9670000000000001</v>
      </c>
      <c r="CF105" s="34">
        <f t="shared" si="31"/>
        <v>-0.11699999999999999</v>
      </c>
      <c r="CG105" s="34"/>
      <c r="CH105" s="34"/>
      <c r="CI105" s="132">
        <v>103</v>
      </c>
      <c r="CJ105" s="133">
        <v>3.3220000000000001</v>
      </c>
      <c r="CK105" s="131">
        <v>3.3119999999999998</v>
      </c>
      <c r="CL105" s="131">
        <v>3.4870000000000001</v>
      </c>
      <c r="CM105" s="131">
        <v>3.3119999999999998</v>
      </c>
      <c r="CN105" s="34">
        <f t="shared" si="32"/>
        <v>-0.14300000000000024</v>
      </c>
      <c r="CR105" s="132">
        <v>103</v>
      </c>
      <c r="CS105" s="133">
        <v>2.347</v>
      </c>
      <c r="CT105" s="34">
        <f t="shared" si="33"/>
        <v>-2.8999999999999915E-2</v>
      </c>
    </row>
    <row r="106" spans="48:98" x14ac:dyDescent="0.25">
      <c r="AV106" s="132">
        <v>104</v>
      </c>
      <c r="AW106" s="133">
        <v>0.155</v>
      </c>
      <c r="AX106" s="34">
        <f t="shared" si="26"/>
        <v>-1.4000000000000012E-2</v>
      </c>
      <c r="AY106" s="34"/>
      <c r="AZ106" s="34"/>
      <c r="BA106" s="34"/>
      <c r="BB106" s="132">
        <v>104</v>
      </c>
      <c r="BC106" s="133">
        <v>0.32900000000000001</v>
      </c>
      <c r="BD106" s="34">
        <f t="shared" si="27"/>
        <v>-3.7000000000000033E-2</v>
      </c>
      <c r="BE106" s="34"/>
      <c r="BF106" s="34"/>
      <c r="BG106" s="34"/>
      <c r="BH106" s="132">
        <v>104</v>
      </c>
      <c r="BI106" s="133">
        <v>0.82099999999999995</v>
      </c>
      <c r="BJ106" s="34">
        <f t="shared" si="28"/>
        <v>-3.2999999999999918E-2</v>
      </c>
      <c r="BK106" s="34"/>
      <c r="BL106" s="34"/>
      <c r="BM106" s="34"/>
      <c r="BN106" s="132">
        <v>104</v>
      </c>
      <c r="BO106" s="133">
        <v>1.28</v>
      </c>
      <c r="BP106" s="34">
        <f t="shared" si="29"/>
        <v>-3.2000000000000028E-2</v>
      </c>
      <c r="BQ106" s="34"/>
      <c r="BR106" s="34"/>
      <c r="BS106" s="34"/>
      <c r="BT106" s="132">
        <v>104</v>
      </c>
      <c r="BU106" s="133">
        <v>1.623</v>
      </c>
      <c r="BV106" s="34">
        <f t="shared" si="30"/>
        <v>-4.2000000000000037E-2</v>
      </c>
      <c r="CA106" s="132">
        <v>104</v>
      </c>
      <c r="CB106" s="133">
        <v>2.8220000000000001</v>
      </c>
      <c r="CC106" s="131">
        <v>2.8439999999999999</v>
      </c>
      <c r="CD106" s="131">
        <v>3.0169999999999999</v>
      </c>
      <c r="CE106" s="131">
        <v>2.8239999999999998</v>
      </c>
      <c r="CF106" s="34">
        <f t="shared" si="31"/>
        <v>-5.2000000000000046E-2</v>
      </c>
      <c r="CG106" s="34"/>
      <c r="CH106" s="34"/>
      <c r="CI106" s="132">
        <v>104</v>
      </c>
      <c r="CJ106" s="133">
        <v>3.1789999999999998</v>
      </c>
      <c r="CK106" s="131">
        <v>3.2160000000000002</v>
      </c>
      <c r="CL106" s="131">
        <v>3.3889999999999998</v>
      </c>
      <c r="CM106" s="131">
        <v>3.198</v>
      </c>
      <c r="CN106" s="34">
        <f t="shared" si="32"/>
        <v>-1.6000000000000014E-2</v>
      </c>
      <c r="CR106" s="132">
        <v>104</v>
      </c>
      <c r="CS106" s="133">
        <v>2.3180000000000001</v>
      </c>
      <c r="CT106" s="34">
        <f t="shared" si="33"/>
        <v>-5.500000000000016E-2</v>
      </c>
    </row>
    <row r="107" spans="48:98" x14ac:dyDescent="0.25">
      <c r="AV107" s="132">
        <v>105</v>
      </c>
      <c r="AW107" s="133">
        <v>0.14099999999999999</v>
      </c>
      <c r="AX107" s="34">
        <f t="shared" si="26"/>
        <v>8.0000000000000071E-3</v>
      </c>
      <c r="AY107" s="34"/>
      <c r="AZ107" s="34"/>
      <c r="BA107" s="34"/>
      <c r="BB107" s="132">
        <v>105</v>
      </c>
      <c r="BC107" s="133">
        <v>0.29199999999999998</v>
      </c>
      <c r="BD107" s="34">
        <f t="shared" si="27"/>
        <v>1.100000000000001E-2</v>
      </c>
      <c r="BE107" s="34"/>
      <c r="BF107" s="34"/>
      <c r="BG107" s="34"/>
      <c r="BH107" s="132">
        <v>105</v>
      </c>
      <c r="BI107" s="133">
        <v>0.78800000000000003</v>
      </c>
      <c r="BJ107" s="34">
        <f t="shared" si="28"/>
        <v>-8.0000000000000071E-3</v>
      </c>
      <c r="BK107" s="34"/>
      <c r="BL107" s="34"/>
      <c r="BM107" s="34"/>
      <c r="BN107" s="132">
        <v>105</v>
      </c>
      <c r="BO107" s="133">
        <v>1.248</v>
      </c>
      <c r="BP107" s="34">
        <f t="shared" si="29"/>
        <v>-2.0000000000000018E-2</v>
      </c>
      <c r="BQ107" s="34"/>
      <c r="BR107" s="34"/>
      <c r="BS107" s="34"/>
      <c r="BT107" s="132">
        <v>105</v>
      </c>
      <c r="BU107" s="133">
        <v>1.581</v>
      </c>
      <c r="BV107" s="34">
        <f t="shared" si="30"/>
        <v>-2.4000000000000021E-2</v>
      </c>
      <c r="CA107" s="132">
        <v>105</v>
      </c>
      <c r="CB107" s="133">
        <v>2.77</v>
      </c>
      <c r="CC107" s="131">
        <v>2.84</v>
      </c>
      <c r="CD107" s="131">
        <v>2.91</v>
      </c>
      <c r="CE107" s="131">
        <v>2.7160000000000002</v>
      </c>
      <c r="CF107" s="34">
        <f t="shared" si="31"/>
        <v>0.20599999999999996</v>
      </c>
      <c r="CG107" s="34"/>
      <c r="CH107" s="34"/>
      <c r="CI107" s="132">
        <v>105</v>
      </c>
      <c r="CJ107" s="133">
        <v>3.1629999999999998</v>
      </c>
      <c r="CK107" s="131">
        <v>3.1909999999999998</v>
      </c>
      <c r="CL107" s="131">
        <v>3.3250000000000002</v>
      </c>
      <c r="CM107" s="131">
        <v>3.1059999999999999</v>
      </c>
      <c r="CN107" s="34">
        <f t="shared" si="32"/>
        <v>0.15600000000000014</v>
      </c>
      <c r="CR107" s="132">
        <v>105</v>
      </c>
      <c r="CS107" s="133">
        <v>2.2629999999999999</v>
      </c>
      <c r="CT107" s="34">
        <f t="shared" si="33"/>
        <v>-3.0999999999999694E-2</v>
      </c>
    </row>
    <row r="108" spans="48:98" x14ac:dyDescent="0.25">
      <c r="AV108" s="132">
        <v>106</v>
      </c>
      <c r="AW108" s="133">
        <v>0.14899999999999999</v>
      </c>
      <c r="AX108" s="34">
        <f t="shared" si="26"/>
        <v>0</v>
      </c>
      <c r="AY108" s="34"/>
      <c r="AZ108" s="34"/>
      <c r="BA108" s="34"/>
      <c r="BB108" s="132">
        <v>106</v>
      </c>
      <c r="BC108" s="133">
        <v>0.30299999999999999</v>
      </c>
      <c r="BD108" s="34">
        <f t="shared" si="27"/>
        <v>7.0000000000000062E-3</v>
      </c>
      <c r="BE108" s="34"/>
      <c r="BF108" s="34"/>
      <c r="BG108" s="34"/>
      <c r="BH108" s="132">
        <v>106</v>
      </c>
      <c r="BI108" s="133">
        <v>0.78</v>
      </c>
      <c r="BJ108" s="34">
        <f t="shared" si="28"/>
        <v>-3.6000000000000032E-2</v>
      </c>
      <c r="BK108" s="34"/>
      <c r="BL108" s="34"/>
      <c r="BM108" s="34"/>
      <c r="BN108" s="132">
        <v>106</v>
      </c>
      <c r="BO108" s="133">
        <v>1.228</v>
      </c>
      <c r="BP108" s="34">
        <f t="shared" si="29"/>
        <v>-8.0999999999999961E-2</v>
      </c>
      <c r="BQ108" s="34"/>
      <c r="BR108" s="34"/>
      <c r="BS108" s="34"/>
      <c r="BT108" s="132">
        <v>106</v>
      </c>
      <c r="BU108" s="133">
        <v>1.5569999999999999</v>
      </c>
      <c r="BV108" s="34">
        <f t="shared" si="30"/>
        <v>-0.10299999999999998</v>
      </c>
      <c r="CA108" s="132">
        <v>106</v>
      </c>
      <c r="CB108" s="133">
        <v>2.976</v>
      </c>
      <c r="CC108" s="131">
        <v>2.9540000000000002</v>
      </c>
      <c r="CD108" s="131">
        <v>3.0419999999999998</v>
      </c>
      <c r="CE108" s="131">
        <v>2.798</v>
      </c>
      <c r="CF108" s="34">
        <f t="shared" si="31"/>
        <v>0.27099999999999991</v>
      </c>
      <c r="CG108" s="34"/>
      <c r="CH108" s="34"/>
      <c r="CI108" s="132">
        <v>106</v>
      </c>
      <c r="CJ108" s="133">
        <v>3.319</v>
      </c>
      <c r="CK108" s="131">
        <v>3.339</v>
      </c>
      <c r="CL108" s="131">
        <v>3.41</v>
      </c>
      <c r="CM108" s="131">
        <v>3.161</v>
      </c>
      <c r="CN108" s="34">
        <f t="shared" si="32"/>
        <v>0.13500000000000023</v>
      </c>
      <c r="CR108" s="132">
        <v>106</v>
      </c>
      <c r="CS108" s="133">
        <v>2.2320000000000002</v>
      </c>
      <c r="CT108" s="34">
        <f t="shared" si="33"/>
        <v>-9.0000000000000302E-2</v>
      </c>
    </row>
    <row r="109" spans="48:98" x14ac:dyDescent="0.25">
      <c r="AV109" s="132">
        <v>107</v>
      </c>
      <c r="AW109" s="133">
        <v>0.14899999999999999</v>
      </c>
      <c r="AX109" s="34">
        <f t="shared" si="26"/>
        <v>0.10300000000000001</v>
      </c>
      <c r="AY109" s="34"/>
      <c r="AZ109" s="34"/>
      <c r="BA109" s="34"/>
      <c r="BB109" s="132">
        <v>107</v>
      </c>
      <c r="BC109" s="133">
        <v>0.31</v>
      </c>
      <c r="BD109" s="34">
        <f t="shared" si="27"/>
        <v>0.15899999999999997</v>
      </c>
      <c r="BE109" s="34"/>
      <c r="BF109" s="34"/>
      <c r="BG109" s="34"/>
      <c r="BH109" s="132">
        <v>107</v>
      </c>
      <c r="BI109" s="133">
        <v>0.74399999999999999</v>
      </c>
      <c r="BJ109" s="34">
        <f t="shared" si="28"/>
        <v>0.13200000000000001</v>
      </c>
      <c r="BK109" s="34"/>
      <c r="BL109" s="34"/>
      <c r="BM109" s="34"/>
      <c r="BN109" s="132">
        <v>107</v>
      </c>
      <c r="BO109" s="133">
        <v>1.147</v>
      </c>
      <c r="BP109" s="34">
        <f t="shared" si="29"/>
        <v>6.4999999999999947E-2</v>
      </c>
      <c r="BQ109" s="34"/>
      <c r="BR109" s="34"/>
      <c r="BS109" s="34"/>
      <c r="BT109" s="132">
        <v>107</v>
      </c>
      <c r="BU109" s="133">
        <v>1.454</v>
      </c>
      <c r="BV109" s="34">
        <f t="shared" si="30"/>
        <v>-1.0999999999999899E-2</v>
      </c>
      <c r="CA109" s="132">
        <v>107</v>
      </c>
      <c r="CB109" s="133">
        <v>3.2469999999999999</v>
      </c>
      <c r="CC109" s="131">
        <v>3.1589999999999998</v>
      </c>
      <c r="CD109" s="131">
        <v>3.202</v>
      </c>
      <c r="CE109" s="131">
        <v>2.835</v>
      </c>
      <c r="CF109" s="34">
        <f t="shared" si="31"/>
        <v>8.4000000000000075E-2</v>
      </c>
      <c r="CG109" s="34"/>
      <c r="CH109" s="34"/>
      <c r="CI109" s="132">
        <v>107</v>
      </c>
      <c r="CJ109" s="133">
        <v>3.4540000000000002</v>
      </c>
      <c r="CK109" s="131">
        <v>3.4630000000000001</v>
      </c>
      <c r="CL109" s="131">
        <v>3.528</v>
      </c>
      <c r="CM109" s="131">
        <v>3.1709999999999998</v>
      </c>
      <c r="CN109" s="34">
        <f t="shared" si="32"/>
        <v>8.1999999999999851E-2</v>
      </c>
      <c r="CR109" s="132">
        <v>107</v>
      </c>
      <c r="CS109" s="133">
        <v>2.1419999999999999</v>
      </c>
      <c r="CT109" s="34">
        <f t="shared" si="33"/>
        <v>-0.125</v>
      </c>
    </row>
    <row r="110" spans="48:98" x14ac:dyDescent="0.25">
      <c r="AV110" s="132">
        <v>108</v>
      </c>
      <c r="AW110" s="133">
        <v>0.252</v>
      </c>
      <c r="AX110" s="34">
        <f t="shared" si="26"/>
        <v>1.6000000000000014E-2</v>
      </c>
      <c r="AY110" s="34"/>
      <c r="AZ110" s="34"/>
      <c r="BA110" s="34"/>
      <c r="BB110" s="132">
        <v>108</v>
      </c>
      <c r="BC110" s="133">
        <v>0.46899999999999997</v>
      </c>
      <c r="BD110" s="34">
        <f t="shared" si="27"/>
        <v>7.0000000000000062E-3</v>
      </c>
      <c r="BE110" s="34"/>
      <c r="BF110" s="34"/>
      <c r="BG110" s="34"/>
      <c r="BH110" s="132">
        <v>108</v>
      </c>
      <c r="BI110" s="133">
        <v>0.876</v>
      </c>
      <c r="BJ110" s="34">
        <f t="shared" si="28"/>
        <v>4.9000000000000044E-2</v>
      </c>
      <c r="BK110" s="34"/>
      <c r="BL110" s="34"/>
      <c r="BM110" s="34"/>
      <c r="BN110" s="132">
        <v>108</v>
      </c>
      <c r="BO110" s="133">
        <v>1.212</v>
      </c>
      <c r="BP110" s="34">
        <f t="shared" si="29"/>
        <v>7.0999999999999952E-2</v>
      </c>
      <c r="BQ110" s="34"/>
      <c r="BR110" s="34"/>
      <c r="BS110" s="34"/>
      <c r="BT110" s="132">
        <v>108</v>
      </c>
      <c r="BU110" s="133">
        <v>1.4430000000000001</v>
      </c>
      <c r="BV110" s="34">
        <f t="shared" si="30"/>
        <v>8.0999999999999961E-2</v>
      </c>
      <c r="CA110" s="132">
        <v>108</v>
      </c>
      <c r="CB110" s="133">
        <v>3.331</v>
      </c>
      <c r="CC110" s="131">
        <v>2.9820000000000002</v>
      </c>
      <c r="CD110" s="131">
        <v>3.16</v>
      </c>
      <c r="CE110" s="131">
        <v>2.9350000000000001</v>
      </c>
      <c r="CF110" s="34">
        <f t="shared" si="31"/>
        <v>-0.12800000000000011</v>
      </c>
      <c r="CG110" s="34"/>
      <c r="CH110" s="34"/>
      <c r="CI110" s="132">
        <v>108</v>
      </c>
      <c r="CJ110" s="133">
        <v>3.536</v>
      </c>
      <c r="CK110" s="131">
        <v>3.2050000000000001</v>
      </c>
      <c r="CL110" s="131">
        <v>3.4689999999999999</v>
      </c>
      <c r="CM110" s="131">
        <v>3.173</v>
      </c>
      <c r="CN110" s="34">
        <f t="shared" si="32"/>
        <v>-1.2999999999999901E-2</v>
      </c>
      <c r="CR110" s="132">
        <v>108</v>
      </c>
      <c r="CS110" s="133">
        <v>2.0169999999999999</v>
      </c>
      <c r="CT110" s="34">
        <f t="shared" si="33"/>
        <v>0.1339999999999999</v>
      </c>
    </row>
    <row r="111" spans="48:98" x14ac:dyDescent="0.25">
      <c r="AV111" s="132">
        <v>109</v>
      </c>
      <c r="AW111" s="133">
        <v>0.26800000000000002</v>
      </c>
      <c r="AX111" s="34">
        <f t="shared" si="26"/>
        <v>-3.0000000000000027E-2</v>
      </c>
      <c r="AY111" s="34"/>
      <c r="AZ111" s="34"/>
      <c r="BA111" s="34"/>
      <c r="BB111" s="132">
        <v>109</v>
      </c>
      <c r="BC111" s="133">
        <v>0.47599999999999998</v>
      </c>
      <c r="BD111" s="34">
        <f t="shared" si="27"/>
        <v>-3.2999999999999974E-2</v>
      </c>
      <c r="BE111" s="34"/>
      <c r="BF111" s="34"/>
      <c r="BG111" s="34"/>
      <c r="BH111" s="132">
        <v>109</v>
      </c>
      <c r="BI111" s="133">
        <v>0.92500000000000004</v>
      </c>
      <c r="BJ111" s="34">
        <f t="shared" si="28"/>
        <v>-6.6000000000000059E-2</v>
      </c>
      <c r="BK111" s="34"/>
      <c r="BL111" s="34"/>
      <c r="BM111" s="34"/>
      <c r="BN111" s="132">
        <v>109</v>
      </c>
      <c r="BO111" s="133">
        <v>1.2829999999999999</v>
      </c>
      <c r="BP111" s="34">
        <f t="shared" si="29"/>
        <v>-8.8999999999999968E-2</v>
      </c>
      <c r="BQ111" s="34"/>
      <c r="BR111" s="34"/>
      <c r="BS111" s="34"/>
      <c r="BT111" s="132">
        <v>109</v>
      </c>
      <c r="BU111" s="133">
        <v>1.524</v>
      </c>
      <c r="BV111" s="34">
        <f t="shared" si="30"/>
        <v>-9.2999999999999972E-2</v>
      </c>
      <c r="CA111" s="132">
        <v>109</v>
      </c>
      <c r="CB111" s="133">
        <v>3.2029999999999998</v>
      </c>
      <c r="CC111" s="131">
        <v>2.9390000000000001</v>
      </c>
      <c r="CD111" s="131">
        <v>2.988</v>
      </c>
      <c r="CE111" s="131">
        <v>2.74</v>
      </c>
      <c r="CF111" s="34">
        <f t="shared" si="31"/>
        <v>-0.27299999999999969</v>
      </c>
      <c r="CG111" s="34"/>
      <c r="CH111" s="34"/>
      <c r="CI111" s="132">
        <v>109</v>
      </c>
      <c r="CJ111" s="133">
        <v>3.5230000000000001</v>
      </c>
      <c r="CK111" s="131">
        <v>3.1349999999999998</v>
      </c>
      <c r="CL111" s="131">
        <v>3.214</v>
      </c>
      <c r="CM111" s="131">
        <v>3.004</v>
      </c>
      <c r="CN111" s="34">
        <f t="shared" si="32"/>
        <v>-0.15600000000000014</v>
      </c>
      <c r="CR111" s="132">
        <v>109</v>
      </c>
      <c r="CS111" s="133">
        <v>2.1509999999999998</v>
      </c>
      <c r="CT111" s="34">
        <f t="shared" si="33"/>
        <v>-0.10599999999999987</v>
      </c>
    </row>
    <row r="112" spans="48:98" x14ac:dyDescent="0.25">
      <c r="AV112" s="132">
        <v>110</v>
      </c>
      <c r="AW112" s="133">
        <v>0.23799999999999999</v>
      </c>
      <c r="AX112" s="34">
        <f t="shared" si="26"/>
        <v>-2.2999999999999993E-2</v>
      </c>
      <c r="AY112" s="34"/>
      <c r="AZ112" s="34"/>
      <c r="BA112" s="34"/>
      <c r="BB112" s="132">
        <v>110</v>
      </c>
      <c r="BC112" s="133">
        <v>0.443</v>
      </c>
      <c r="BD112" s="34">
        <f t="shared" si="27"/>
        <v>-4.7999999999999987E-2</v>
      </c>
      <c r="BE112" s="34"/>
      <c r="BF112" s="34"/>
      <c r="BG112" s="34"/>
      <c r="BH112" s="132">
        <v>110</v>
      </c>
      <c r="BI112" s="133">
        <v>0.85899999999999999</v>
      </c>
      <c r="BJ112" s="34">
        <f t="shared" si="28"/>
        <v>-7.1999999999999953E-2</v>
      </c>
      <c r="BK112" s="34"/>
      <c r="BL112" s="34"/>
      <c r="BM112" s="34"/>
      <c r="BN112" s="132">
        <v>110</v>
      </c>
      <c r="BO112" s="133">
        <v>1.194</v>
      </c>
      <c r="BP112" s="34">
        <f t="shared" si="29"/>
        <v>-7.9999999999999849E-2</v>
      </c>
      <c r="BQ112" s="34"/>
      <c r="BR112" s="34"/>
      <c r="BS112" s="34"/>
      <c r="BT112" s="132">
        <v>110</v>
      </c>
      <c r="BU112" s="133">
        <v>1.431</v>
      </c>
      <c r="BV112" s="34">
        <f t="shared" si="30"/>
        <v>-7.0000000000000062E-2</v>
      </c>
      <c r="CA112" s="132">
        <v>110</v>
      </c>
      <c r="CB112" s="133">
        <v>2.93</v>
      </c>
      <c r="CC112" s="131">
        <v>2.8559999999999999</v>
      </c>
      <c r="CD112" s="131">
        <v>3.0489999999999999</v>
      </c>
      <c r="CE112" s="131">
        <v>2.8130000000000002</v>
      </c>
      <c r="CF112" s="34">
        <f t="shared" si="31"/>
        <v>0.21899999999999986</v>
      </c>
      <c r="CG112" s="34"/>
      <c r="CH112" s="34"/>
      <c r="CI112" s="132">
        <v>110</v>
      </c>
      <c r="CJ112" s="133">
        <v>3.367</v>
      </c>
      <c r="CK112" s="131">
        <v>3.1160000000000001</v>
      </c>
      <c r="CL112" s="131">
        <v>3.2330000000000001</v>
      </c>
      <c r="CM112" s="131">
        <v>3.0510000000000002</v>
      </c>
      <c r="CN112" s="34">
        <f t="shared" si="32"/>
        <v>0.1509999999999998</v>
      </c>
      <c r="CR112" s="132">
        <v>110</v>
      </c>
      <c r="CS112" s="133">
        <v>2.0449999999999999</v>
      </c>
      <c r="CT112" s="34">
        <f t="shared" si="33"/>
        <v>-5.4999999999999938E-2</v>
      </c>
    </row>
    <row r="113" spans="48:98" x14ac:dyDescent="0.25">
      <c r="AV113" s="132">
        <v>111</v>
      </c>
      <c r="AW113" s="133">
        <v>0.215</v>
      </c>
      <c r="AX113" s="34">
        <f t="shared" si="26"/>
        <v>1.3000000000000012E-2</v>
      </c>
      <c r="AY113" s="34"/>
      <c r="AZ113" s="34"/>
      <c r="BA113" s="34"/>
      <c r="BB113" s="132">
        <v>111</v>
      </c>
      <c r="BC113" s="133">
        <v>0.39500000000000002</v>
      </c>
      <c r="BD113" s="34">
        <f t="shared" si="27"/>
        <v>3.7999999999999978E-2</v>
      </c>
      <c r="BE113" s="34"/>
      <c r="BF113" s="34"/>
      <c r="BG113" s="34"/>
      <c r="BH113" s="132">
        <v>111</v>
      </c>
      <c r="BI113" s="133">
        <v>0.78700000000000003</v>
      </c>
      <c r="BJ113" s="34">
        <f t="shared" si="28"/>
        <v>-6.0000000000000053E-3</v>
      </c>
      <c r="BK113" s="34"/>
      <c r="BL113" s="34"/>
      <c r="BM113" s="34"/>
      <c r="BN113" s="132">
        <v>111</v>
      </c>
      <c r="BO113" s="133">
        <v>1.1140000000000001</v>
      </c>
      <c r="BP113" s="34">
        <f t="shared" si="29"/>
        <v>-4.2000000000000037E-2</v>
      </c>
      <c r="BQ113" s="34"/>
      <c r="BR113" s="34"/>
      <c r="BS113" s="34"/>
      <c r="BT113" s="132">
        <v>111</v>
      </c>
      <c r="BU113" s="133">
        <v>1.361</v>
      </c>
      <c r="BV113" s="34">
        <f t="shared" si="30"/>
        <v>-6.0999999999999943E-2</v>
      </c>
      <c r="CA113" s="132">
        <v>111</v>
      </c>
      <c r="CB113" s="133">
        <v>3.149</v>
      </c>
      <c r="CC113" s="131">
        <v>2.7959999999999998</v>
      </c>
      <c r="CD113" s="131">
        <v>2.891</v>
      </c>
      <c r="CE113" s="131">
        <v>2.6419999999999999</v>
      </c>
      <c r="CF113" s="34">
        <f t="shared" si="31"/>
        <v>-0.12000000000000011</v>
      </c>
      <c r="CG113" s="34"/>
      <c r="CH113" s="34"/>
      <c r="CI113" s="132">
        <v>111</v>
      </c>
      <c r="CJ113" s="133">
        <v>3.5179999999999998</v>
      </c>
      <c r="CK113" s="131">
        <v>2.9369999999999998</v>
      </c>
      <c r="CL113" s="131">
        <v>3.109</v>
      </c>
      <c r="CM113" s="131">
        <v>2.9239999999999999</v>
      </c>
      <c r="CN113" s="34">
        <f t="shared" si="32"/>
        <v>-0.17899999999999983</v>
      </c>
      <c r="CR113" s="132">
        <v>111</v>
      </c>
      <c r="CS113" s="133">
        <v>1.99</v>
      </c>
      <c r="CT113" s="34">
        <f t="shared" si="33"/>
        <v>-6.2000000000000055E-2</v>
      </c>
    </row>
    <row r="114" spans="48:98" x14ac:dyDescent="0.25">
      <c r="AV114" s="132">
        <v>112</v>
      </c>
      <c r="AW114" s="133">
        <v>0.22800000000000001</v>
      </c>
      <c r="AX114" s="34">
        <f t="shared" si="26"/>
        <v>-2.7999999999999997E-2</v>
      </c>
      <c r="AY114" s="34"/>
      <c r="AZ114" s="34"/>
      <c r="BA114" s="34"/>
      <c r="BB114" s="132">
        <v>112</v>
      </c>
      <c r="BC114" s="133">
        <v>0.433</v>
      </c>
      <c r="BD114" s="34">
        <f t="shared" si="27"/>
        <v>-5.7999999999999996E-2</v>
      </c>
      <c r="BE114" s="34"/>
      <c r="BF114" s="34"/>
      <c r="BG114" s="34"/>
      <c r="BH114" s="132">
        <v>112</v>
      </c>
      <c r="BI114" s="133">
        <v>0.78100000000000003</v>
      </c>
      <c r="BJ114" s="34">
        <f t="shared" si="28"/>
        <v>-6.800000000000006E-2</v>
      </c>
      <c r="BK114" s="34"/>
      <c r="BL114" s="34"/>
      <c r="BM114" s="34"/>
      <c r="BN114" s="132">
        <v>112</v>
      </c>
      <c r="BO114" s="133">
        <v>1.0720000000000001</v>
      </c>
      <c r="BP114" s="34">
        <f t="shared" si="29"/>
        <v>-4.4000000000000039E-2</v>
      </c>
      <c r="BQ114" s="34"/>
      <c r="BR114" s="34"/>
      <c r="BS114" s="34"/>
      <c r="BT114" s="132">
        <v>112</v>
      </c>
      <c r="BU114" s="133">
        <v>1.3</v>
      </c>
      <c r="BV114" s="34">
        <f t="shared" si="30"/>
        <v>-1.9000000000000128E-2</v>
      </c>
      <c r="CA114" s="132">
        <v>112</v>
      </c>
      <c r="CB114" s="133">
        <v>3.0289999999999999</v>
      </c>
      <c r="CC114" s="131">
        <v>2.5270000000000001</v>
      </c>
      <c r="CD114" s="131">
        <v>2.81</v>
      </c>
      <c r="CE114" s="131">
        <v>2.4729999999999999</v>
      </c>
      <c r="CF114" s="34">
        <f t="shared" si="31"/>
        <v>-0.19099999999999984</v>
      </c>
      <c r="CG114" s="34"/>
      <c r="CH114" s="34"/>
      <c r="CI114" s="132">
        <v>112</v>
      </c>
      <c r="CJ114" s="133">
        <v>3.339</v>
      </c>
      <c r="CK114" s="131">
        <v>2.6070000000000002</v>
      </c>
      <c r="CL114" s="131">
        <v>2.9580000000000002</v>
      </c>
      <c r="CM114" s="131">
        <v>2.5960000000000001</v>
      </c>
      <c r="CN114" s="34">
        <f t="shared" si="32"/>
        <v>-0.12599999999999989</v>
      </c>
      <c r="CR114" s="132">
        <v>112</v>
      </c>
      <c r="CS114" s="133">
        <v>1.9279999999999999</v>
      </c>
      <c r="CT114" s="34">
        <f t="shared" si="33"/>
        <v>-4.9999999999998934E-3</v>
      </c>
    </row>
    <row r="115" spans="48:98" x14ac:dyDescent="0.25">
      <c r="AV115" s="132">
        <v>113</v>
      </c>
      <c r="AW115" s="133">
        <v>0.2</v>
      </c>
      <c r="AX115" s="34">
        <f t="shared" si="26"/>
        <v>-1.2000000000000011E-2</v>
      </c>
      <c r="AY115" s="34"/>
      <c r="AZ115" s="34"/>
      <c r="BA115" s="34"/>
      <c r="BB115" s="132">
        <v>113</v>
      </c>
      <c r="BC115" s="133">
        <v>0.375</v>
      </c>
      <c r="BD115" s="34">
        <f t="shared" si="27"/>
        <v>-3.1999999999999973E-2</v>
      </c>
      <c r="BE115" s="34"/>
      <c r="BF115" s="34"/>
      <c r="BG115" s="34"/>
      <c r="BH115" s="132">
        <v>113</v>
      </c>
      <c r="BI115" s="133">
        <v>0.71299999999999997</v>
      </c>
      <c r="BJ115" s="34">
        <f t="shared" si="28"/>
        <v>-2.0000000000000018E-2</v>
      </c>
      <c r="BK115" s="34"/>
      <c r="BL115" s="34"/>
      <c r="BM115" s="34"/>
      <c r="BN115" s="132">
        <v>113</v>
      </c>
      <c r="BO115" s="133">
        <v>1.028</v>
      </c>
      <c r="BP115" s="34">
        <f t="shared" si="29"/>
        <v>-2.8000000000000025E-2</v>
      </c>
      <c r="BQ115" s="34"/>
      <c r="BR115" s="34"/>
      <c r="BS115" s="34"/>
      <c r="BT115" s="132">
        <v>113</v>
      </c>
      <c r="BU115" s="133">
        <v>1.2809999999999999</v>
      </c>
      <c r="BV115" s="34">
        <f t="shared" si="30"/>
        <v>-5.4999999999999938E-2</v>
      </c>
      <c r="CA115" s="132">
        <v>113</v>
      </c>
      <c r="CB115" s="133">
        <v>2.8380000000000001</v>
      </c>
      <c r="CC115" s="131">
        <v>2.5529999999999999</v>
      </c>
      <c r="CD115" s="131">
        <v>2.6560000000000001</v>
      </c>
      <c r="CE115" s="131">
        <v>2.3769999999999998</v>
      </c>
      <c r="CF115" s="34">
        <f t="shared" si="31"/>
        <v>-0.14900000000000002</v>
      </c>
      <c r="CG115" s="34"/>
      <c r="CH115" s="34"/>
      <c r="CI115" s="132">
        <v>113</v>
      </c>
      <c r="CJ115" s="133">
        <v>3.2130000000000001</v>
      </c>
      <c r="CK115" s="131">
        <v>2.742</v>
      </c>
      <c r="CL115" s="131">
        <v>2.8069999999999999</v>
      </c>
      <c r="CM115" s="131">
        <v>2.5779999999999998</v>
      </c>
      <c r="CN115" s="34">
        <f t="shared" si="32"/>
        <v>4.9999999999998934E-3</v>
      </c>
      <c r="CR115" s="132">
        <v>113</v>
      </c>
      <c r="CS115" s="133">
        <v>1.923</v>
      </c>
      <c r="CT115" s="34">
        <f t="shared" si="33"/>
        <v>-2.8000000000000025E-2</v>
      </c>
    </row>
    <row r="116" spans="48:98" x14ac:dyDescent="0.25">
      <c r="AV116" s="132">
        <v>114</v>
      </c>
      <c r="AW116" s="133">
        <v>0.188</v>
      </c>
      <c r="AX116" s="34">
        <f t="shared" si="26"/>
        <v>2.3999999999999994E-2</v>
      </c>
      <c r="AY116" s="34"/>
      <c r="AZ116" s="34"/>
      <c r="BA116" s="34"/>
      <c r="BB116" s="132">
        <v>114</v>
      </c>
      <c r="BC116" s="133">
        <v>0.34300000000000003</v>
      </c>
      <c r="BD116" s="34">
        <f t="shared" si="27"/>
        <v>6.9999999999999951E-2</v>
      </c>
      <c r="BE116" s="34"/>
      <c r="BF116" s="34"/>
      <c r="BG116" s="34"/>
      <c r="BH116" s="132">
        <v>114</v>
      </c>
      <c r="BI116" s="133">
        <v>0.69299999999999995</v>
      </c>
      <c r="BJ116" s="34">
        <f t="shared" si="28"/>
        <v>8.1000000000000072E-2</v>
      </c>
      <c r="BK116" s="34"/>
      <c r="BL116" s="34"/>
      <c r="BM116" s="34"/>
      <c r="BN116" s="132">
        <v>114</v>
      </c>
      <c r="BO116" s="133">
        <v>1</v>
      </c>
      <c r="BP116" s="34">
        <f t="shared" si="29"/>
        <v>8.0000000000000071E-2</v>
      </c>
      <c r="BQ116" s="34"/>
      <c r="BR116" s="34"/>
      <c r="BS116" s="34"/>
      <c r="BT116" s="132">
        <v>114</v>
      </c>
      <c r="BU116" s="133">
        <v>1.226</v>
      </c>
      <c r="BV116" s="34">
        <f t="shared" si="30"/>
        <v>7.8999999999999959E-2</v>
      </c>
      <c r="CA116" s="132">
        <v>114</v>
      </c>
      <c r="CB116" s="133">
        <v>2.6890000000000001</v>
      </c>
      <c r="CC116" s="131">
        <v>2.1749999999999998</v>
      </c>
      <c r="CD116" s="131">
        <v>2.5830000000000002</v>
      </c>
      <c r="CE116" s="131">
        <v>2.1749999999999998</v>
      </c>
      <c r="CF116" s="34">
        <f t="shared" si="31"/>
        <v>0.21199999999999974</v>
      </c>
      <c r="CG116" s="34"/>
      <c r="CH116" s="34"/>
      <c r="CI116" s="132">
        <v>114</v>
      </c>
      <c r="CJ116" s="133">
        <v>3.218</v>
      </c>
      <c r="CK116" s="131">
        <v>2.3769999999999998</v>
      </c>
      <c r="CL116" s="131">
        <v>2.7930000000000001</v>
      </c>
      <c r="CM116" s="131">
        <v>2.3769999999999998</v>
      </c>
      <c r="CN116" s="34">
        <f t="shared" si="32"/>
        <v>6.3000000000000167E-2</v>
      </c>
      <c r="CR116" s="132">
        <v>114</v>
      </c>
      <c r="CS116" s="133">
        <v>1.895</v>
      </c>
      <c r="CT116" s="34">
        <f t="shared" si="33"/>
        <v>5.8000000000000052E-2</v>
      </c>
    </row>
    <row r="117" spans="48:98" x14ac:dyDescent="0.25">
      <c r="AV117" s="132">
        <v>115</v>
      </c>
      <c r="AW117" s="133">
        <v>0.21199999999999999</v>
      </c>
      <c r="AX117" s="34">
        <f t="shared" si="26"/>
        <v>-3.0000000000000027E-3</v>
      </c>
      <c r="AY117" s="34"/>
      <c r="AZ117" s="34"/>
      <c r="BA117" s="34"/>
      <c r="BB117" s="132">
        <v>115</v>
      </c>
      <c r="BC117" s="133">
        <v>0.41299999999999998</v>
      </c>
      <c r="BD117" s="34">
        <f t="shared" si="27"/>
        <v>1.7000000000000015E-2</v>
      </c>
      <c r="BE117" s="34"/>
      <c r="BF117" s="34"/>
      <c r="BG117" s="34"/>
      <c r="BH117" s="132">
        <v>115</v>
      </c>
      <c r="BI117" s="133">
        <v>0.77400000000000002</v>
      </c>
      <c r="BJ117" s="34">
        <f t="shared" si="28"/>
        <v>2.0000000000000018E-3</v>
      </c>
      <c r="BK117" s="34"/>
      <c r="BL117" s="34"/>
      <c r="BM117" s="34"/>
      <c r="BN117" s="132">
        <v>115</v>
      </c>
      <c r="BO117" s="133">
        <v>1.08</v>
      </c>
      <c r="BP117" s="34">
        <f t="shared" si="29"/>
        <v>-1.7000000000000126E-2</v>
      </c>
      <c r="BQ117" s="34"/>
      <c r="BR117" s="34"/>
      <c r="BS117" s="34"/>
      <c r="BT117" s="132">
        <v>115</v>
      </c>
      <c r="BU117" s="133">
        <v>1.3049999999999999</v>
      </c>
      <c r="BV117" s="34">
        <f t="shared" si="30"/>
        <v>-2.200000000000002E-2</v>
      </c>
      <c r="CA117" s="132">
        <v>115</v>
      </c>
      <c r="CB117" s="133">
        <v>2.9009999999999998</v>
      </c>
      <c r="CC117" s="131">
        <v>2.044</v>
      </c>
      <c r="CD117" s="131">
        <v>2.2839999999999998</v>
      </c>
      <c r="CE117" s="131">
        <v>2.0379999999999998</v>
      </c>
      <c r="CF117" s="34">
        <f t="shared" si="31"/>
        <v>1.3000000000000345E-2</v>
      </c>
      <c r="CG117" s="34"/>
      <c r="CH117" s="34"/>
      <c r="CI117" s="132">
        <v>115</v>
      </c>
      <c r="CJ117" s="133">
        <v>3.2810000000000001</v>
      </c>
      <c r="CK117" s="131">
        <v>2.4729999999999999</v>
      </c>
      <c r="CL117" s="131">
        <v>2.6349999999999998</v>
      </c>
      <c r="CM117" s="131">
        <v>2.4620000000000002</v>
      </c>
      <c r="CN117" s="34">
        <f t="shared" si="32"/>
        <v>5.2000000000000046E-2</v>
      </c>
      <c r="CR117" s="132">
        <v>115</v>
      </c>
      <c r="CS117" s="133">
        <v>1.9530000000000001</v>
      </c>
      <c r="CT117" s="34">
        <f t="shared" si="33"/>
        <v>-2.0000000000000018E-2</v>
      </c>
    </row>
    <row r="118" spans="48:98" x14ac:dyDescent="0.25">
      <c r="AV118" s="132">
        <v>116</v>
      </c>
      <c r="AW118" s="133">
        <v>0.20899999999999999</v>
      </c>
      <c r="AX118" s="34">
        <f t="shared" si="26"/>
        <v>1.7000000000000015E-2</v>
      </c>
      <c r="AY118" s="34"/>
      <c r="AZ118" s="34"/>
      <c r="BA118" s="34"/>
      <c r="BB118" s="132">
        <v>116</v>
      </c>
      <c r="BC118" s="133">
        <v>0.43</v>
      </c>
      <c r="BD118" s="34">
        <f t="shared" si="27"/>
        <v>1.6000000000000014E-2</v>
      </c>
      <c r="BE118" s="34"/>
      <c r="BF118" s="34"/>
      <c r="BG118" s="34"/>
      <c r="BH118" s="132">
        <v>116</v>
      </c>
      <c r="BI118" s="133">
        <v>0.77600000000000002</v>
      </c>
      <c r="BJ118" s="34">
        <f t="shared" si="28"/>
        <v>7.0000000000000062E-3</v>
      </c>
      <c r="BK118" s="34"/>
      <c r="BL118" s="34"/>
      <c r="BM118" s="34"/>
      <c r="BN118" s="132">
        <v>116</v>
      </c>
      <c r="BO118" s="133">
        <v>1.0629999999999999</v>
      </c>
      <c r="BP118" s="34">
        <f t="shared" si="29"/>
        <v>-1.0000000000000009E-2</v>
      </c>
      <c r="BQ118" s="34"/>
      <c r="BR118" s="34"/>
      <c r="BS118" s="34"/>
      <c r="BT118" s="132">
        <v>116</v>
      </c>
      <c r="BU118" s="133">
        <v>1.2829999999999999</v>
      </c>
      <c r="BV118" s="34">
        <f t="shared" si="30"/>
        <v>-2.8000000000000025E-2</v>
      </c>
      <c r="CA118" s="132">
        <v>116</v>
      </c>
      <c r="CB118" s="133">
        <v>2.9140000000000001</v>
      </c>
      <c r="CC118" s="131">
        <v>1.637</v>
      </c>
      <c r="CD118" s="131">
        <v>2.02</v>
      </c>
      <c r="CE118" s="131">
        <v>1.6220000000000001</v>
      </c>
      <c r="CF118" s="34">
        <f t="shared" si="31"/>
        <v>0.14100000000000001</v>
      </c>
      <c r="CG118" s="34"/>
      <c r="CH118" s="34"/>
      <c r="CI118" s="132">
        <v>116</v>
      </c>
      <c r="CJ118" s="133">
        <v>3.3330000000000002</v>
      </c>
      <c r="CK118" s="131">
        <v>2.194</v>
      </c>
      <c r="CL118" s="131">
        <v>2.5419999999999998</v>
      </c>
      <c r="CM118" s="131">
        <v>2.1859999999999999</v>
      </c>
      <c r="CN118" s="34">
        <f t="shared" si="32"/>
        <v>0.11499999999999977</v>
      </c>
      <c r="CR118" s="132">
        <v>116</v>
      </c>
      <c r="CS118" s="133">
        <v>1.9330000000000001</v>
      </c>
      <c r="CT118" s="34">
        <f t="shared" si="33"/>
        <v>-6.2000000000000055E-2</v>
      </c>
    </row>
    <row r="119" spans="48:98" x14ac:dyDescent="0.25">
      <c r="AV119" s="132">
        <v>117</v>
      </c>
      <c r="AW119" s="133">
        <v>0.22600000000000001</v>
      </c>
      <c r="AX119" s="34">
        <f t="shared" si="26"/>
        <v>-7.0000000000000062E-3</v>
      </c>
      <c r="AY119" s="34"/>
      <c r="AZ119" s="34"/>
      <c r="BA119" s="34"/>
      <c r="BB119" s="132">
        <v>117</v>
      </c>
      <c r="BC119" s="133">
        <v>0.44600000000000001</v>
      </c>
      <c r="BD119" s="34">
        <f t="shared" si="27"/>
        <v>-2.6000000000000023E-2</v>
      </c>
      <c r="BE119" s="34"/>
      <c r="BF119" s="34"/>
      <c r="BG119" s="34"/>
      <c r="BH119" s="132">
        <v>117</v>
      </c>
      <c r="BI119" s="133">
        <v>0.78300000000000003</v>
      </c>
      <c r="BJ119" s="34">
        <f t="shared" si="28"/>
        <v>1.8000000000000016E-2</v>
      </c>
      <c r="BK119" s="34"/>
      <c r="BL119" s="34"/>
      <c r="BM119" s="34"/>
      <c r="BN119" s="132">
        <v>117</v>
      </c>
      <c r="BO119" s="133">
        <v>1.0529999999999999</v>
      </c>
      <c r="BP119" s="34">
        <f t="shared" si="29"/>
        <v>4.4000000000000039E-2</v>
      </c>
      <c r="BQ119" s="34"/>
      <c r="BR119" s="34"/>
      <c r="BS119" s="34"/>
      <c r="BT119" s="132">
        <v>117</v>
      </c>
      <c r="BU119" s="133">
        <v>1.2549999999999999</v>
      </c>
      <c r="BV119" s="34">
        <f t="shared" si="30"/>
        <v>5.500000000000016E-2</v>
      </c>
      <c r="CA119" s="132">
        <v>117</v>
      </c>
      <c r="CB119" s="133">
        <v>3.0550000000000002</v>
      </c>
      <c r="CC119" s="131">
        <v>1.88</v>
      </c>
      <c r="CD119" s="131">
        <v>1.9079999999999999</v>
      </c>
      <c r="CE119" s="131">
        <v>1.633</v>
      </c>
      <c r="CF119" s="34">
        <f t="shared" si="31"/>
        <v>7.6999999999999957E-2</v>
      </c>
      <c r="CG119" s="34"/>
      <c r="CH119" s="34"/>
      <c r="CI119" s="132">
        <v>117</v>
      </c>
      <c r="CJ119" s="133">
        <v>3.448</v>
      </c>
      <c r="CK119" s="131">
        <v>2.2989999999999999</v>
      </c>
      <c r="CL119" s="131">
        <v>2.3740000000000001</v>
      </c>
      <c r="CM119" s="131">
        <v>2.1480000000000001</v>
      </c>
      <c r="CN119" s="34">
        <f t="shared" si="32"/>
        <v>-2.0999999999999908E-2</v>
      </c>
      <c r="CR119" s="132">
        <v>117</v>
      </c>
      <c r="CS119" s="133">
        <v>1.871</v>
      </c>
      <c r="CT119" s="34">
        <f t="shared" si="33"/>
        <v>5.0000000000000044E-2</v>
      </c>
    </row>
    <row r="120" spans="48:98" x14ac:dyDescent="0.25">
      <c r="AV120" s="132">
        <v>118</v>
      </c>
      <c r="AW120" s="133">
        <v>0.219</v>
      </c>
      <c r="AX120" s="34">
        <f t="shared" si="26"/>
        <v>-1.100000000000001E-2</v>
      </c>
      <c r="AY120" s="34"/>
      <c r="AZ120" s="34"/>
      <c r="BA120" s="34"/>
      <c r="BB120" s="132">
        <v>118</v>
      </c>
      <c r="BC120" s="133">
        <v>0.42</v>
      </c>
      <c r="BD120" s="34">
        <f t="shared" si="27"/>
        <v>-1.3000000000000012E-2</v>
      </c>
      <c r="BE120" s="34"/>
      <c r="BF120" s="34"/>
      <c r="BG120" s="34"/>
      <c r="BH120" s="132">
        <v>118</v>
      </c>
      <c r="BI120" s="133">
        <v>0.80100000000000005</v>
      </c>
      <c r="BJ120" s="34">
        <f t="shared" si="28"/>
        <v>-1.6000000000000014E-2</v>
      </c>
      <c r="BK120" s="34"/>
      <c r="BL120" s="34"/>
      <c r="BM120" s="34"/>
      <c r="BN120" s="132">
        <v>118</v>
      </c>
      <c r="BO120" s="133">
        <v>1.097</v>
      </c>
      <c r="BP120" s="34">
        <f t="shared" si="29"/>
        <v>-2.0000000000000018E-3</v>
      </c>
      <c r="BQ120" s="34"/>
      <c r="BR120" s="34"/>
      <c r="BS120" s="34"/>
      <c r="BT120" s="132">
        <v>118</v>
      </c>
      <c r="BU120" s="133">
        <v>1.31</v>
      </c>
      <c r="BV120" s="34">
        <f t="shared" si="30"/>
        <v>1.6000000000000014E-2</v>
      </c>
      <c r="CA120" s="132">
        <v>118</v>
      </c>
      <c r="CB120" s="133">
        <v>3.1320000000000001</v>
      </c>
      <c r="CC120" s="131">
        <v>1.855</v>
      </c>
      <c r="CD120" s="131">
        <v>2.008</v>
      </c>
      <c r="CE120" s="131">
        <v>1.829</v>
      </c>
      <c r="CF120" s="34">
        <f t="shared" si="31"/>
        <v>0.1469999999999998</v>
      </c>
      <c r="CG120" s="34"/>
      <c r="CH120" s="34"/>
      <c r="CI120" s="132">
        <v>118</v>
      </c>
      <c r="CJ120" s="133">
        <v>3.427</v>
      </c>
      <c r="CK120" s="131">
        <v>2.2679999999999998</v>
      </c>
      <c r="CL120" s="131">
        <v>2.4079999999999999</v>
      </c>
      <c r="CM120" s="131">
        <v>2.2349999999999999</v>
      </c>
      <c r="CN120" s="34">
        <f t="shared" si="32"/>
        <v>0.19099999999999984</v>
      </c>
      <c r="CR120" s="132">
        <v>118</v>
      </c>
      <c r="CS120" s="133">
        <v>1.921</v>
      </c>
      <c r="CT120" s="34">
        <f t="shared" si="33"/>
        <v>2.4999999999999911E-2</v>
      </c>
    </row>
    <row r="121" spans="48:98" x14ac:dyDescent="0.25">
      <c r="AV121" s="132">
        <v>119</v>
      </c>
      <c r="AW121" s="133">
        <v>0.20799999999999999</v>
      </c>
      <c r="AX121" s="34">
        <f t="shared" si="26"/>
        <v>7.0000000000000062E-3</v>
      </c>
      <c r="AY121" s="34"/>
      <c r="AZ121" s="34"/>
      <c r="BA121" s="34"/>
      <c r="BB121" s="132">
        <v>119</v>
      </c>
      <c r="BC121" s="133">
        <v>0.40699999999999997</v>
      </c>
      <c r="BD121" s="34">
        <f t="shared" si="27"/>
        <v>3.9000000000000035E-2</v>
      </c>
      <c r="BE121" s="34"/>
      <c r="BF121" s="34"/>
      <c r="BG121" s="34"/>
      <c r="BH121" s="132">
        <v>119</v>
      </c>
      <c r="BI121" s="133">
        <v>0.78500000000000003</v>
      </c>
      <c r="BJ121" s="34">
        <f t="shared" si="28"/>
        <v>3.0999999999999917E-2</v>
      </c>
      <c r="BK121" s="34"/>
      <c r="BL121" s="34"/>
      <c r="BM121" s="34"/>
      <c r="BN121" s="132">
        <v>119</v>
      </c>
      <c r="BO121" s="133">
        <v>1.095</v>
      </c>
      <c r="BP121" s="34">
        <f t="shared" si="29"/>
        <v>2.8000000000000025E-2</v>
      </c>
      <c r="BQ121" s="34"/>
      <c r="BR121" s="34"/>
      <c r="BS121" s="34"/>
      <c r="BT121" s="132">
        <v>119</v>
      </c>
      <c r="BU121" s="133">
        <v>1.3260000000000001</v>
      </c>
      <c r="BV121" s="34">
        <f t="shared" si="30"/>
        <v>1.6999999999999904E-2</v>
      </c>
      <c r="CA121" s="132">
        <v>119</v>
      </c>
      <c r="CB121" s="133">
        <v>3.2789999999999999</v>
      </c>
      <c r="CC121" s="131">
        <v>1.9570000000000001</v>
      </c>
      <c r="CD121" s="131">
        <v>2.0449999999999999</v>
      </c>
      <c r="CE121" s="131">
        <v>1.8979999999999999</v>
      </c>
      <c r="CF121" s="34">
        <f t="shared" si="31"/>
        <v>0.125</v>
      </c>
      <c r="CG121" s="34"/>
      <c r="CH121" s="34"/>
      <c r="CI121" s="132">
        <v>119</v>
      </c>
      <c r="CJ121" s="133">
        <v>3.6179999999999999</v>
      </c>
      <c r="CK121" s="131">
        <v>2.3460000000000001</v>
      </c>
      <c r="CL121" s="131">
        <v>2.4460000000000002</v>
      </c>
      <c r="CM121" s="131">
        <v>2.2730000000000001</v>
      </c>
      <c r="CN121" s="34">
        <f t="shared" si="32"/>
        <v>8.4999999999999964E-2</v>
      </c>
      <c r="CR121" s="132">
        <v>119</v>
      </c>
      <c r="CS121" s="133">
        <v>1.946</v>
      </c>
      <c r="CT121" s="34">
        <f t="shared" si="33"/>
        <v>-1.2000000000000011E-2</v>
      </c>
    </row>
    <row r="122" spans="48:98" x14ac:dyDescent="0.25">
      <c r="AV122" s="132">
        <v>120</v>
      </c>
      <c r="AW122" s="133">
        <v>0.215</v>
      </c>
      <c r="AX122" s="34">
        <f t="shared" si="26"/>
        <v>1.100000000000001E-2</v>
      </c>
      <c r="AY122" s="34"/>
      <c r="AZ122" s="34"/>
      <c r="BA122" s="34"/>
      <c r="BB122" s="132">
        <v>120</v>
      </c>
      <c r="BC122" s="133">
        <v>0.44600000000000001</v>
      </c>
      <c r="BD122" s="34">
        <f t="shared" si="27"/>
        <v>2.3999999999999966E-2</v>
      </c>
      <c r="BE122" s="34"/>
      <c r="BF122" s="34"/>
      <c r="BG122" s="34"/>
      <c r="BH122" s="132">
        <v>120</v>
      </c>
      <c r="BI122" s="133">
        <v>0.81599999999999995</v>
      </c>
      <c r="BJ122" s="34">
        <f t="shared" si="28"/>
        <v>4.6000000000000041E-2</v>
      </c>
      <c r="BK122" s="34"/>
      <c r="BL122" s="34"/>
      <c r="BM122" s="34"/>
      <c r="BN122" s="132">
        <v>120</v>
      </c>
      <c r="BO122" s="133">
        <v>1.123</v>
      </c>
      <c r="BP122" s="34">
        <f t="shared" si="29"/>
        <v>4.0000000000000036E-2</v>
      </c>
      <c r="BQ122" s="34"/>
      <c r="BR122" s="34"/>
      <c r="BS122" s="34"/>
      <c r="BT122" s="132">
        <v>120</v>
      </c>
      <c r="BU122" s="133">
        <v>1.343</v>
      </c>
      <c r="BV122" s="34">
        <f t="shared" si="30"/>
        <v>2.0000000000000018E-2</v>
      </c>
      <c r="CA122" s="132">
        <v>120</v>
      </c>
      <c r="CB122" s="133">
        <v>3.4039999999999999</v>
      </c>
      <c r="CC122" s="131">
        <v>1.889</v>
      </c>
      <c r="CD122" s="131">
        <v>2.0579999999999998</v>
      </c>
      <c r="CE122" s="131">
        <v>1.871</v>
      </c>
      <c r="CF122" s="34">
        <f t="shared" si="31"/>
        <v>0.16599999999999993</v>
      </c>
      <c r="CG122" s="34"/>
      <c r="CH122" s="34"/>
      <c r="CI122" s="132">
        <v>120</v>
      </c>
      <c r="CJ122" s="133">
        <v>3.7029999999999998</v>
      </c>
      <c r="CK122" s="131">
        <v>2.2690000000000001</v>
      </c>
      <c r="CL122" s="131">
        <v>2.4239999999999999</v>
      </c>
      <c r="CM122" s="131">
        <v>2.2530000000000001</v>
      </c>
      <c r="CN122" s="34">
        <f t="shared" si="32"/>
        <v>8.6000000000000298E-2</v>
      </c>
      <c r="CR122" s="132">
        <v>120</v>
      </c>
      <c r="CS122" s="133">
        <v>1.9339999999999999</v>
      </c>
      <c r="CT122" s="34">
        <f t="shared" si="33"/>
        <v>-3.0999999999999917E-2</v>
      </c>
    </row>
    <row r="123" spans="48:98" x14ac:dyDescent="0.25">
      <c r="AV123" s="132">
        <v>121</v>
      </c>
      <c r="AW123" s="133">
        <v>0.22600000000000001</v>
      </c>
      <c r="AX123" s="34">
        <f t="shared" si="26"/>
        <v>4.5000000000000012E-2</v>
      </c>
      <c r="AY123" s="34"/>
      <c r="AZ123" s="34"/>
      <c r="BA123" s="34"/>
      <c r="BB123" s="132">
        <v>121</v>
      </c>
      <c r="BC123" s="133">
        <v>0.47</v>
      </c>
      <c r="BD123" s="34">
        <f t="shared" si="27"/>
        <v>7.3000000000000065E-2</v>
      </c>
      <c r="BE123" s="34"/>
      <c r="BF123" s="34"/>
      <c r="BG123" s="34"/>
      <c r="BH123" s="132">
        <v>121</v>
      </c>
      <c r="BI123" s="133">
        <v>0.86199999999999999</v>
      </c>
      <c r="BJ123" s="34">
        <f t="shared" si="28"/>
        <v>8.5999999999999965E-2</v>
      </c>
      <c r="BK123" s="34"/>
      <c r="BL123" s="34"/>
      <c r="BM123" s="34"/>
      <c r="BN123" s="132">
        <v>121</v>
      </c>
      <c r="BO123" s="133">
        <v>1.163</v>
      </c>
      <c r="BP123" s="34">
        <f t="shared" si="29"/>
        <v>8.9999999999999858E-2</v>
      </c>
      <c r="BQ123" s="34"/>
      <c r="BR123" s="34"/>
      <c r="BS123" s="34"/>
      <c r="BT123" s="132">
        <v>121</v>
      </c>
      <c r="BU123" s="133">
        <v>1.363</v>
      </c>
      <c r="BV123" s="34">
        <f t="shared" si="30"/>
        <v>9.000000000000008E-2</v>
      </c>
      <c r="CA123" s="132">
        <v>121</v>
      </c>
      <c r="CB123" s="133">
        <v>3.57</v>
      </c>
      <c r="CC123" s="131">
        <v>1.758</v>
      </c>
      <c r="CD123" s="131">
        <v>1.9079999999999999</v>
      </c>
      <c r="CE123" s="131">
        <v>1.698</v>
      </c>
      <c r="CF123" s="34">
        <f t="shared" si="31"/>
        <v>0.29600000000000026</v>
      </c>
      <c r="CG123" s="34"/>
      <c r="CH123" s="34"/>
      <c r="CI123" s="132">
        <v>121</v>
      </c>
      <c r="CJ123" s="133">
        <v>3.7890000000000001</v>
      </c>
      <c r="CK123" s="131">
        <v>2.1619999999999999</v>
      </c>
      <c r="CL123" s="131">
        <v>2.3029999999999999</v>
      </c>
      <c r="CM123" s="131">
        <v>2.1190000000000002</v>
      </c>
      <c r="CN123" s="34">
        <f t="shared" si="32"/>
        <v>0.10599999999999987</v>
      </c>
      <c r="CR123" s="132">
        <v>121</v>
      </c>
      <c r="CS123" s="133">
        <v>1.903</v>
      </c>
      <c r="CT123" s="34">
        <f t="shared" si="33"/>
        <v>8.2000000000000073E-2</v>
      </c>
    </row>
    <row r="124" spans="48:98" x14ac:dyDescent="0.25">
      <c r="AV124" s="132">
        <v>122</v>
      </c>
      <c r="AW124" s="133">
        <v>0.27100000000000002</v>
      </c>
      <c r="AX124" s="34">
        <f t="shared" si="26"/>
        <v>-5.0000000000000044E-3</v>
      </c>
      <c r="AY124" s="34"/>
      <c r="AZ124" s="34"/>
      <c r="BA124" s="34"/>
      <c r="BB124" s="132">
        <v>122</v>
      </c>
      <c r="BC124" s="133">
        <v>0.54300000000000004</v>
      </c>
      <c r="BD124" s="34">
        <f t="shared" si="27"/>
        <v>-5.8000000000000052E-2</v>
      </c>
      <c r="BE124" s="34"/>
      <c r="BF124" s="34"/>
      <c r="BG124" s="34"/>
      <c r="BH124" s="132">
        <v>122</v>
      </c>
      <c r="BI124" s="133">
        <v>0.94799999999999995</v>
      </c>
      <c r="BJ124" s="34">
        <f t="shared" si="28"/>
        <v>-1.7999999999999905E-2</v>
      </c>
      <c r="BK124" s="34"/>
      <c r="BL124" s="34"/>
      <c r="BM124" s="34"/>
      <c r="BN124" s="132">
        <v>122</v>
      </c>
      <c r="BO124" s="133">
        <v>1.2529999999999999</v>
      </c>
      <c r="BP124" s="34">
        <f t="shared" si="29"/>
        <v>4.0000000000000036E-3</v>
      </c>
      <c r="BQ124" s="34"/>
      <c r="BR124" s="34"/>
      <c r="BS124" s="34"/>
      <c r="BT124" s="132">
        <v>122</v>
      </c>
      <c r="BU124" s="133">
        <v>1.4530000000000001</v>
      </c>
      <c r="BV124" s="34">
        <f t="shared" si="30"/>
        <v>1.2000000000000011E-2</v>
      </c>
      <c r="CA124" s="132">
        <v>122</v>
      </c>
      <c r="CB124" s="133">
        <v>3.8660000000000001</v>
      </c>
      <c r="CC124" s="131">
        <v>1.7290000000000001</v>
      </c>
      <c r="CD124" s="131">
        <v>1.843</v>
      </c>
      <c r="CE124" s="131">
        <v>1.6579999999999999</v>
      </c>
      <c r="CF124" s="34">
        <f t="shared" si="31"/>
        <v>0.11399999999999988</v>
      </c>
      <c r="CG124" s="34"/>
      <c r="CH124" s="34"/>
      <c r="CI124" s="132">
        <v>122</v>
      </c>
      <c r="CJ124" s="133">
        <v>3.895</v>
      </c>
      <c r="CK124" s="131">
        <v>2.1520000000000001</v>
      </c>
      <c r="CL124" s="131">
        <v>2.2519999999999998</v>
      </c>
      <c r="CM124" s="131">
        <v>2.101</v>
      </c>
      <c r="CN124" s="34">
        <f t="shared" si="32"/>
        <v>0.2020000000000004</v>
      </c>
      <c r="CR124" s="132">
        <v>122</v>
      </c>
      <c r="CS124" s="133">
        <v>1.9850000000000001</v>
      </c>
      <c r="CT124" s="34">
        <f t="shared" si="33"/>
        <v>4.7999999999999821E-2</v>
      </c>
    </row>
    <row r="125" spans="48:98" x14ac:dyDescent="0.25">
      <c r="AV125" s="132">
        <v>123</v>
      </c>
      <c r="AW125" s="133">
        <v>0.26600000000000001</v>
      </c>
      <c r="AX125" s="34">
        <f t="shared" si="26"/>
        <v>5.3999999999999992E-2</v>
      </c>
      <c r="AY125" s="34"/>
      <c r="AZ125" s="34"/>
      <c r="BA125" s="34"/>
      <c r="BB125" s="132">
        <v>123</v>
      </c>
      <c r="BC125" s="133">
        <v>0.48499999999999999</v>
      </c>
      <c r="BD125" s="34">
        <f t="shared" si="27"/>
        <v>9.4999999999999973E-2</v>
      </c>
      <c r="BE125" s="34"/>
      <c r="BF125" s="34"/>
      <c r="BG125" s="34"/>
      <c r="BH125" s="132">
        <v>123</v>
      </c>
      <c r="BI125" s="133">
        <v>0.93</v>
      </c>
      <c r="BJ125" s="34">
        <f t="shared" si="28"/>
        <v>0.126</v>
      </c>
      <c r="BK125" s="34"/>
      <c r="BL125" s="34"/>
      <c r="BM125" s="34"/>
      <c r="BN125" s="132">
        <v>123</v>
      </c>
      <c r="BO125" s="133">
        <v>1.2569999999999999</v>
      </c>
      <c r="BP125" s="34">
        <f t="shared" si="29"/>
        <v>0.13700000000000001</v>
      </c>
      <c r="BQ125" s="34"/>
      <c r="BR125" s="34"/>
      <c r="BS125" s="34"/>
      <c r="BT125" s="132">
        <v>123</v>
      </c>
      <c r="BU125" s="133">
        <v>1.4650000000000001</v>
      </c>
      <c r="BV125" s="34">
        <f t="shared" si="30"/>
        <v>0.14700000000000002</v>
      </c>
      <c r="CA125" s="132">
        <v>123</v>
      </c>
      <c r="CB125" s="133">
        <v>3.98</v>
      </c>
      <c r="CC125" s="131">
        <v>1.756</v>
      </c>
      <c r="CD125" s="131">
        <v>1.859</v>
      </c>
      <c r="CE125" s="131">
        <v>1.6830000000000001</v>
      </c>
      <c r="CF125" s="34">
        <f t="shared" si="31"/>
        <v>5.699999999999994E-2</v>
      </c>
      <c r="CG125" s="34"/>
      <c r="CH125" s="34"/>
      <c r="CI125" s="132">
        <v>123</v>
      </c>
      <c r="CJ125" s="133">
        <v>4.0970000000000004</v>
      </c>
      <c r="CK125" s="131">
        <v>2.2050000000000001</v>
      </c>
      <c r="CL125" s="131">
        <v>2.2799999999999998</v>
      </c>
      <c r="CM125" s="131">
        <v>2.1120000000000001</v>
      </c>
      <c r="CN125" s="34">
        <f t="shared" si="32"/>
        <v>5.0999999999999268E-2</v>
      </c>
      <c r="CR125" s="132">
        <v>123</v>
      </c>
      <c r="CS125" s="133">
        <v>2.0329999999999999</v>
      </c>
      <c r="CT125" s="34">
        <f t="shared" si="33"/>
        <v>0.13200000000000012</v>
      </c>
    </row>
    <row r="126" spans="48:98" x14ac:dyDescent="0.25">
      <c r="AV126" s="132">
        <v>124</v>
      </c>
      <c r="AW126" s="133">
        <v>0.32</v>
      </c>
      <c r="AX126" s="34">
        <f t="shared" si="26"/>
        <v>7.5000000000000011E-2</v>
      </c>
      <c r="AY126" s="34"/>
      <c r="AZ126" s="34"/>
      <c r="BA126" s="34"/>
      <c r="BB126" s="132">
        <v>124</v>
      </c>
      <c r="BC126" s="133">
        <v>0.57999999999999996</v>
      </c>
      <c r="BD126" s="34">
        <f t="shared" si="27"/>
        <v>0.11399999999999999</v>
      </c>
      <c r="BE126" s="34"/>
      <c r="BF126" s="34"/>
      <c r="BG126" s="34"/>
      <c r="BH126" s="132">
        <v>124</v>
      </c>
      <c r="BI126" s="133">
        <v>1.056</v>
      </c>
      <c r="BJ126" s="34">
        <f t="shared" si="28"/>
        <v>6.800000000000006E-2</v>
      </c>
      <c r="BK126" s="34"/>
      <c r="BL126" s="34"/>
      <c r="BM126" s="34"/>
      <c r="BN126" s="132">
        <v>124</v>
      </c>
      <c r="BO126" s="133">
        <v>1.3939999999999999</v>
      </c>
      <c r="BP126" s="34">
        <f t="shared" si="29"/>
        <v>1.7000000000000126E-2</v>
      </c>
      <c r="BQ126" s="34"/>
      <c r="BR126" s="34"/>
      <c r="BS126" s="34"/>
      <c r="BT126" s="132">
        <v>124</v>
      </c>
      <c r="BU126" s="133">
        <v>1.6120000000000001</v>
      </c>
      <c r="BV126" s="34">
        <f t="shared" si="30"/>
        <v>-3.8000000000000034E-2</v>
      </c>
      <c r="CA126" s="132">
        <v>124</v>
      </c>
      <c r="CB126" s="133">
        <v>4.0369999999999999</v>
      </c>
      <c r="CC126" s="131">
        <v>1.698</v>
      </c>
      <c r="CD126" s="131">
        <v>1.7450000000000001</v>
      </c>
      <c r="CE126" s="131">
        <v>1.6319999999999999</v>
      </c>
      <c r="CF126" s="34">
        <f t="shared" si="31"/>
        <v>0.13600000000000012</v>
      </c>
      <c r="CG126" s="34"/>
      <c r="CH126" s="34"/>
      <c r="CI126" s="132">
        <v>124</v>
      </c>
      <c r="CJ126" s="133">
        <v>4.1479999999999997</v>
      </c>
      <c r="CK126" s="131">
        <v>2.157</v>
      </c>
      <c r="CL126" s="131">
        <v>2.1920000000000002</v>
      </c>
      <c r="CM126" s="131">
        <v>2.09</v>
      </c>
      <c r="CN126" s="34">
        <f t="shared" si="32"/>
        <v>0.15200000000000014</v>
      </c>
      <c r="CR126" s="132">
        <v>124</v>
      </c>
      <c r="CS126" s="133">
        <v>2.165</v>
      </c>
      <c r="CT126" s="34">
        <f t="shared" si="33"/>
        <v>-0.11900000000000022</v>
      </c>
    </row>
    <row r="127" spans="48:98" x14ac:dyDescent="0.25">
      <c r="AV127" s="132">
        <v>125</v>
      </c>
      <c r="AW127" s="133">
        <v>0.39500000000000002</v>
      </c>
      <c r="AX127" s="34">
        <f t="shared" si="26"/>
        <v>6.5000000000000002E-2</v>
      </c>
      <c r="AY127" s="34"/>
      <c r="AZ127" s="34"/>
      <c r="BA127" s="34"/>
      <c r="BB127" s="132">
        <v>125</v>
      </c>
      <c r="BC127" s="133">
        <v>0.69399999999999995</v>
      </c>
      <c r="BD127" s="34">
        <f t="shared" si="27"/>
        <v>8.0000000000000071E-2</v>
      </c>
      <c r="BE127" s="34"/>
      <c r="BF127" s="34"/>
      <c r="BG127" s="34"/>
      <c r="BH127" s="132">
        <v>125</v>
      </c>
      <c r="BI127" s="133">
        <v>1.1240000000000001</v>
      </c>
      <c r="BJ127" s="34">
        <f t="shared" si="28"/>
        <v>7.6999999999999957E-2</v>
      </c>
      <c r="BK127" s="34"/>
      <c r="BL127" s="34"/>
      <c r="BM127" s="34"/>
      <c r="BN127" s="132">
        <v>125</v>
      </c>
      <c r="BO127" s="133">
        <v>1.411</v>
      </c>
      <c r="BP127" s="34">
        <f t="shared" si="29"/>
        <v>6.899999999999995E-2</v>
      </c>
      <c r="BQ127" s="34"/>
      <c r="BR127" s="34"/>
      <c r="BS127" s="34"/>
      <c r="BT127" s="132">
        <v>125</v>
      </c>
      <c r="BU127" s="133">
        <v>1.5740000000000001</v>
      </c>
      <c r="BV127" s="34">
        <f t="shared" si="30"/>
        <v>6.3999999999999835E-2</v>
      </c>
      <c r="CA127" s="132">
        <v>125</v>
      </c>
      <c r="CB127" s="133">
        <v>4.173</v>
      </c>
      <c r="CC127" s="131">
        <v>1.4930000000000001</v>
      </c>
      <c r="CD127" s="131">
        <v>1.7330000000000001</v>
      </c>
      <c r="CE127" s="131">
        <v>1.4610000000000001</v>
      </c>
      <c r="CF127" s="34">
        <f t="shared" si="31"/>
        <v>0.12000000000000011</v>
      </c>
      <c r="CG127" s="34"/>
      <c r="CH127" s="34"/>
      <c r="CI127" s="132">
        <v>125</v>
      </c>
      <c r="CJ127" s="133">
        <v>4.3</v>
      </c>
      <c r="CK127" s="131">
        <v>2</v>
      </c>
      <c r="CL127" s="131">
        <v>2.1840000000000002</v>
      </c>
      <c r="CM127" s="131">
        <v>1.946</v>
      </c>
      <c r="CN127" s="34">
        <f t="shared" si="32"/>
        <v>0.28500000000000014</v>
      </c>
      <c r="CR127" s="132">
        <v>125</v>
      </c>
      <c r="CS127" s="133">
        <v>2.0459999999999998</v>
      </c>
      <c r="CT127" s="34">
        <f t="shared" si="33"/>
        <v>2.5000000000000355E-2</v>
      </c>
    </row>
    <row r="128" spans="48:98" x14ac:dyDescent="0.25">
      <c r="AV128" s="132">
        <v>126</v>
      </c>
      <c r="AW128" s="133">
        <v>0.46</v>
      </c>
      <c r="AX128" s="34">
        <f t="shared" si="26"/>
        <v>4.0999999999999981E-2</v>
      </c>
      <c r="AY128" s="34"/>
      <c r="AZ128" s="34"/>
      <c r="BA128" s="34"/>
      <c r="BB128" s="132">
        <v>126</v>
      </c>
      <c r="BC128" s="133">
        <v>0.77400000000000002</v>
      </c>
      <c r="BD128" s="34">
        <f t="shared" si="27"/>
        <v>-1.8000000000000016E-2</v>
      </c>
      <c r="BE128" s="34"/>
      <c r="BF128" s="34"/>
      <c r="BG128" s="34"/>
      <c r="BH128" s="132">
        <v>126</v>
      </c>
      <c r="BI128" s="133">
        <v>1.2010000000000001</v>
      </c>
      <c r="BJ128" s="34">
        <f t="shared" si="28"/>
        <v>-1.6000000000000014E-2</v>
      </c>
      <c r="BK128" s="34"/>
      <c r="BL128" s="34"/>
      <c r="BM128" s="34"/>
      <c r="BN128" s="132">
        <v>126</v>
      </c>
      <c r="BO128" s="133">
        <v>1.48</v>
      </c>
      <c r="BP128" s="34">
        <f t="shared" si="29"/>
        <v>-2.2999999999999909E-2</v>
      </c>
      <c r="BQ128" s="34"/>
      <c r="BR128" s="34"/>
      <c r="BS128" s="34"/>
      <c r="BT128" s="132">
        <v>126</v>
      </c>
      <c r="BU128" s="133">
        <v>1.6379999999999999</v>
      </c>
      <c r="BV128" s="34">
        <f t="shared" si="30"/>
        <v>-7.6999999999999957E-2</v>
      </c>
      <c r="CA128" s="132">
        <v>126</v>
      </c>
      <c r="CB128" s="133">
        <v>4.2930000000000001</v>
      </c>
      <c r="CC128" s="131">
        <v>1.411</v>
      </c>
      <c r="CD128" s="131">
        <v>1.472</v>
      </c>
      <c r="CE128" s="131">
        <v>1.391</v>
      </c>
      <c r="CF128" s="34">
        <f t="shared" si="31"/>
        <v>-0.19200000000000017</v>
      </c>
      <c r="CG128" s="34"/>
      <c r="CH128" s="34"/>
      <c r="CI128" s="132">
        <v>126</v>
      </c>
      <c r="CJ128" s="133">
        <v>4.585</v>
      </c>
      <c r="CK128" s="131">
        <v>1.9219999999999999</v>
      </c>
      <c r="CL128" s="131">
        <v>2.008</v>
      </c>
      <c r="CM128" s="131">
        <v>1.8919999999999999</v>
      </c>
      <c r="CN128" s="34">
        <f t="shared" si="32"/>
        <v>-0.19299999999999962</v>
      </c>
      <c r="CR128" s="132">
        <v>126</v>
      </c>
      <c r="CS128" s="133">
        <v>2.0710000000000002</v>
      </c>
      <c r="CT128" s="34">
        <f t="shared" si="33"/>
        <v>-0.13200000000000012</v>
      </c>
    </row>
    <row r="129" spans="48:98" x14ac:dyDescent="0.25">
      <c r="AV129" s="132">
        <v>127</v>
      </c>
      <c r="AW129" s="133">
        <v>0.501</v>
      </c>
      <c r="AX129" s="34">
        <f t="shared" si="26"/>
        <v>-9.5999999999999974E-2</v>
      </c>
      <c r="AY129" s="34"/>
      <c r="AZ129" s="34"/>
      <c r="BA129" s="34"/>
      <c r="BB129" s="132">
        <v>127</v>
      </c>
      <c r="BC129" s="133">
        <v>0.75600000000000001</v>
      </c>
      <c r="BD129" s="34">
        <f t="shared" si="27"/>
        <v>-9.8999999999999977E-2</v>
      </c>
      <c r="BE129" s="34"/>
      <c r="BF129" s="34"/>
      <c r="BG129" s="34"/>
      <c r="BH129" s="132">
        <v>127</v>
      </c>
      <c r="BI129" s="133">
        <v>1.1850000000000001</v>
      </c>
      <c r="BJ129" s="34">
        <f t="shared" si="28"/>
        <v>-0.129</v>
      </c>
      <c r="BK129" s="34"/>
      <c r="BL129" s="34"/>
      <c r="BM129" s="34"/>
      <c r="BN129" s="132">
        <v>127</v>
      </c>
      <c r="BO129" s="133">
        <v>1.4570000000000001</v>
      </c>
      <c r="BP129" s="34">
        <f t="shared" si="29"/>
        <v>-0.13800000000000012</v>
      </c>
      <c r="BQ129" s="34"/>
      <c r="BR129" s="34"/>
      <c r="BS129" s="34"/>
      <c r="BT129" s="132">
        <v>127</v>
      </c>
      <c r="BU129" s="133">
        <v>1.5609999999999999</v>
      </c>
      <c r="BV129" s="34">
        <f t="shared" si="30"/>
        <v>-0.10599999999999987</v>
      </c>
      <c r="CA129" s="132">
        <v>127</v>
      </c>
      <c r="CB129" s="133">
        <v>4.101</v>
      </c>
      <c r="CC129" s="131">
        <v>1.306</v>
      </c>
      <c r="CD129" s="131">
        <v>1.4219999999999999</v>
      </c>
      <c r="CE129" s="131">
        <v>1.2829999999999999</v>
      </c>
      <c r="CF129" s="34">
        <f t="shared" si="31"/>
        <v>0.15200000000000014</v>
      </c>
      <c r="CG129" s="34"/>
      <c r="CH129" s="34"/>
      <c r="CI129" s="132">
        <v>127</v>
      </c>
      <c r="CJ129" s="133">
        <v>4.3920000000000003</v>
      </c>
      <c r="CK129" s="131">
        <v>1.829</v>
      </c>
      <c r="CL129" s="131">
        <v>2.0390000000000001</v>
      </c>
      <c r="CM129" s="131">
        <v>1.802</v>
      </c>
      <c r="CN129" s="34">
        <f t="shared" si="32"/>
        <v>0.11399999999999988</v>
      </c>
      <c r="CR129" s="132">
        <v>127</v>
      </c>
      <c r="CS129" s="133">
        <v>1.9390000000000001</v>
      </c>
      <c r="CT129" s="34">
        <f t="shared" si="33"/>
        <v>-5.1000000000000156E-2</v>
      </c>
    </row>
    <row r="130" spans="48:98" x14ac:dyDescent="0.25">
      <c r="AV130" s="132">
        <v>128</v>
      </c>
      <c r="AW130" s="133">
        <v>0.40500000000000003</v>
      </c>
      <c r="AX130" s="34">
        <f t="shared" si="26"/>
        <v>0.11199999999999999</v>
      </c>
      <c r="AY130" s="34"/>
      <c r="AZ130" s="34"/>
      <c r="BA130" s="34"/>
      <c r="BB130" s="132">
        <v>128</v>
      </c>
      <c r="BC130" s="133">
        <v>0.65700000000000003</v>
      </c>
      <c r="BD130" s="34">
        <f t="shared" si="27"/>
        <v>0.19299999999999995</v>
      </c>
      <c r="BE130" s="34"/>
      <c r="BF130" s="34"/>
      <c r="BG130" s="34"/>
      <c r="BH130" s="132">
        <v>128</v>
      </c>
      <c r="BI130" s="133">
        <v>1.056</v>
      </c>
      <c r="BJ130" s="34">
        <f t="shared" si="28"/>
        <v>0.17199999999999993</v>
      </c>
      <c r="BK130" s="34"/>
      <c r="BL130" s="34"/>
      <c r="BM130" s="34"/>
      <c r="BN130" s="132">
        <v>128</v>
      </c>
      <c r="BO130" s="133">
        <v>1.319</v>
      </c>
      <c r="BP130" s="34">
        <f t="shared" si="29"/>
        <v>0.14300000000000002</v>
      </c>
      <c r="BQ130" s="34"/>
      <c r="BR130" s="34"/>
      <c r="BS130" s="34"/>
      <c r="BT130" s="132">
        <v>128</v>
      </c>
      <c r="BU130" s="133">
        <v>1.4550000000000001</v>
      </c>
      <c r="BV130" s="34">
        <f t="shared" si="30"/>
        <v>0.11499999999999999</v>
      </c>
      <c r="CA130" s="132">
        <v>128</v>
      </c>
      <c r="CB130" s="133">
        <v>4.2530000000000001</v>
      </c>
      <c r="CC130" s="131">
        <v>1.429</v>
      </c>
      <c r="CD130" s="131">
        <v>1.446</v>
      </c>
      <c r="CE130" s="131">
        <v>1.302</v>
      </c>
      <c r="CF130" s="34">
        <f t="shared" si="31"/>
        <v>-0.37700000000000022</v>
      </c>
      <c r="CG130" s="34"/>
      <c r="CH130" s="34"/>
      <c r="CI130" s="132">
        <v>128</v>
      </c>
      <c r="CJ130" s="133">
        <v>4.5060000000000002</v>
      </c>
      <c r="CK130" s="131">
        <v>1.9239999999999999</v>
      </c>
      <c r="CL130" s="131">
        <v>1.9379999999999999</v>
      </c>
      <c r="CM130" s="131">
        <v>1.8340000000000001</v>
      </c>
      <c r="CN130" s="34">
        <f t="shared" si="32"/>
        <v>-0.27000000000000046</v>
      </c>
      <c r="CR130" s="132">
        <v>128</v>
      </c>
      <c r="CS130" s="133">
        <v>1.8879999999999999</v>
      </c>
      <c r="CT130" s="34">
        <f t="shared" si="33"/>
        <v>5.0000000000000044E-2</v>
      </c>
    </row>
    <row r="131" spans="48:98" x14ac:dyDescent="0.25">
      <c r="AV131" s="132">
        <v>129</v>
      </c>
      <c r="AW131" s="133">
        <v>0.51700000000000002</v>
      </c>
      <c r="AX131" s="34">
        <f t="shared" si="26"/>
        <v>-4.0000000000000036E-3</v>
      </c>
      <c r="AY131" s="34"/>
      <c r="AZ131" s="34"/>
      <c r="BA131" s="34"/>
      <c r="BB131" s="132">
        <v>129</v>
      </c>
      <c r="BC131" s="133">
        <v>0.85</v>
      </c>
      <c r="BD131" s="34">
        <f t="shared" si="27"/>
        <v>1.2000000000000011E-2</v>
      </c>
      <c r="BE131" s="34"/>
      <c r="BF131" s="34"/>
      <c r="BG131" s="34"/>
      <c r="BH131" s="132">
        <v>129</v>
      </c>
      <c r="BI131" s="133">
        <v>1.228</v>
      </c>
      <c r="BJ131" s="34">
        <f t="shared" si="28"/>
        <v>-4.9999999999998934E-3</v>
      </c>
      <c r="BK131" s="34"/>
      <c r="BL131" s="34"/>
      <c r="BM131" s="34"/>
      <c r="BN131" s="132">
        <v>129</v>
      </c>
      <c r="BO131" s="133">
        <v>1.462</v>
      </c>
      <c r="BP131" s="34">
        <f t="shared" si="29"/>
        <v>-8.999999999999897E-3</v>
      </c>
      <c r="BQ131" s="34"/>
      <c r="BR131" s="34"/>
      <c r="BS131" s="34"/>
      <c r="BT131" s="132">
        <v>129</v>
      </c>
      <c r="BU131" s="133">
        <v>1.57</v>
      </c>
      <c r="BV131" s="34">
        <f t="shared" si="30"/>
        <v>-2.200000000000002E-2</v>
      </c>
      <c r="CA131" s="132">
        <v>129</v>
      </c>
      <c r="CB131" s="133">
        <v>3.8759999999999999</v>
      </c>
      <c r="CC131" s="131">
        <v>1.3340000000000001</v>
      </c>
      <c r="CD131" s="131">
        <v>1.474</v>
      </c>
      <c r="CE131" s="131">
        <v>1.3240000000000001</v>
      </c>
      <c r="CF131" s="34">
        <f t="shared" si="31"/>
        <v>5.500000000000016E-2</v>
      </c>
      <c r="CG131" s="34"/>
      <c r="CH131" s="34"/>
      <c r="CI131" s="132">
        <v>129</v>
      </c>
      <c r="CJ131" s="133">
        <v>4.2359999999999998</v>
      </c>
      <c r="CK131" s="131">
        <v>1.7869999999999999</v>
      </c>
      <c r="CL131" s="131">
        <v>2.0150000000000001</v>
      </c>
      <c r="CM131" s="131">
        <v>1.7789999999999999</v>
      </c>
      <c r="CN131" s="34">
        <f t="shared" si="32"/>
        <v>-8.3000000000000185E-2</v>
      </c>
      <c r="CR131" s="132">
        <v>129</v>
      </c>
      <c r="CS131" s="133">
        <v>1.9379999999999999</v>
      </c>
      <c r="CT131" s="34">
        <f t="shared" si="33"/>
        <v>-2.6999999999999913E-2</v>
      </c>
    </row>
    <row r="132" spans="48:98" x14ac:dyDescent="0.25">
      <c r="AV132" s="132">
        <v>130</v>
      </c>
      <c r="AW132" s="133">
        <v>0.51300000000000001</v>
      </c>
      <c r="AX132" s="34">
        <f t="shared" ref="AX132:AX195" si="34">AW133-AW132</f>
        <v>-5.0000000000000044E-3</v>
      </c>
      <c r="AY132" s="34"/>
      <c r="AZ132" s="34"/>
      <c r="BA132" s="34"/>
      <c r="BB132" s="132">
        <v>130</v>
      </c>
      <c r="BC132" s="133">
        <v>0.86199999999999999</v>
      </c>
      <c r="BD132" s="34">
        <f t="shared" ref="BD132:BD195" si="35">BC133-BC132</f>
        <v>-4.9999999999999933E-2</v>
      </c>
      <c r="BE132" s="34"/>
      <c r="BF132" s="34"/>
      <c r="BG132" s="34"/>
      <c r="BH132" s="132">
        <v>130</v>
      </c>
      <c r="BI132" s="133">
        <v>1.2230000000000001</v>
      </c>
      <c r="BJ132" s="34">
        <f t="shared" ref="BJ132:BJ195" si="36">BI133-BI132</f>
        <v>-5.4000000000000048E-2</v>
      </c>
      <c r="BK132" s="34"/>
      <c r="BL132" s="34"/>
      <c r="BM132" s="34"/>
      <c r="BN132" s="132">
        <v>130</v>
      </c>
      <c r="BO132" s="133">
        <v>1.4530000000000001</v>
      </c>
      <c r="BP132" s="34">
        <f t="shared" ref="BP132:BP195" si="37">BO133-BO132</f>
        <v>-5.3000000000000158E-2</v>
      </c>
      <c r="BQ132" s="34"/>
      <c r="BR132" s="34"/>
      <c r="BS132" s="34"/>
      <c r="BT132" s="132">
        <v>130</v>
      </c>
      <c r="BU132" s="133">
        <v>1.548</v>
      </c>
      <c r="BV132" s="34">
        <f t="shared" ref="BV132:BV195" si="38">BU133-BU132</f>
        <v>-6.6000000000000059E-2</v>
      </c>
      <c r="CA132" s="132">
        <v>130</v>
      </c>
      <c r="CB132" s="133">
        <v>3.931</v>
      </c>
      <c r="CC132" s="131">
        <v>1.4530000000000001</v>
      </c>
      <c r="CD132" s="131">
        <v>1.476</v>
      </c>
      <c r="CE132" s="131">
        <v>1.286</v>
      </c>
      <c r="CF132" s="34">
        <f t="shared" ref="CF132:CF195" si="39">CB133-CB132</f>
        <v>-0.14100000000000001</v>
      </c>
      <c r="CG132" s="34"/>
      <c r="CH132" s="34"/>
      <c r="CI132" s="132">
        <v>130</v>
      </c>
      <c r="CJ132" s="133">
        <v>4.1529999999999996</v>
      </c>
      <c r="CK132" s="131">
        <v>1.925</v>
      </c>
      <c r="CL132" s="131">
        <v>1.974</v>
      </c>
      <c r="CM132" s="131">
        <v>1.75</v>
      </c>
      <c r="CN132" s="34">
        <f t="shared" ref="CN132:CN195" si="40">CJ133-CJ132</f>
        <v>-0.1769999999999996</v>
      </c>
      <c r="CR132" s="132">
        <v>130</v>
      </c>
      <c r="CS132" s="133">
        <v>1.911</v>
      </c>
      <c r="CT132" s="34">
        <f t="shared" ref="CT132:CT195" si="41">CS133-CS132</f>
        <v>-8.4000000000000075E-2</v>
      </c>
    </row>
    <row r="133" spans="48:98" x14ac:dyDescent="0.25">
      <c r="AV133" s="132">
        <v>131</v>
      </c>
      <c r="AW133" s="133">
        <v>0.50800000000000001</v>
      </c>
      <c r="AX133" s="34">
        <f t="shared" si="34"/>
        <v>8.4999999999999964E-2</v>
      </c>
      <c r="AY133" s="34"/>
      <c r="AZ133" s="34"/>
      <c r="BA133" s="34"/>
      <c r="BB133" s="132">
        <v>131</v>
      </c>
      <c r="BC133" s="133">
        <v>0.81200000000000006</v>
      </c>
      <c r="BD133" s="34">
        <f t="shared" si="35"/>
        <v>4.599999999999993E-2</v>
      </c>
      <c r="BE133" s="34"/>
      <c r="BF133" s="34"/>
      <c r="BG133" s="34"/>
      <c r="BH133" s="132">
        <v>131</v>
      </c>
      <c r="BI133" s="133">
        <v>1.169</v>
      </c>
      <c r="BJ133" s="34">
        <f t="shared" si="36"/>
        <v>-2.9000000000000137E-2</v>
      </c>
      <c r="BK133" s="34"/>
      <c r="BL133" s="34"/>
      <c r="BM133" s="34"/>
      <c r="BN133" s="132">
        <v>131</v>
      </c>
      <c r="BO133" s="133">
        <v>1.4</v>
      </c>
      <c r="BP133" s="34">
        <f t="shared" si="37"/>
        <v>-9.2999999999999972E-2</v>
      </c>
      <c r="BQ133" s="34"/>
      <c r="BR133" s="34"/>
      <c r="BS133" s="34"/>
      <c r="BT133" s="132">
        <v>131</v>
      </c>
      <c r="BU133" s="133">
        <v>1.482</v>
      </c>
      <c r="BV133" s="34">
        <f t="shared" si="38"/>
        <v>-0.12599999999999989</v>
      </c>
      <c r="CA133" s="132">
        <v>131</v>
      </c>
      <c r="CB133" s="133">
        <v>3.79</v>
      </c>
      <c r="CC133" s="131">
        <v>1.4650000000000001</v>
      </c>
      <c r="CD133" s="131">
        <v>1.617</v>
      </c>
      <c r="CE133" s="131">
        <v>1.3919999999999999</v>
      </c>
      <c r="CF133" s="34">
        <f t="shared" si="39"/>
        <v>-0.19799999999999995</v>
      </c>
      <c r="CG133" s="34"/>
      <c r="CH133" s="34"/>
      <c r="CI133" s="132">
        <v>131</v>
      </c>
      <c r="CJ133" s="133">
        <v>3.976</v>
      </c>
      <c r="CK133" s="131">
        <v>1.952</v>
      </c>
      <c r="CL133" s="131">
        <v>2.133</v>
      </c>
      <c r="CM133" s="131">
        <v>1.8779999999999999</v>
      </c>
      <c r="CN133" s="34">
        <f t="shared" si="40"/>
        <v>-0.20800000000000018</v>
      </c>
      <c r="CR133" s="132">
        <v>131</v>
      </c>
      <c r="CS133" s="133">
        <v>1.827</v>
      </c>
      <c r="CT133" s="34">
        <f t="shared" si="41"/>
        <v>-0.14300000000000002</v>
      </c>
    </row>
    <row r="134" spans="48:98" x14ac:dyDescent="0.25">
      <c r="AV134" s="132">
        <v>132</v>
      </c>
      <c r="AW134" s="133">
        <v>0.59299999999999997</v>
      </c>
      <c r="AX134" s="34">
        <f t="shared" si="34"/>
        <v>6.1000000000000054E-2</v>
      </c>
      <c r="AY134" s="34"/>
      <c r="AZ134" s="34"/>
      <c r="BA134" s="34"/>
      <c r="BB134" s="132">
        <v>132</v>
      </c>
      <c r="BC134" s="133">
        <v>0.85799999999999998</v>
      </c>
      <c r="BD134" s="34">
        <f t="shared" si="35"/>
        <v>0.124</v>
      </c>
      <c r="BE134" s="34"/>
      <c r="BF134" s="34"/>
      <c r="BG134" s="34"/>
      <c r="BH134" s="132">
        <v>132</v>
      </c>
      <c r="BI134" s="133">
        <v>1.1399999999999999</v>
      </c>
      <c r="BJ134" s="34">
        <f t="shared" si="36"/>
        <v>0.10700000000000021</v>
      </c>
      <c r="BK134" s="34"/>
      <c r="BL134" s="34"/>
      <c r="BM134" s="34"/>
      <c r="BN134" s="132">
        <v>132</v>
      </c>
      <c r="BO134" s="133">
        <v>1.3069999999999999</v>
      </c>
      <c r="BP134" s="34">
        <f t="shared" si="37"/>
        <v>0.1080000000000001</v>
      </c>
      <c r="BQ134" s="34"/>
      <c r="BR134" s="34"/>
      <c r="BS134" s="34"/>
      <c r="BT134" s="132">
        <v>132</v>
      </c>
      <c r="BU134" s="133">
        <v>1.3560000000000001</v>
      </c>
      <c r="BV134" s="34">
        <f t="shared" si="38"/>
        <v>0.12599999999999989</v>
      </c>
      <c r="CA134" s="132">
        <v>132</v>
      </c>
      <c r="CB134" s="133">
        <v>3.5920000000000001</v>
      </c>
      <c r="CC134" s="131">
        <v>1.4650000000000001</v>
      </c>
      <c r="CD134" s="131">
        <v>1.536</v>
      </c>
      <c r="CE134" s="131">
        <v>1.3939999999999999</v>
      </c>
      <c r="CF134" s="34">
        <f t="shared" si="39"/>
        <v>0.11099999999999977</v>
      </c>
      <c r="CG134" s="34"/>
      <c r="CH134" s="34"/>
      <c r="CI134" s="132">
        <v>132</v>
      </c>
      <c r="CJ134" s="133">
        <v>3.7679999999999998</v>
      </c>
      <c r="CK134" s="131">
        <v>1.9730000000000001</v>
      </c>
      <c r="CL134" s="131">
        <v>2.0910000000000002</v>
      </c>
      <c r="CM134" s="131">
        <v>1.9339999999999999</v>
      </c>
      <c r="CN134" s="34">
        <f t="shared" si="40"/>
        <v>5.600000000000005E-2</v>
      </c>
      <c r="CR134" s="132">
        <v>132</v>
      </c>
      <c r="CS134" s="133">
        <v>1.6839999999999999</v>
      </c>
      <c r="CT134" s="34">
        <f t="shared" si="41"/>
        <v>0.19799999999999995</v>
      </c>
    </row>
    <row r="135" spans="48:98" x14ac:dyDescent="0.25">
      <c r="AV135" s="132">
        <v>133</v>
      </c>
      <c r="AW135" s="133">
        <v>0.65400000000000003</v>
      </c>
      <c r="AX135" s="34">
        <f t="shared" si="34"/>
        <v>-1.4000000000000012E-2</v>
      </c>
      <c r="AY135" s="34"/>
      <c r="AZ135" s="34"/>
      <c r="BA135" s="34"/>
      <c r="BB135" s="132">
        <v>133</v>
      </c>
      <c r="BC135" s="133">
        <v>0.98199999999999998</v>
      </c>
      <c r="BD135" s="34">
        <f t="shared" si="35"/>
        <v>-5.8999999999999941E-2</v>
      </c>
      <c r="BE135" s="34"/>
      <c r="BF135" s="34"/>
      <c r="BG135" s="34"/>
      <c r="BH135" s="132">
        <v>133</v>
      </c>
      <c r="BI135" s="133">
        <v>1.2470000000000001</v>
      </c>
      <c r="BJ135" s="34">
        <f t="shared" si="36"/>
        <v>-6.9000000000000172E-2</v>
      </c>
      <c r="BK135" s="34"/>
      <c r="BL135" s="34"/>
      <c r="BM135" s="34"/>
      <c r="BN135" s="132">
        <v>133</v>
      </c>
      <c r="BO135" s="133">
        <v>1.415</v>
      </c>
      <c r="BP135" s="34">
        <f t="shared" si="37"/>
        <v>-7.6000000000000068E-2</v>
      </c>
      <c r="BQ135" s="34"/>
      <c r="BR135" s="34"/>
      <c r="BS135" s="34"/>
      <c r="BT135" s="132">
        <v>133</v>
      </c>
      <c r="BU135" s="133">
        <v>1.482</v>
      </c>
      <c r="BV135" s="34">
        <f t="shared" si="38"/>
        <v>-7.4999999999999956E-2</v>
      </c>
      <c r="CA135" s="132">
        <v>133</v>
      </c>
      <c r="CB135" s="133">
        <v>3.7029999999999998</v>
      </c>
      <c r="CC135" s="131">
        <v>1.323</v>
      </c>
      <c r="CD135" s="131">
        <v>1.51</v>
      </c>
      <c r="CE135" s="131">
        <v>1.304</v>
      </c>
      <c r="CF135" s="34">
        <f t="shared" si="39"/>
        <v>-0.11799999999999988</v>
      </c>
      <c r="CG135" s="34"/>
      <c r="CH135" s="34"/>
      <c r="CI135" s="132">
        <v>133</v>
      </c>
      <c r="CJ135" s="133">
        <v>3.8239999999999998</v>
      </c>
      <c r="CK135" s="131">
        <v>1.905</v>
      </c>
      <c r="CL135" s="131">
        <v>2.0299999999999998</v>
      </c>
      <c r="CM135" s="131">
        <v>1.831</v>
      </c>
      <c r="CN135" s="34">
        <f t="shared" si="40"/>
        <v>-8.1999999999999851E-2</v>
      </c>
      <c r="CR135" s="132">
        <v>133</v>
      </c>
      <c r="CS135" s="133">
        <v>1.8819999999999999</v>
      </c>
      <c r="CT135" s="34">
        <f t="shared" si="41"/>
        <v>-7.1999999999999842E-2</v>
      </c>
    </row>
    <row r="136" spans="48:98" x14ac:dyDescent="0.25">
      <c r="AV136" s="132">
        <v>134</v>
      </c>
      <c r="AW136" s="133">
        <v>0.64</v>
      </c>
      <c r="AX136" s="34">
        <f t="shared" si="34"/>
        <v>5.0999999999999934E-2</v>
      </c>
      <c r="AY136" s="34"/>
      <c r="AZ136" s="34"/>
      <c r="BA136" s="34"/>
      <c r="BB136" s="132">
        <v>134</v>
      </c>
      <c r="BC136" s="133">
        <v>0.92300000000000004</v>
      </c>
      <c r="BD136" s="34">
        <f t="shared" si="35"/>
        <v>4.7999999999999932E-2</v>
      </c>
      <c r="BE136" s="34"/>
      <c r="BF136" s="34"/>
      <c r="BG136" s="34"/>
      <c r="BH136" s="132">
        <v>134</v>
      </c>
      <c r="BI136" s="133">
        <v>1.1779999999999999</v>
      </c>
      <c r="BJ136" s="34">
        <f t="shared" si="36"/>
        <v>6.5000000000000169E-2</v>
      </c>
      <c r="BK136" s="34"/>
      <c r="BL136" s="34"/>
      <c r="BM136" s="34"/>
      <c r="BN136" s="132">
        <v>134</v>
      </c>
      <c r="BO136" s="133">
        <v>1.339</v>
      </c>
      <c r="BP136" s="34">
        <f t="shared" si="37"/>
        <v>7.4999999999999956E-2</v>
      </c>
      <c r="BQ136" s="34"/>
      <c r="BR136" s="34"/>
      <c r="BS136" s="34"/>
      <c r="BT136" s="132">
        <v>134</v>
      </c>
      <c r="BU136" s="133">
        <v>1.407</v>
      </c>
      <c r="BV136" s="34">
        <f t="shared" si="38"/>
        <v>8.6000000000000076E-2</v>
      </c>
      <c r="CA136" s="132">
        <v>134</v>
      </c>
      <c r="CB136" s="133">
        <v>3.585</v>
      </c>
      <c r="CC136" s="131">
        <v>1.4790000000000001</v>
      </c>
      <c r="CD136" s="131">
        <v>1.4930000000000001</v>
      </c>
      <c r="CE136" s="131">
        <v>1.3009999999999999</v>
      </c>
      <c r="CF136" s="34">
        <f t="shared" si="39"/>
        <v>0.25300000000000011</v>
      </c>
      <c r="CG136" s="34"/>
      <c r="CH136" s="34"/>
      <c r="CI136" s="132">
        <v>134</v>
      </c>
      <c r="CJ136" s="133">
        <v>3.742</v>
      </c>
      <c r="CK136" s="131">
        <v>1.996</v>
      </c>
      <c r="CL136" s="131">
        <v>2.0499999999999998</v>
      </c>
      <c r="CM136" s="131">
        <v>1.879</v>
      </c>
      <c r="CN136" s="34">
        <f t="shared" si="40"/>
        <v>0.26499999999999968</v>
      </c>
      <c r="CR136" s="132">
        <v>134</v>
      </c>
      <c r="CS136" s="133">
        <v>1.81</v>
      </c>
      <c r="CT136" s="34">
        <f t="shared" si="41"/>
        <v>9.4999999999999973E-2</v>
      </c>
    </row>
    <row r="137" spans="48:98" x14ac:dyDescent="0.25">
      <c r="AV137" s="132">
        <v>135</v>
      </c>
      <c r="AW137" s="133">
        <v>0.69099999999999995</v>
      </c>
      <c r="AX137" s="34">
        <f t="shared" si="34"/>
        <v>4.3000000000000038E-2</v>
      </c>
      <c r="AY137" s="34"/>
      <c r="AZ137" s="34"/>
      <c r="BA137" s="34"/>
      <c r="BB137" s="132">
        <v>135</v>
      </c>
      <c r="BC137" s="133">
        <v>0.97099999999999997</v>
      </c>
      <c r="BD137" s="34">
        <f t="shared" si="35"/>
        <v>-1.100000000000001E-2</v>
      </c>
      <c r="BE137" s="34"/>
      <c r="BF137" s="34"/>
      <c r="BG137" s="34"/>
      <c r="BH137" s="132">
        <v>135</v>
      </c>
      <c r="BI137" s="133">
        <v>1.2430000000000001</v>
      </c>
      <c r="BJ137" s="34">
        <f t="shared" si="36"/>
        <v>1.9999999999999796E-2</v>
      </c>
      <c r="BK137" s="34"/>
      <c r="BL137" s="34"/>
      <c r="BM137" s="34"/>
      <c r="BN137" s="132">
        <v>135</v>
      </c>
      <c r="BO137" s="133">
        <v>1.4139999999999999</v>
      </c>
      <c r="BP137" s="34">
        <f t="shared" si="37"/>
        <v>2.200000000000002E-2</v>
      </c>
      <c r="BQ137" s="34"/>
      <c r="BR137" s="34"/>
      <c r="BS137" s="34"/>
      <c r="BT137" s="132">
        <v>135</v>
      </c>
      <c r="BU137" s="133">
        <v>1.4930000000000001</v>
      </c>
      <c r="BV137" s="34">
        <f t="shared" si="38"/>
        <v>1.8999999999999906E-2</v>
      </c>
      <c r="CA137" s="132">
        <v>135</v>
      </c>
      <c r="CB137" s="133">
        <v>3.8380000000000001</v>
      </c>
      <c r="CC137" s="131">
        <v>1.49</v>
      </c>
      <c r="CD137" s="131">
        <v>1.512</v>
      </c>
      <c r="CE137" s="131">
        <v>1.3839999999999999</v>
      </c>
      <c r="CF137" s="34">
        <f t="shared" si="39"/>
        <v>0.12999999999999989</v>
      </c>
      <c r="CG137" s="34"/>
      <c r="CH137" s="34"/>
      <c r="CI137" s="132">
        <v>135</v>
      </c>
      <c r="CJ137" s="133">
        <v>4.0069999999999997</v>
      </c>
      <c r="CK137" s="131">
        <v>2.0670000000000002</v>
      </c>
      <c r="CL137" s="131">
        <v>2.0990000000000002</v>
      </c>
      <c r="CM137" s="131">
        <v>1.915</v>
      </c>
      <c r="CN137" s="34">
        <f t="shared" si="40"/>
        <v>0.14100000000000001</v>
      </c>
      <c r="CR137" s="132">
        <v>135</v>
      </c>
      <c r="CS137" s="133">
        <v>1.905</v>
      </c>
      <c r="CT137" s="34">
        <f t="shared" si="41"/>
        <v>0</v>
      </c>
    </row>
    <row r="138" spans="48:98" x14ac:dyDescent="0.25">
      <c r="AV138" s="132">
        <v>136</v>
      </c>
      <c r="AW138" s="133">
        <v>0.73399999999999999</v>
      </c>
      <c r="AX138" s="34">
        <f t="shared" si="34"/>
        <v>0.13600000000000001</v>
      </c>
      <c r="AY138" s="34"/>
      <c r="AZ138" s="34"/>
      <c r="BA138" s="34"/>
      <c r="BB138" s="132">
        <v>136</v>
      </c>
      <c r="BC138" s="133">
        <v>0.96</v>
      </c>
      <c r="BD138" s="34">
        <f t="shared" si="35"/>
        <v>0.20100000000000007</v>
      </c>
      <c r="BE138" s="34"/>
      <c r="BF138" s="34"/>
      <c r="BG138" s="34"/>
      <c r="BH138" s="132">
        <v>136</v>
      </c>
      <c r="BI138" s="133">
        <v>1.2629999999999999</v>
      </c>
      <c r="BJ138" s="34">
        <f t="shared" si="36"/>
        <v>0.2410000000000001</v>
      </c>
      <c r="BK138" s="34"/>
      <c r="BL138" s="34"/>
      <c r="BM138" s="34"/>
      <c r="BN138" s="132">
        <v>136</v>
      </c>
      <c r="BO138" s="133">
        <v>1.4359999999999999</v>
      </c>
      <c r="BP138" s="34">
        <f t="shared" si="37"/>
        <v>0.26300000000000012</v>
      </c>
      <c r="BQ138" s="34"/>
      <c r="BR138" s="34"/>
      <c r="BS138" s="34"/>
      <c r="BT138" s="132">
        <v>136</v>
      </c>
      <c r="BU138" s="133">
        <v>1.512</v>
      </c>
      <c r="BV138" s="34">
        <f t="shared" si="38"/>
        <v>0.25299999999999989</v>
      </c>
      <c r="CA138" s="132">
        <v>136</v>
      </c>
      <c r="CB138" s="133">
        <v>3.968</v>
      </c>
      <c r="CC138" s="131">
        <v>1.43</v>
      </c>
      <c r="CD138" s="131">
        <v>1.538</v>
      </c>
      <c r="CE138" s="131">
        <v>1.415</v>
      </c>
      <c r="CF138" s="34">
        <f t="shared" si="39"/>
        <v>-0.33099999999999996</v>
      </c>
      <c r="CG138" s="34"/>
      <c r="CH138" s="34"/>
      <c r="CI138" s="132">
        <v>136</v>
      </c>
      <c r="CJ138" s="133">
        <v>4.1479999999999997</v>
      </c>
      <c r="CK138" s="131">
        <v>2.0249999999999999</v>
      </c>
      <c r="CL138" s="131">
        <v>2.1349999999999998</v>
      </c>
      <c r="CM138" s="131">
        <v>1.986</v>
      </c>
      <c r="CN138" s="34">
        <f t="shared" si="40"/>
        <v>-0.29499999999999948</v>
      </c>
      <c r="CR138" s="132">
        <v>136</v>
      </c>
      <c r="CS138" s="133">
        <v>1.905</v>
      </c>
      <c r="CT138" s="34">
        <f t="shared" si="41"/>
        <v>0.21199999999999997</v>
      </c>
    </row>
    <row r="139" spans="48:98" x14ac:dyDescent="0.25">
      <c r="AV139" s="132">
        <v>137</v>
      </c>
      <c r="AW139" s="133">
        <v>0.87</v>
      </c>
      <c r="AX139" s="34">
        <f t="shared" si="34"/>
        <v>9.8999999999999977E-2</v>
      </c>
      <c r="AY139" s="34"/>
      <c r="AZ139" s="34"/>
      <c r="BA139" s="34"/>
      <c r="BB139" s="132">
        <v>137</v>
      </c>
      <c r="BC139" s="133">
        <v>1.161</v>
      </c>
      <c r="BD139" s="34">
        <f t="shared" si="35"/>
        <v>0.10499999999999998</v>
      </c>
      <c r="BE139" s="34"/>
      <c r="BF139" s="34"/>
      <c r="BG139" s="34"/>
      <c r="BH139" s="132">
        <v>137</v>
      </c>
      <c r="BI139" s="133">
        <v>1.504</v>
      </c>
      <c r="BJ139" s="34">
        <f t="shared" si="36"/>
        <v>5.4999999999999938E-2</v>
      </c>
      <c r="BK139" s="34"/>
      <c r="BL139" s="34"/>
      <c r="BM139" s="34"/>
      <c r="BN139" s="132">
        <v>137</v>
      </c>
      <c r="BO139" s="133">
        <v>1.6990000000000001</v>
      </c>
      <c r="BP139" s="34">
        <f t="shared" si="37"/>
        <v>3.499999999999992E-2</v>
      </c>
      <c r="BQ139" s="34"/>
      <c r="BR139" s="34"/>
      <c r="BS139" s="34"/>
      <c r="BT139" s="132">
        <v>137</v>
      </c>
      <c r="BU139" s="133">
        <v>1.7649999999999999</v>
      </c>
      <c r="BV139" s="34">
        <f t="shared" si="38"/>
        <v>2.8000000000000025E-2</v>
      </c>
      <c r="CA139" s="132">
        <v>137</v>
      </c>
      <c r="CB139" s="133">
        <v>3.637</v>
      </c>
      <c r="CC139" s="131">
        <v>1.423</v>
      </c>
      <c r="CD139" s="131">
        <v>1.427</v>
      </c>
      <c r="CE139" s="131">
        <v>1.3320000000000001</v>
      </c>
      <c r="CF139" s="34">
        <f t="shared" si="39"/>
        <v>-8.8999999999999968E-2</v>
      </c>
      <c r="CG139" s="34"/>
      <c r="CH139" s="34"/>
      <c r="CI139" s="132">
        <v>137</v>
      </c>
      <c r="CJ139" s="133">
        <v>3.8530000000000002</v>
      </c>
      <c r="CK139" s="131">
        <v>2.121</v>
      </c>
      <c r="CL139" s="131">
        <v>2.1259999999999999</v>
      </c>
      <c r="CM139" s="131">
        <v>1.9670000000000001</v>
      </c>
      <c r="CN139" s="34">
        <f t="shared" si="40"/>
        <v>-7.6000000000000068E-2</v>
      </c>
      <c r="CR139" s="132">
        <v>137</v>
      </c>
      <c r="CS139" s="133">
        <v>2.117</v>
      </c>
      <c r="CT139" s="34">
        <f t="shared" si="41"/>
        <v>9.9999999999997868E-3</v>
      </c>
    </row>
    <row r="140" spans="48:98" x14ac:dyDescent="0.25">
      <c r="AV140" s="132">
        <v>138</v>
      </c>
      <c r="AW140" s="133">
        <v>0.96899999999999997</v>
      </c>
      <c r="AX140" s="34">
        <f t="shared" si="34"/>
        <v>4.7000000000000042E-2</v>
      </c>
      <c r="AY140" s="34"/>
      <c r="AZ140" s="34"/>
      <c r="BA140" s="34"/>
      <c r="BB140" s="132">
        <v>138</v>
      </c>
      <c r="BC140" s="133">
        <v>1.266</v>
      </c>
      <c r="BD140" s="34">
        <f t="shared" si="35"/>
        <v>3.6000000000000032E-2</v>
      </c>
      <c r="BE140" s="34"/>
      <c r="BF140" s="34"/>
      <c r="BG140" s="34"/>
      <c r="BH140" s="132">
        <v>138</v>
      </c>
      <c r="BI140" s="133">
        <v>1.5589999999999999</v>
      </c>
      <c r="BJ140" s="34">
        <f t="shared" si="36"/>
        <v>1.3000000000000123E-2</v>
      </c>
      <c r="BK140" s="34"/>
      <c r="BL140" s="34"/>
      <c r="BM140" s="34"/>
      <c r="BN140" s="132">
        <v>138</v>
      </c>
      <c r="BO140" s="133">
        <v>1.734</v>
      </c>
      <c r="BP140" s="34">
        <f t="shared" si="37"/>
        <v>-6.0000000000000053E-3</v>
      </c>
      <c r="BQ140" s="34"/>
      <c r="BR140" s="34"/>
      <c r="BS140" s="34"/>
      <c r="BT140" s="132">
        <v>138</v>
      </c>
      <c r="BU140" s="133">
        <v>1.7929999999999999</v>
      </c>
      <c r="BV140" s="34">
        <f t="shared" si="38"/>
        <v>-2.2999999999999909E-2</v>
      </c>
      <c r="CA140" s="132">
        <v>138</v>
      </c>
      <c r="CB140" s="133">
        <v>3.548</v>
      </c>
      <c r="CC140" s="131">
        <v>1.2509999999999999</v>
      </c>
      <c r="CD140" s="131">
        <v>1.401</v>
      </c>
      <c r="CE140" s="131">
        <v>1.248</v>
      </c>
      <c r="CF140" s="34">
        <f t="shared" si="39"/>
        <v>-2.6000000000000245E-2</v>
      </c>
      <c r="CG140" s="34"/>
      <c r="CH140" s="34"/>
      <c r="CI140" s="132">
        <v>138</v>
      </c>
      <c r="CJ140" s="133">
        <v>3.7770000000000001</v>
      </c>
      <c r="CK140" s="131">
        <v>1.9710000000000001</v>
      </c>
      <c r="CL140" s="131">
        <v>2.14</v>
      </c>
      <c r="CM140" s="131">
        <v>1.9630000000000001</v>
      </c>
      <c r="CN140" s="34">
        <f t="shared" si="40"/>
        <v>-4.0000000000000036E-3</v>
      </c>
      <c r="CR140" s="132">
        <v>138</v>
      </c>
      <c r="CS140" s="133">
        <v>2.1269999999999998</v>
      </c>
      <c r="CT140" s="34">
        <f t="shared" si="41"/>
        <v>-4.1999999999999815E-2</v>
      </c>
    </row>
    <row r="141" spans="48:98" x14ac:dyDescent="0.25">
      <c r="AV141" s="132">
        <v>139</v>
      </c>
      <c r="AW141" s="133">
        <v>1.016</v>
      </c>
      <c r="AX141" s="34">
        <f t="shared" si="34"/>
        <v>0.15599999999999992</v>
      </c>
      <c r="AY141" s="34"/>
      <c r="AZ141" s="34"/>
      <c r="BA141" s="34"/>
      <c r="BB141" s="132">
        <v>139</v>
      </c>
      <c r="BC141" s="133">
        <v>1.302</v>
      </c>
      <c r="BD141" s="34">
        <f t="shared" si="35"/>
        <v>7.9999999999999849E-2</v>
      </c>
      <c r="BE141" s="34"/>
      <c r="BF141" s="34"/>
      <c r="BG141" s="34"/>
      <c r="BH141" s="132">
        <v>139</v>
      </c>
      <c r="BI141" s="133">
        <v>1.5720000000000001</v>
      </c>
      <c r="BJ141" s="34">
        <f t="shared" si="36"/>
        <v>4.8999999999999932E-2</v>
      </c>
      <c r="BK141" s="34"/>
      <c r="BL141" s="34"/>
      <c r="BM141" s="34"/>
      <c r="BN141" s="132">
        <v>139</v>
      </c>
      <c r="BO141" s="133">
        <v>1.728</v>
      </c>
      <c r="BP141" s="34">
        <f t="shared" si="37"/>
        <v>1.7000000000000126E-2</v>
      </c>
      <c r="BQ141" s="34"/>
      <c r="BR141" s="34"/>
      <c r="BS141" s="34"/>
      <c r="BT141" s="132">
        <v>139</v>
      </c>
      <c r="BU141" s="133">
        <v>1.77</v>
      </c>
      <c r="BV141" s="34">
        <f t="shared" si="38"/>
        <v>8.0000000000000071E-3</v>
      </c>
      <c r="CA141" s="132">
        <v>139</v>
      </c>
      <c r="CB141" s="133">
        <v>3.5219999999999998</v>
      </c>
      <c r="CC141" s="131">
        <v>1.264</v>
      </c>
      <c r="CD141" s="131">
        <v>1.363</v>
      </c>
      <c r="CE141" s="131">
        <v>1.244</v>
      </c>
      <c r="CF141" s="34">
        <f t="shared" si="39"/>
        <v>4.4000000000000039E-2</v>
      </c>
      <c r="CG141" s="34"/>
      <c r="CH141" s="34"/>
      <c r="CI141" s="132">
        <v>139</v>
      </c>
      <c r="CJ141" s="133">
        <v>3.7730000000000001</v>
      </c>
      <c r="CK141" s="131">
        <v>1.9419999999999999</v>
      </c>
      <c r="CL141" s="131">
        <v>2.06</v>
      </c>
      <c r="CM141" s="131">
        <v>1.917</v>
      </c>
      <c r="CN141" s="34">
        <f t="shared" si="40"/>
        <v>-2.0000000000000018E-2</v>
      </c>
      <c r="CR141" s="132">
        <v>139</v>
      </c>
      <c r="CS141" s="133">
        <v>2.085</v>
      </c>
      <c r="CT141" s="34">
        <f t="shared" si="41"/>
        <v>-4.9999999999998934E-3</v>
      </c>
    </row>
    <row r="142" spans="48:98" x14ac:dyDescent="0.25">
      <c r="AV142" s="132">
        <v>140</v>
      </c>
      <c r="AW142" s="133">
        <v>1.1719999999999999</v>
      </c>
      <c r="AX142" s="34">
        <f t="shared" si="34"/>
        <v>0.14400000000000013</v>
      </c>
      <c r="AY142" s="34"/>
      <c r="AZ142" s="34"/>
      <c r="BA142" s="34"/>
      <c r="BB142" s="132">
        <v>140</v>
      </c>
      <c r="BC142" s="133">
        <v>1.3819999999999999</v>
      </c>
      <c r="BD142" s="34">
        <f t="shared" si="35"/>
        <v>0.15800000000000014</v>
      </c>
      <c r="BE142" s="34"/>
      <c r="BF142" s="34"/>
      <c r="BG142" s="34"/>
      <c r="BH142" s="132">
        <v>140</v>
      </c>
      <c r="BI142" s="133">
        <v>1.621</v>
      </c>
      <c r="BJ142" s="34">
        <f t="shared" si="36"/>
        <v>0.15199999999999991</v>
      </c>
      <c r="BK142" s="34"/>
      <c r="BL142" s="34"/>
      <c r="BM142" s="34"/>
      <c r="BN142" s="132">
        <v>140</v>
      </c>
      <c r="BO142" s="133">
        <v>1.7450000000000001</v>
      </c>
      <c r="BP142" s="34">
        <f t="shared" si="37"/>
        <v>0.1469999999999998</v>
      </c>
      <c r="BQ142" s="34"/>
      <c r="BR142" s="34"/>
      <c r="BS142" s="34"/>
      <c r="BT142" s="132">
        <v>140</v>
      </c>
      <c r="BU142" s="133">
        <v>1.778</v>
      </c>
      <c r="BV142" s="34">
        <f t="shared" si="38"/>
        <v>0.1379999999999999</v>
      </c>
      <c r="CA142" s="132">
        <v>140</v>
      </c>
      <c r="CB142" s="133">
        <v>3.5659999999999998</v>
      </c>
      <c r="CC142" s="131">
        <v>1.163</v>
      </c>
      <c r="CD142" s="131">
        <v>1.2669999999999999</v>
      </c>
      <c r="CE142" s="131">
        <v>1.099</v>
      </c>
      <c r="CF142" s="34">
        <f t="shared" si="39"/>
        <v>2.3000000000000131E-2</v>
      </c>
      <c r="CG142" s="34"/>
      <c r="CH142" s="34"/>
      <c r="CI142" s="132">
        <v>140</v>
      </c>
      <c r="CJ142" s="133">
        <v>3.7530000000000001</v>
      </c>
      <c r="CK142" s="131">
        <v>1.85</v>
      </c>
      <c r="CL142" s="131">
        <v>1.9370000000000001</v>
      </c>
      <c r="CM142" s="131">
        <v>1.756</v>
      </c>
      <c r="CN142" s="34">
        <f t="shared" si="40"/>
        <v>9.9999999999988987E-4</v>
      </c>
      <c r="CR142" s="132">
        <v>140</v>
      </c>
      <c r="CS142" s="133">
        <v>2.08</v>
      </c>
      <c r="CT142" s="34">
        <f t="shared" si="41"/>
        <v>0.13300000000000001</v>
      </c>
    </row>
    <row r="143" spans="48:98" x14ac:dyDescent="0.25">
      <c r="AV143" s="132">
        <v>141</v>
      </c>
      <c r="AW143" s="133">
        <v>1.3160000000000001</v>
      </c>
      <c r="AX143" s="34">
        <f t="shared" si="34"/>
        <v>0.17100000000000004</v>
      </c>
      <c r="AY143" s="34"/>
      <c r="AZ143" s="34"/>
      <c r="BA143" s="34"/>
      <c r="BB143" s="132">
        <v>141</v>
      </c>
      <c r="BC143" s="133">
        <v>1.54</v>
      </c>
      <c r="BD143" s="34">
        <f t="shared" si="35"/>
        <v>0.17500000000000004</v>
      </c>
      <c r="BE143" s="34"/>
      <c r="BF143" s="34"/>
      <c r="BG143" s="34"/>
      <c r="BH143" s="132">
        <v>141</v>
      </c>
      <c r="BI143" s="133">
        <v>1.7729999999999999</v>
      </c>
      <c r="BJ143" s="34">
        <f t="shared" si="36"/>
        <v>5.9000000000000163E-2</v>
      </c>
      <c r="BK143" s="34"/>
      <c r="BL143" s="34"/>
      <c r="BM143" s="34"/>
      <c r="BN143" s="132">
        <v>141</v>
      </c>
      <c r="BO143" s="133">
        <v>1.8919999999999999</v>
      </c>
      <c r="BP143" s="34">
        <f t="shared" si="37"/>
        <v>2.9000000000000137E-2</v>
      </c>
      <c r="BQ143" s="34"/>
      <c r="BR143" s="34"/>
      <c r="BS143" s="34"/>
      <c r="BT143" s="132">
        <v>141</v>
      </c>
      <c r="BU143" s="133">
        <v>1.9159999999999999</v>
      </c>
      <c r="BV143" s="34">
        <f t="shared" si="38"/>
        <v>2.0000000000000018E-3</v>
      </c>
      <c r="CA143" s="132">
        <v>141</v>
      </c>
      <c r="CB143" s="133">
        <v>3.589</v>
      </c>
      <c r="CC143" s="131">
        <v>1.1220000000000001</v>
      </c>
      <c r="CD143" s="131">
        <v>1.1839999999999999</v>
      </c>
      <c r="CE143" s="131">
        <v>1.0549999999999999</v>
      </c>
      <c r="CF143" s="34">
        <f t="shared" si="39"/>
        <v>0.2669999999999999</v>
      </c>
      <c r="CG143" s="34"/>
      <c r="CH143" s="34"/>
      <c r="CI143" s="132">
        <v>141</v>
      </c>
      <c r="CJ143" s="133">
        <v>3.754</v>
      </c>
      <c r="CK143" s="131">
        <v>1.861</v>
      </c>
      <c r="CL143" s="131">
        <v>1.873</v>
      </c>
      <c r="CM143" s="131">
        <v>1.7549999999999999</v>
      </c>
      <c r="CN143" s="34">
        <f t="shared" si="40"/>
        <v>0.20699999999999985</v>
      </c>
      <c r="CR143" s="132">
        <v>141</v>
      </c>
      <c r="CS143" s="133">
        <v>2.2130000000000001</v>
      </c>
      <c r="CT143" s="34">
        <f t="shared" si="41"/>
        <v>2.0999999999999908E-2</v>
      </c>
    </row>
    <row r="144" spans="48:98" x14ac:dyDescent="0.25">
      <c r="AV144" s="132">
        <v>142</v>
      </c>
      <c r="AW144" s="133">
        <v>1.4870000000000001</v>
      </c>
      <c r="AX144" s="34">
        <f t="shared" si="34"/>
        <v>-1.7000000000000126E-2</v>
      </c>
      <c r="AY144" s="34"/>
      <c r="AZ144" s="34"/>
      <c r="BA144" s="34"/>
      <c r="BB144" s="132">
        <v>142</v>
      </c>
      <c r="BC144" s="133">
        <v>1.7150000000000001</v>
      </c>
      <c r="BD144" s="34">
        <f t="shared" si="35"/>
        <v>-3.7000000000000144E-2</v>
      </c>
      <c r="BE144" s="34"/>
      <c r="BF144" s="34"/>
      <c r="BG144" s="34"/>
      <c r="BH144" s="132">
        <v>142</v>
      </c>
      <c r="BI144" s="133">
        <v>1.8320000000000001</v>
      </c>
      <c r="BJ144" s="34">
        <f t="shared" si="36"/>
        <v>-1.3000000000000123E-2</v>
      </c>
      <c r="BK144" s="34"/>
      <c r="BL144" s="34"/>
      <c r="BM144" s="34"/>
      <c r="BN144" s="132">
        <v>142</v>
      </c>
      <c r="BO144" s="133">
        <v>1.921</v>
      </c>
      <c r="BP144" s="34">
        <f t="shared" si="37"/>
        <v>-9.000000000000119E-3</v>
      </c>
      <c r="BQ144" s="34"/>
      <c r="BR144" s="34"/>
      <c r="BS144" s="34"/>
      <c r="BT144" s="132">
        <v>142</v>
      </c>
      <c r="BU144" s="133">
        <v>1.9179999999999999</v>
      </c>
      <c r="BV144" s="34">
        <f t="shared" si="38"/>
        <v>9.000000000000119E-3</v>
      </c>
      <c r="CA144" s="132">
        <v>142</v>
      </c>
      <c r="CB144" s="133">
        <v>3.8559999999999999</v>
      </c>
      <c r="CC144" s="131">
        <v>1.107</v>
      </c>
      <c r="CD144" s="131">
        <v>1.151</v>
      </c>
      <c r="CE144" s="131">
        <v>1.0680000000000001</v>
      </c>
      <c r="CF144" s="34">
        <f t="shared" si="39"/>
        <v>8.2000000000000295E-2</v>
      </c>
      <c r="CG144" s="34"/>
      <c r="CH144" s="34"/>
      <c r="CI144" s="132">
        <v>142</v>
      </c>
      <c r="CJ144" s="133">
        <v>3.9609999999999999</v>
      </c>
      <c r="CK144" s="131">
        <v>1.875</v>
      </c>
      <c r="CL144" s="131">
        <v>1.9239999999999999</v>
      </c>
      <c r="CM144" s="131">
        <v>1.8120000000000001</v>
      </c>
      <c r="CN144" s="34">
        <f t="shared" si="40"/>
        <v>5.0000000000000266E-2</v>
      </c>
      <c r="CR144" s="132">
        <v>142</v>
      </c>
      <c r="CS144" s="133">
        <v>2.234</v>
      </c>
      <c r="CT144" s="34">
        <f t="shared" si="41"/>
        <v>8.0000000000000071E-3</v>
      </c>
    </row>
    <row r="145" spans="48:98" x14ac:dyDescent="0.25">
      <c r="AV145" s="132">
        <v>143</v>
      </c>
      <c r="AW145" s="133">
        <v>1.47</v>
      </c>
      <c r="AX145" s="34">
        <f t="shared" si="34"/>
        <v>0.10000000000000009</v>
      </c>
      <c r="AY145" s="34"/>
      <c r="AZ145" s="34"/>
      <c r="BA145" s="34"/>
      <c r="BB145" s="132">
        <v>143</v>
      </c>
      <c r="BC145" s="133">
        <v>1.6779999999999999</v>
      </c>
      <c r="BD145" s="34">
        <f t="shared" si="35"/>
        <v>8.2999999999999963E-2</v>
      </c>
      <c r="BE145" s="34"/>
      <c r="BF145" s="34"/>
      <c r="BG145" s="34"/>
      <c r="BH145" s="132">
        <v>143</v>
      </c>
      <c r="BI145" s="133">
        <v>1.819</v>
      </c>
      <c r="BJ145" s="34">
        <f t="shared" si="36"/>
        <v>5.1000000000000156E-2</v>
      </c>
      <c r="BK145" s="34"/>
      <c r="BL145" s="34"/>
      <c r="BM145" s="34"/>
      <c r="BN145" s="132">
        <v>143</v>
      </c>
      <c r="BO145" s="133">
        <v>1.9119999999999999</v>
      </c>
      <c r="BP145" s="34">
        <f t="shared" si="37"/>
        <v>4.7000000000000153E-2</v>
      </c>
      <c r="BQ145" s="34"/>
      <c r="BR145" s="34"/>
      <c r="BS145" s="34"/>
      <c r="BT145" s="132">
        <v>143</v>
      </c>
      <c r="BU145" s="133">
        <v>1.927</v>
      </c>
      <c r="BV145" s="34">
        <f t="shared" si="38"/>
        <v>4.2999999999999927E-2</v>
      </c>
      <c r="CA145" s="132">
        <v>143</v>
      </c>
      <c r="CB145" s="133">
        <v>3.9380000000000002</v>
      </c>
      <c r="CC145" s="131">
        <v>1.0920000000000001</v>
      </c>
      <c r="CD145" s="131">
        <v>1.1379999999999999</v>
      </c>
      <c r="CE145" s="131">
        <v>1.0449999999999999</v>
      </c>
      <c r="CF145" s="34">
        <f t="shared" si="39"/>
        <v>0.17599999999999971</v>
      </c>
      <c r="CG145" s="34"/>
      <c r="CH145" s="34"/>
      <c r="CI145" s="132">
        <v>143</v>
      </c>
      <c r="CJ145" s="133">
        <v>4.0110000000000001</v>
      </c>
      <c r="CK145" s="131">
        <v>1.8440000000000001</v>
      </c>
      <c r="CL145" s="131">
        <v>1.9</v>
      </c>
      <c r="CM145" s="131">
        <v>1.8080000000000001</v>
      </c>
      <c r="CN145" s="34">
        <f t="shared" si="40"/>
        <v>0.10799999999999965</v>
      </c>
      <c r="CR145" s="132">
        <v>143</v>
      </c>
      <c r="CS145" s="133">
        <v>2.242</v>
      </c>
      <c r="CT145" s="34">
        <f t="shared" si="41"/>
        <v>4.3000000000000149E-2</v>
      </c>
    </row>
    <row r="146" spans="48:98" x14ac:dyDescent="0.25">
      <c r="AV146" s="132">
        <v>144</v>
      </c>
      <c r="AW146" s="133">
        <v>1.57</v>
      </c>
      <c r="AX146" s="34">
        <f t="shared" si="34"/>
        <v>-8.0000000000000071E-2</v>
      </c>
      <c r="AY146" s="34"/>
      <c r="AZ146" s="34"/>
      <c r="BA146" s="34"/>
      <c r="BB146" s="132">
        <v>144</v>
      </c>
      <c r="BC146" s="133">
        <v>1.7609999999999999</v>
      </c>
      <c r="BD146" s="34">
        <f t="shared" si="35"/>
        <v>-0.14099999999999979</v>
      </c>
      <c r="BE146" s="34"/>
      <c r="BF146" s="34"/>
      <c r="BG146" s="34"/>
      <c r="BH146" s="132">
        <v>144</v>
      </c>
      <c r="BI146" s="133">
        <v>1.87</v>
      </c>
      <c r="BJ146" s="34">
        <f t="shared" si="36"/>
        <v>-0.22300000000000009</v>
      </c>
      <c r="BK146" s="34"/>
      <c r="BL146" s="34"/>
      <c r="BM146" s="34"/>
      <c r="BN146" s="132">
        <v>144</v>
      </c>
      <c r="BO146" s="133">
        <v>1.9590000000000001</v>
      </c>
      <c r="BP146" s="34">
        <f t="shared" si="37"/>
        <v>-0.25100000000000011</v>
      </c>
      <c r="BQ146" s="34"/>
      <c r="BR146" s="34"/>
      <c r="BS146" s="34"/>
      <c r="BT146" s="132">
        <v>144</v>
      </c>
      <c r="BU146" s="133">
        <v>1.97</v>
      </c>
      <c r="BV146" s="34">
        <f t="shared" si="38"/>
        <v>-0.23299999999999987</v>
      </c>
      <c r="CA146" s="132">
        <v>144</v>
      </c>
      <c r="CB146" s="133">
        <v>4.1139999999999999</v>
      </c>
      <c r="CC146" s="131">
        <v>1.0589999999999999</v>
      </c>
      <c r="CD146" s="131">
        <v>1.155</v>
      </c>
      <c r="CE146" s="131">
        <v>1.042</v>
      </c>
      <c r="CF146" s="34">
        <f t="shared" si="39"/>
        <v>2.8999999999999915E-2</v>
      </c>
      <c r="CG146" s="34"/>
      <c r="CH146" s="34"/>
      <c r="CI146" s="132">
        <v>144</v>
      </c>
      <c r="CJ146" s="133">
        <v>4.1189999999999998</v>
      </c>
      <c r="CK146" s="131">
        <v>1.804</v>
      </c>
      <c r="CL146" s="131">
        <v>1.9059999999999999</v>
      </c>
      <c r="CM146" s="131">
        <v>1.7869999999999999</v>
      </c>
      <c r="CN146" s="34">
        <f t="shared" si="40"/>
        <v>-1.1000000000000121E-2</v>
      </c>
      <c r="CR146" s="132">
        <v>144</v>
      </c>
      <c r="CS146" s="133">
        <v>2.2850000000000001</v>
      </c>
      <c r="CT146" s="34">
        <f t="shared" si="41"/>
        <v>-0.12300000000000022</v>
      </c>
    </row>
    <row r="147" spans="48:98" x14ac:dyDescent="0.25">
      <c r="AV147" s="132">
        <v>145</v>
      </c>
      <c r="AW147" s="133">
        <v>1.49</v>
      </c>
      <c r="AX147" s="34">
        <f t="shared" si="34"/>
        <v>0.25600000000000001</v>
      </c>
      <c r="AY147" s="34"/>
      <c r="AZ147" s="34"/>
      <c r="BA147" s="34"/>
      <c r="BB147" s="132">
        <v>145</v>
      </c>
      <c r="BC147" s="133">
        <v>1.62</v>
      </c>
      <c r="BD147" s="34">
        <f t="shared" si="35"/>
        <v>0.30199999999999982</v>
      </c>
      <c r="BE147" s="34"/>
      <c r="BF147" s="34"/>
      <c r="BG147" s="34"/>
      <c r="BH147" s="132">
        <v>145</v>
      </c>
      <c r="BI147" s="133">
        <v>1.647</v>
      </c>
      <c r="BJ147" s="34">
        <f t="shared" si="36"/>
        <v>0.30299999999999994</v>
      </c>
      <c r="BK147" s="34"/>
      <c r="BL147" s="34"/>
      <c r="BM147" s="34"/>
      <c r="BN147" s="132">
        <v>145</v>
      </c>
      <c r="BO147" s="133">
        <v>1.708</v>
      </c>
      <c r="BP147" s="34">
        <f t="shared" si="37"/>
        <v>0.29299999999999993</v>
      </c>
      <c r="BQ147" s="34"/>
      <c r="BR147" s="34"/>
      <c r="BS147" s="34"/>
      <c r="BT147" s="132">
        <v>145</v>
      </c>
      <c r="BU147" s="133">
        <v>1.7370000000000001</v>
      </c>
      <c r="BV147" s="34">
        <f t="shared" si="38"/>
        <v>0.26</v>
      </c>
      <c r="CA147" s="132">
        <v>145</v>
      </c>
      <c r="CB147" s="133">
        <v>4.1429999999999998</v>
      </c>
      <c r="CC147" s="131">
        <v>1.0649999999999999</v>
      </c>
      <c r="CD147" s="131">
        <v>1.0820000000000001</v>
      </c>
      <c r="CE147" s="131">
        <v>1</v>
      </c>
      <c r="CF147" s="34">
        <f t="shared" si="39"/>
        <v>-0.27699999999999969</v>
      </c>
      <c r="CG147" s="34"/>
      <c r="CH147" s="34"/>
      <c r="CI147" s="132">
        <v>145</v>
      </c>
      <c r="CJ147" s="133">
        <v>4.1079999999999997</v>
      </c>
      <c r="CK147" s="131">
        <v>1.8340000000000001</v>
      </c>
      <c r="CL147" s="131">
        <v>1.841</v>
      </c>
      <c r="CM147" s="131">
        <v>1.772</v>
      </c>
      <c r="CN147" s="34">
        <f t="shared" si="40"/>
        <v>-0.19899999999999984</v>
      </c>
      <c r="CR147" s="132">
        <v>145</v>
      </c>
      <c r="CS147" s="133">
        <v>2.1619999999999999</v>
      </c>
      <c r="CT147" s="34">
        <f t="shared" si="41"/>
        <v>0.19200000000000017</v>
      </c>
    </row>
    <row r="148" spans="48:98" x14ac:dyDescent="0.25">
      <c r="AV148" s="132">
        <v>146</v>
      </c>
      <c r="AW148" s="133">
        <v>1.746</v>
      </c>
      <c r="AX148" s="34">
        <f t="shared" si="34"/>
        <v>0.19599999999999995</v>
      </c>
      <c r="AY148" s="34"/>
      <c r="AZ148" s="34"/>
      <c r="BA148" s="34"/>
      <c r="BB148" s="132">
        <v>146</v>
      </c>
      <c r="BC148" s="133">
        <v>1.9219999999999999</v>
      </c>
      <c r="BD148" s="34">
        <f t="shared" si="35"/>
        <v>0.2220000000000002</v>
      </c>
      <c r="BE148" s="34"/>
      <c r="BF148" s="34"/>
      <c r="BG148" s="34"/>
      <c r="BH148" s="132">
        <v>146</v>
      </c>
      <c r="BI148" s="133">
        <v>1.95</v>
      </c>
      <c r="BJ148" s="34">
        <f t="shared" si="36"/>
        <v>0.19599999999999995</v>
      </c>
      <c r="BK148" s="34"/>
      <c r="BL148" s="34"/>
      <c r="BM148" s="34"/>
      <c r="BN148" s="132">
        <v>146</v>
      </c>
      <c r="BO148" s="133">
        <v>2.0009999999999999</v>
      </c>
      <c r="BP148" s="34">
        <f t="shared" si="37"/>
        <v>0.17900000000000027</v>
      </c>
      <c r="BQ148" s="34"/>
      <c r="BR148" s="34"/>
      <c r="BS148" s="34"/>
      <c r="BT148" s="132">
        <v>146</v>
      </c>
      <c r="BU148" s="133">
        <v>1.9970000000000001</v>
      </c>
      <c r="BV148" s="34">
        <f t="shared" si="38"/>
        <v>0.15599999999999992</v>
      </c>
      <c r="CA148" s="132">
        <v>146</v>
      </c>
      <c r="CB148" s="133">
        <v>3.8660000000000001</v>
      </c>
      <c r="CC148" s="131">
        <v>1.0720000000000001</v>
      </c>
      <c r="CD148" s="131">
        <v>1.1539999999999999</v>
      </c>
      <c r="CE148" s="131">
        <v>1.0469999999999999</v>
      </c>
      <c r="CF148" s="34">
        <f t="shared" si="39"/>
        <v>-0.3620000000000001</v>
      </c>
      <c r="CG148" s="34"/>
      <c r="CH148" s="34"/>
      <c r="CI148" s="132">
        <v>146</v>
      </c>
      <c r="CJ148" s="133">
        <v>3.9089999999999998</v>
      </c>
      <c r="CK148" s="131">
        <v>1.853</v>
      </c>
      <c r="CL148" s="131">
        <v>1.944</v>
      </c>
      <c r="CM148" s="131">
        <v>1.827</v>
      </c>
      <c r="CN148" s="34">
        <f t="shared" si="40"/>
        <v>-0.11699999999999999</v>
      </c>
      <c r="CR148" s="132">
        <v>146</v>
      </c>
      <c r="CS148" s="133">
        <v>2.3540000000000001</v>
      </c>
      <c r="CT148" s="34">
        <f t="shared" si="41"/>
        <v>6.6999999999999726E-2</v>
      </c>
    </row>
    <row r="149" spans="48:98" x14ac:dyDescent="0.25">
      <c r="AV149" s="132">
        <v>147</v>
      </c>
      <c r="AW149" s="133">
        <v>1.9419999999999999</v>
      </c>
      <c r="AX149" s="34">
        <f t="shared" si="34"/>
        <v>0.34199999999999986</v>
      </c>
      <c r="AY149" s="34"/>
      <c r="AZ149" s="34"/>
      <c r="BA149" s="34"/>
      <c r="BB149" s="132">
        <v>147</v>
      </c>
      <c r="BC149" s="133">
        <v>2.1440000000000001</v>
      </c>
      <c r="BD149" s="34">
        <f t="shared" si="35"/>
        <v>0.37599999999999989</v>
      </c>
      <c r="BE149" s="34"/>
      <c r="BF149" s="34"/>
      <c r="BG149" s="34"/>
      <c r="BH149" s="132">
        <v>147</v>
      </c>
      <c r="BI149" s="133">
        <v>2.1459999999999999</v>
      </c>
      <c r="BJ149" s="34">
        <f t="shared" si="36"/>
        <v>0.41500000000000004</v>
      </c>
      <c r="BK149" s="34"/>
      <c r="BL149" s="34"/>
      <c r="BM149" s="34"/>
      <c r="BN149" s="132">
        <v>147</v>
      </c>
      <c r="BO149" s="133">
        <v>2.1800000000000002</v>
      </c>
      <c r="BP149" s="34">
        <f t="shared" si="37"/>
        <v>0.38899999999999979</v>
      </c>
      <c r="BQ149" s="34"/>
      <c r="BR149" s="34"/>
      <c r="BS149" s="34"/>
      <c r="BT149" s="132">
        <v>147</v>
      </c>
      <c r="BU149" s="133">
        <v>2.153</v>
      </c>
      <c r="BV149" s="34">
        <f t="shared" si="38"/>
        <v>0.33499999999999996</v>
      </c>
      <c r="CA149" s="132">
        <v>147</v>
      </c>
      <c r="CB149" s="133">
        <v>3.504</v>
      </c>
      <c r="CC149" s="131">
        <v>1.0089999999999999</v>
      </c>
      <c r="CD149" s="131">
        <v>1.08</v>
      </c>
      <c r="CE149" s="131">
        <v>0.89700000000000002</v>
      </c>
      <c r="CF149" s="34">
        <f t="shared" si="39"/>
        <v>-0.10400000000000009</v>
      </c>
      <c r="CG149" s="34"/>
      <c r="CH149" s="34"/>
      <c r="CI149" s="132">
        <v>147</v>
      </c>
      <c r="CJ149" s="133">
        <v>3.7919999999999998</v>
      </c>
      <c r="CK149" s="131">
        <v>1.82</v>
      </c>
      <c r="CL149" s="131">
        <v>1.861</v>
      </c>
      <c r="CM149" s="131">
        <v>1.7110000000000001</v>
      </c>
      <c r="CN149" s="34">
        <f t="shared" si="40"/>
        <v>-2.1999999999999797E-2</v>
      </c>
      <c r="CR149" s="132">
        <v>147</v>
      </c>
      <c r="CS149" s="133">
        <v>2.4209999999999998</v>
      </c>
      <c r="CT149" s="34">
        <f t="shared" si="41"/>
        <v>0.18100000000000005</v>
      </c>
    </row>
    <row r="150" spans="48:98" x14ac:dyDescent="0.25">
      <c r="AV150" s="132">
        <v>148</v>
      </c>
      <c r="AW150" s="133">
        <v>2.2839999999999998</v>
      </c>
      <c r="AX150" s="34">
        <f t="shared" si="34"/>
        <v>0.17900000000000027</v>
      </c>
      <c r="AY150" s="34"/>
      <c r="AZ150" s="34"/>
      <c r="BA150" s="34"/>
      <c r="BB150" s="132">
        <v>148</v>
      </c>
      <c r="BC150" s="133">
        <v>2.52</v>
      </c>
      <c r="BD150" s="34">
        <f t="shared" si="35"/>
        <v>0.11799999999999988</v>
      </c>
      <c r="BE150" s="34"/>
      <c r="BF150" s="34"/>
      <c r="BG150" s="34"/>
      <c r="BH150" s="132">
        <v>148</v>
      </c>
      <c r="BI150" s="133">
        <v>2.5609999999999999</v>
      </c>
      <c r="BJ150" s="34">
        <f t="shared" si="36"/>
        <v>4.0000000000000036E-3</v>
      </c>
      <c r="BK150" s="34"/>
      <c r="BL150" s="34"/>
      <c r="BM150" s="34"/>
      <c r="BN150" s="132">
        <v>148</v>
      </c>
      <c r="BO150" s="133">
        <v>2.569</v>
      </c>
      <c r="BP150" s="34">
        <f t="shared" si="37"/>
        <v>-6.1999999999999833E-2</v>
      </c>
      <c r="BQ150" s="34"/>
      <c r="BR150" s="34"/>
      <c r="BS150" s="34"/>
      <c r="BT150" s="132">
        <v>148</v>
      </c>
      <c r="BU150" s="133">
        <v>2.488</v>
      </c>
      <c r="BV150" s="34">
        <f t="shared" si="38"/>
        <v>-9.9000000000000199E-2</v>
      </c>
      <c r="CA150" s="132">
        <v>148</v>
      </c>
      <c r="CB150" s="133">
        <v>3.4</v>
      </c>
      <c r="CC150" s="131">
        <v>1.0309999999999999</v>
      </c>
      <c r="CD150" s="131">
        <v>1.0429999999999999</v>
      </c>
      <c r="CE150" s="131">
        <v>0.97899999999999998</v>
      </c>
      <c r="CF150" s="34">
        <f t="shared" si="39"/>
        <v>0.1419999999999999</v>
      </c>
      <c r="CG150" s="34"/>
      <c r="CH150" s="34"/>
      <c r="CI150" s="132">
        <v>148</v>
      </c>
      <c r="CJ150" s="133">
        <v>3.77</v>
      </c>
      <c r="CK150" s="131">
        <v>1.8420000000000001</v>
      </c>
      <c r="CL150" s="131">
        <v>1.8660000000000001</v>
      </c>
      <c r="CM150" s="131">
        <v>1.7769999999999999</v>
      </c>
      <c r="CN150" s="34">
        <f t="shared" si="40"/>
        <v>2.8999999999999915E-2</v>
      </c>
      <c r="CR150" s="132">
        <v>148</v>
      </c>
      <c r="CS150" s="133">
        <v>2.6019999999999999</v>
      </c>
      <c r="CT150" s="34">
        <f t="shared" si="41"/>
        <v>-0.16699999999999982</v>
      </c>
    </row>
    <row r="151" spans="48:98" x14ac:dyDescent="0.25">
      <c r="AV151" s="132">
        <v>149</v>
      </c>
      <c r="AW151" s="133">
        <v>2.4630000000000001</v>
      </c>
      <c r="AX151" s="34">
        <f t="shared" si="34"/>
        <v>5.2999999999999936E-2</v>
      </c>
      <c r="AY151" s="34"/>
      <c r="AZ151" s="34"/>
      <c r="BA151" s="34"/>
      <c r="BB151" s="132">
        <v>149</v>
      </c>
      <c r="BC151" s="133">
        <v>2.6379999999999999</v>
      </c>
      <c r="BD151" s="34">
        <f t="shared" si="35"/>
        <v>9.2999999999999972E-2</v>
      </c>
      <c r="BE151" s="34"/>
      <c r="BF151" s="34"/>
      <c r="BG151" s="34"/>
      <c r="BH151" s="132">
        <v>149</v>
      </c>
      <c r="BI151" s="133">
        <v>2.5649999999999999</v>
      </c>
      <c r="BJ151" s="34">
        <f t="shared" si="36"/>
        <v>0.19099999999999984</v>
      </c>
      <c r="BK151" s="34"/>
      <c r="BL151" s="34"/>
      <c r="BM151" s="34"/>
      <c r="BN151" s="132">
        <v>149</v>
      </c>
      <c r="BO151" s="133">
        <v>2.5070000000000001</v>
      </c>
      <c r="BP151" s="34">
        <f t="shared" si="37"/>
        <v>0.27</v>
      </c>
      <c r="BQ151" s="34"/>
      <c r="BR151" s="34"/>
      <c r="BS151" s="34"/>
      <c r="BT151" s="132">
        <v>149</v>
      </c>
      <c r="BU151" s="133">
        <v>2.3889999999999998</v>
      </c>
      <c r="BV151" s="34">
        <f t="shared" si="38"/>
        <v>0.31500000000000039</v>
      </c>
      <c r="CA151" s="132">
        <v>149</v>
      </c>
      <c r="CB151" s="133">
        <v>3.5419999999999998</v>
      </c>
      <c r="CC151" s="131">
        <v>1.044</v>
      </c>
      <c r="CD151" s="131">
        <v>1.0660000000000001</v>
      </c>
      <c r="CE151" s="131">
        <v>0.90300000000000002</v>
      </c>
      <c r="CF151" s="34">
        <f t="shared" si="39"/>
        <v>-7.4999999999999734E-2</v>
      </c>
      <c r="CG151" s="34"/>
      <c r="CH151" s="34"/>
      <c r="CI151" s="132">
        <v>149</v>
      </c>
      <c r="CJ151" s="133">
        <v>3.7989999999999999</v>
      </c>
      <c r="CK151" s="131">
        <v>1.8260000000000001</v>
      </c>
      <c r="CL151" s="131">
        <v>1.889</v>
      </c>
      <c r="CM151" s="131">
        <v>1.694</v>
      </c>
      <c r="CN151" s="34">
        <f t="shared" si="40"/>
        <v>-5.8999999999999719E-2</v>
      </c>
      <c r="CR151" s="132">
        <v>149</v>
      </c>
      <c r="CS151" s="133">
        <v>2.4350000000000001</v>
      </c>
      <c r="CT151" s="34">
        <f t="shared" si="41"/>
        <v>0.28600000000000003</v>
      </c>
    </row>
    <row r="152" spans="48:98" x14ac:dyDescent="0.25">
      <c r="AV152" s="132">
        <v>150</v>
      </c>
      <c r="AW152" s="133">
        <v>2.516</v>
      </c>
      <c r="AX152" s="34">
        <f t="shared" si="34"/>
        <v>-6.0000000000000053E-2</v>
      </c>
      <c r="AY152" s="34"/>
      <c r="AZ152" s="34"/>
      <c r="BA152" s="34"/>
      <c r="BB152" s="132">
        <v>150</v>
      </c>
      <c r="BC152" s="133">
        <v>2.7309999999999999</v>
      </c>
      <c r="BD152" s="34">
        <f t="shared" si="35"/>
        <v>-4.8999999999999932E-2</v>
      </c>
      <c r="BE152" s="34"/>
      <c r="BF152" s="34"/>
      <c r="BG152" s="34"/>
      <c r="BH152" s="132">
        <v>150</v>
      </c>
      <c r="BI152" s="133">
        <v>2.7559999999999998</v>
      </c>
      <c r="BJ152" s="34">
        <f t="shared" si="36"/>
        <v>3.0000000000000249E-2</v>
      </c>
      <c r="BK152" s="34"/>
      <c r="BL152" s="34"/>
      <c r="BM152" s="34"/>
      <c r="BN152" s="132">
        <v>150</v>
      </c>
      <c r="BO152" s="133">
        <v>2.7770000000000001</v>
      </c>
      <c r="BP152" s="34">
        <f t="shared" si="37"/>
        <v>6.4000000000000057E-2</v>
      </c>
      <c r="BQ152" s="34"/>
      <c r="BR152" s="34"/>
      <c r="BS152" s="34"/>
      <c r="BT152" s="132">
        <v>150</v>
      </c>
      <c r="BU152" s="133">
        <v>2.7040000000000002</v>
      </c>
      <c r="BV152" s="34">
        <f t="shared" si="38"/>
        <v>0.12399999999999967</v>
      </c>
      <c r="CA152" s="132">
        <v>150</v>
      </c>
      <c r="CB152" s="133">
        <v>3.4670000000000001</v>
      </c>
      <c r="CC152" s="131">
        <v>1.1140000000000001</v>
      </c>
      <c r="CD152" s="131">
        <v>1.17</v>
      </c>
      <c r="CE152" s="131">
        <v>1.06</v>
      </c>
      <c r="CF152" s="34">
        <f t="shared" si="39"/>
        <v>9.0999999999999748E-2</v>
      </c>
      <c r="CG152" s="34"/>
      <c r="CH152" s="34"/>
      <c r="CI152" s="132">
        <v>150</v>
      </c>
      <c r="CJ152" s="133">
        <v>3.74</v>
      </c>
      <c r="CK152" s="131">
        <v>1.915</v>
      </c>
      <c r="CL152" s="131">
        <v>1.9810000000000001</v>
      </c>
      <c r="CM152" s="131">
        <v>1.84</v>
      </c>
      <c r="CN152" s="34">
        <f t="shared" si="40"/>
        <v>0.11099999999999977</v>
      </c>
      <c r="CR152" s="132">
        <v>150</v>
      </c>
      <c r="CS152" s="133">
        <v>2.7210000000000001</v>
      </c>
      <c r="CT152" s="34">
        <f t="shared" si="41"/>
        <v>0.19799999999999995</v>
      </c>
    </row>
    <row r="153" spans="48:98" x14ac:dyDescent="0.25">
      <c r="AV153" s="132">
        <v>151</v>
      </c>
      <c r="AW153" s="133">
        <v>2.456</v>
      </c>
      <c r="AX153" s="34">
        <f t="shared" si="34"/>
        <v>0.22199999999999998</v>
      </c>
      <c r="AY153" s="34"/>
      <c r="AZ153" s="34"/>
      <c r="BA153" s="34"/>
      <c r="BB153" s="132">
        <v>151</v>
      </c>
      <c r="BC153" s="133">
        <v>2.6819999999999999</v>
      </c>
      <c r="BD153" s="34">
        <f t="shared" si="35"/>
        <v>0.18300000000000027</v>
      </c>
      <c r="BE153" s="34"/>
      <c r="BF153" s="34"/>
      <c r="BG153" s="34"/>
      <c r="BH153" s="132">
        <v>151</v>
      </c>
      <c r="BI153" s="133">
        <v>2.786</v>
      </c>
      <c r="BJ153" s="34">
        <f t="shared" si="36"/>
        <v>0.15399999999999991</v>
      </c>
      <c r="BK153" s="34"/>
      <c r="BL153" s="34"/>
      <c r="BM153" s="34"/>
      <c r="BN153" s="132">
        <v>151</v>
      </c>
      <c r="BO153" s="133">
        <v>2.8410000000000002</v>
      </c>
      <c r="BP153" s="34">
        <f t="shared" si="37"/>
        <v>0.11099999999999977</v>
      </c>
      <c r="BQ153" s="34"/>
      <c r="BR153" s="34"/>
      <c r="BS153" s="34"/>
      <c r="BT153" s="132">
        <v>151</v>
      </c>
      <c r="BU153" s="133">
        <v>2.8279999999999998</v>
      </c>
      <c r="BV153" s="34">
        <f t="shared" si="38"/>
        <v>7.6999999999999957E-2</v>
      </c>
      <c r="CA153" s="132">
        <v>151</v>
      </c>
      <c r="CB153" s="133">
        <v>3.5579999999999998</v>
      </c>
      <c r="CC153" s="131">
        <v>1.2</v>
      </c>
      <c r="CD153" s="131">
        <v>1.208</v>
      </c>
      <c r="CE153" s="131">
        <v>1.0309999999999999</v>
      </c>
      <c r="CF153" s="34">
        <f t="shared" si="39"/>
        <v>5.600000000000005E-2</v>
      </c>
      <c r="CG153" s="34"/>
      <c r="CH153" s="34"/>
      <c r="CI153" s="132">
        <v>151</v>
      </c>
      <c r="CJ153" s="133">
        <v>3.851</v>
      </c>
      <c r="CK153" s="131">
        <v>1.9930000000000001</v>
      </c>
      <c r="CL153" s="131">
        <v>2.0009999999999999</v>
      </c>
      <c r="CM153" s="131">
        <v>1.7809999999999999</v>
      </c>
      <c r="CN153" s="34">
        <f t="shared" si="40"/>
        <v>5.2000000000000046E-2</v>
      </c>
      <c r="CR153" s="132">
        <v>151</v>
      </c>
      <c r="CS153" s="133">
        <v>2.919</v>
      </c>
      <c r="CT153" s="34">
        <f t="shared" si="41"/>
        <v>3.2000000000000028E-2</v>
      </c>
    </row>
    <row r="154" spans="48:98" x14ac:dyDescent="0.25">
      <c r="AV154" s="132">
        <v>152</v>
      </c>
      <c r="AW154" s="133">
        <v>2.6779999999999999</v>
      </c>
      <c r="AX154" s="34">
        <f t="shared" si="34"/>
        <v>5.2999999999999936E-2</v>
      </c>
      <c r="AY154" s="34"/>
      <c r="AZ154" s="34"/>
      <c r="BA154" s="34"/>
      <c r="BB154" s="132">
        <v>152</v>
      </c>
      <c r="BC154" s="133">
        <v>2.8650000000000002</v>
      </c>
      <c r="BD154" s="34">
        <f t="shared" si="35"/>
        <v>2.8999999999999915E-2</v>
      </c>
      <c r="BE154" s="34"/>
      <c r="BF154" s="34"/>
      <c r="BG154" s="34"/>
      <c r="BH154" s="132">
        <v>152</v>
      </c>
      <c r="BI154" s="133">
        <v>2.94</v>
      </c>
      <c r="BJ154" s="34">
        <f t="shared" si="36"/>
        <v>2.2000000000000242E-2</v>
      </c>
      <c r="BK154" s="34"/>
      <c r="BL154" s="34"/>
      <c r="BM154" s="34"/>
      <c r="BN154" s="132">
        <v>152</v>
      </c>
      <c r="BO154" s="133">
        <v>2.952</v>
      </c>
      <c r="BP154" s="34">
        <f t="shared" si="37"/>
        <v>3.2999999999999918E-2</v>
      </c>
      <c r="BQ154" s="34"/>
      <c r="BR154" s="34"/>
      <c r="BS154" s="34"/>
      <c r="BT154" s="132">
        <v>152</v>
      </c>
      <c r="BU154" s="133">
        <v>2.9049999999999998</v>
      </c>
      <c r="BV154" s="34">
        <f t="shared" si="38"/>
        <v>3.3000000000000362E-2</v>
      </c>
      <c r="CA154" s="132">
        <v>152</v>
      </c>
      <c r="CB154" s="133">
        <v>3.6139999999999999</v>
      </c>
      <c r="CC154" s="131">
        <v>1.286</v>
      </c>
      <c r="CD154" s="131">
        <v>1.29</v>
      </c>
      <c r="CE154" s="131">
        <v>1.1910000000000001</v>
      </c>
      <c r="CF154" s="34">
        <f t="shared" si="39"/>
        <v>-0.1419999999999999</v>
      </c>
      <c r="CG154" s="34"/>
      <c r="CH154" s="34"/>
      <c r="CI154" s="132">
        <v>152</v>
      </c>
      <c r="CJ154" s="133">
        <v>3.903</v>
      </c>
      <c r="CK154" s="131">
        <v>2.0859999999999999</v>
      </c>
      <c r="CL154" s="131">
        <v>2.093</v>
      </c>
      <c r="CM154" s="131">
        <v>1.9690000000000001</v>
      </c>
      <c r="CN154" s="34">
        <f t="shared" si="40"/>
        <v>-9.7999999999999865E-2</v>
      </c>
      <c r="CR154" s="132">
        <v>152</v>
      </c>
      <c r="CS154" s="133">
        <v>2.9510000000000001</v>
      </c>
      <c r="CT154" s="34">
        <f t="shared" si="41"/>
        <v>4.4999999999999929E-2</v>
      </c>
    </row>
    <row r="155" spans="48:98" x14ac:dyDescent="0.25">
      <c r="AV155" s="132">
        <v>153</v>
      </c>
      <c r="AW155" s="133">
        <v>2.7309999999999999</v>
      </c>
      <c r="AX155" s="34">
        <f t="shared" si="34"/>
        <v>4.0000000000000036E-3</v>
      </c>
      <c r="AY155" s="34"/>
      <c r="AZ155" s="34"/>
      <c r="BA155" s="34"/>
      <c r="BB155" s="132">
        <v>153</v>
      </c>
      <c r="BC155" s="133">
        <v>2.8940000000000001</v>
      </c>
      <c r="BD155" s="34">
        <f t="shared" si="35"/>
        <v>5.7999999999999829E-2</v>
      </c>
      <c r="BE155" s="34"/>
      <c r="BF155" s="34"/>
      <c r="BG155" s="34"/>
      <c r="BH155" s="132">
        <v>153</v>
      </c>
      <c r="BI155" s="133">
        <v>2.9620000000000002</v>
      </c>
      <c r="BJ155" s="34">
        <f t="shared" si="36"/>
        <v>0.11699999999999999</v>
      </c>
      <c r="BK155" s="34"/>
      <c r="BL155" s="34"/>
      <c r="BM155" s="34"/>
      <c r="BN155" s="132">
        <v>153</v>
      </c>
      <c r="BO155" s="133">
        <v>2.9849999999999999</v>
      </c>
      <c r="BP155" s="34">
        <f t="shared" si="37"/>
        <v>0.16900000000000004</v>
      </c>
      <c r="BQ155" s="34"/>
      <c r="BR155" s="34"/>
      <c r="BS155" s="34"/>
      <c r="BT155" s="132">
        <v>153</v>
      </c>
      <c r="BU155" s="133">
        <v>2.9380000000000002</v>
      </c>
      <c r="BV155" s="34">
        <f t="shared" si="38"/>
        <v>0.20399999999999974</v>
      </c>
      <c r="CA155" s="132">
        <v>153</v>
      </c>
      <c r="CB155" s="133">
        <v>3.472</v>
      </c>
      <c r="CC155" s="131">
        <v>1.2150000000000001</v>
      </c>
      <c r="CD155" s="131">
        <v>1.304</v>
      </c>
      <c r="CE155" s="131">
        <v>1.149</v>
      </c>
      <c r="CF155" s="34">
        <f t="shared" si="39"/>
        <v>-6.0000000000000053E-2</v>
      </c>
      <c r="CG155" s="34"/>
      <c r="CH155" s="34"/>
      <c r="CI155" s="132">
        <v>153</v>
      </c>
      <c r="CJ155" s="133">
        <v>3.8050000000000002</v>
      </c>
      <c r="CK155" s="131">
        <v>1.9650000000000001</v>
      </c>
      <c r="CL155" s="131">
        <v>2.105</v>
      </c>
      <c r="CM155" s="131">
        <v>1.8720000000000001</v>
      </c>
      <c r="CN155" s="34">
        <f t="shared" si="40"/>
        <v>3.2999999999999918E-2</v>
      </c>
      <c r="CR155" s="132">
        <v>153</v>
      </c>
      <c r="CS155" s="133">
        <v>2.996</v>
      </c>
      <c r="CT155" s="34">
        <f t="shared" si="41"/>
        <v>0.24199999999999999</v>
      </c>
    </row>
    <row r="156" spans="48:98" x14ac:dyDescent="0.25">
      <c r="AV156" s="132">
        <v>154</v>
      </c>
      <c r="AW156" s="133">
        <v>2.7349999999999999</v>
      </c>
      <c r="AX156" s="34">
        <f t="shared" si="34"/>
        <v>-0.1469999999999998</v>
      </c>
      <c r="AY156" s="34"/>
      <c r="AZ156" s="34"/>
      <c r="BA156" s="34"/>
      <c r="BB156" s="132">
        <v>154</v>
      </c>
      <c r="BC156" s="133">
        <v>2.952</v>
      </c>
      <c r="BD156" s="34">
        <f t="shared" si="35"/>
        <v>-0.16900000000000004</v>
      </c>
      <c r="BE156" s="34"/>
      <c r="BF156" s="34"/>
      <c r="BG156" s="34"/>
      <c r="BH156" s="132">
        <v>154</v>
      </c>
      <c r="BI156" s="133">
        <v>3.0790000000000002</v>
      </c>
      <c r="BJ156" s="34">
        <f t="shared" si="36"/>
        <v>-0.20500000000000007</v>
      </c>
      <c r="BK156" s="34"/>
      <c r="BL156" s="34"/>
      <c r="BM156" s="34"/>
      <c r="BN156" s="132">
        <v>154</v>
      </c>
      <c r="BO156" s="133">
        <v>3.1539999999999999</v>
      </c>
      <c r="BP156" s="34">
        <f t="shared" si="37"/>
        <v>-0.21499999999999986</v>
      </c>
      <c r="BQ156" s="34"/>
      <c r="BR156" s="34"/>
      <c r="BS156" s="34"/>
      <c r="BT156" s="132">
        <v>154</v>
      </c>
      <c r="BU156" s="133">
        <v>3.1419999999999999</v>
      </c>
      <c r="BV156" s="34">
        <f t="shared" si="38"/>
        <v>-0.21399999999999997</v>
      </c>
      <c r="CA156" s="132">
        <v>154</v>
      </c>
      <c r="CB156" s="133">
        <v>3.4119999999999999</v>
      </c>
      <c r="CC156" s="131">
        <v>1.1539999999999999</v>
      </c>
      <c r="CD156" s="131">
        <v>1.3180000000000001</v>
      </c>
      <c r="CE156" s="131">
        <v>1.147</v>
      </c>
      <c r="CF156" s="34">
        <f t="shared" si="39"/>
        <v>4.2000000000000259E-2</v>
      </c>
      <c r="CG156" s="34"/>
      <c r="CH156" s="34"/>
      <c r="CI156" s="132">
        <v>154</v>
      </c>
      <c r="CJ156" s="133">
        <v>3.8380000000000001</v>
      </c>
      <c r="CK156" s="131">
        <v>2.0710000000000002</v>
      </c>
      <c r="CL156" s="131">
        <v>2.1779999999999999</v>
      </c>
      <c r="CM156" s="131">
        <v>1.9590000000000001</v>
      </c>
      <c r="CN156" s="34">
        <f t="shared" si="40"/>
        <v>3.6999999999999922E-2</v>
      </c>
      <c r="CR156" s="132">
        <v>154</v>
      </c>
      <c r="CS156" s="133">
        <v>3.238</v>
      </c>
      <c r="CT156" s="34">
        <f t="shared" si="41"/>
        <v>-0.14999999999999991</v>
      </c>
    </row>
    <row r="157" spans="48:98" x14ac:dyDescent="0.25">
      <c r="AV157" s="132">
        <v>155</v>
      </c>
      <c r="AW157" s="133">
        <v>2.5880000000000001</v>
      </c>
      <c r="AX157" s="34">
        <f t="shared" si="34"/>
        <v>-9.9999999999988987E-4</v>
      </c>
      <c r="AY157" s="34"/>
      <c r="AZ157" s="34"/>
      <c r="BA157" s="34"/>
      <c r="BB157" s="132">
        <v>155</v>
      </c>
      <c r="BC157" s="133">
        <v>2.7829999999999999</v>
      </c>
      <c r="BD157" s="34">
        <f t="shared" si="35"/>
        <v>-4.6999999999999709E-2</v>
      </c>
      <c r="BE157" s="34"/>
      <c r="BF157" s="34"/>
      <c r="BG157" s="34"/>
      <c r="BH157" s="132">
        <v>155</v>
      </c>
      <c r="BI157" s="133">
        <v>2.8740000000000001</v>
      </c>
      <c r="BJ157" s="34">
        <f t="shared" si="36"/>
        <v>-6.800000000000006E-2</v>
      </c>
      <c r="BK157" s="34"/>
      <c r="BL157" s="34"/>
      <c r="BM157" s="34"/>
      <c r="BN157" s="132">
        <v>155</v>
      </c>
      <c r="BO157" s="133">
        <v>2.9390000000000001</v>
      </c>
      <c r="BP157" s="34">
        <f t="shared" si="37"/>
        <v>-0.11699999999999999</v>
      </c>
      <c r="BQ157" s="34"/>
      <c r="BR157" s="34"/>
      <c r="BS157" s="34"/>
      <c r="BT157" s="132">
        <v>155</v>
      </c>
      <c r="BU157" s="133">
        <v>2.9279999999999999</v>
      </c>
      <c r="BV157" s="34">
        <f t="shared" si="38"/>
        <v>-0.14000000000000012</v>
      </c>
      <c r="CA157" s="132">
        <v>155</v>
      </c>
      <c r="CB157" s="133">
        <v>3.4540000000000002</v>
      </c>
      <c r="CC157" s="131">
        <v>1.238</v>
      </c>
      <c r="CD157" s="131">
        <v>1.25</v>
      </c>
      <c r="CE157" s="131">
        <v>1.1140000000000001</v>
      </c>
      <c r="CF157" s="34">
        <f t="shared" si="39"/>
        <v>0.26499999999999968</v>
      </c>
      <c r="CG157" s="34"/>
      <c r="CH157" s="34"/>
      <c r="CI157" s="132">
        <v>155</v>
      </c>
      <c r="CJ157" s="133">
        <v>3.875</v>
      </c>
      <c r="CK157" s="131">
        <v>2.1640000000000001</v>
      </c>
      <c r="CL157" s="131">
        <v>2.1819999999999999</v>
      </c>
      <c r="CM157" s="131">
        <v>2.04</v>
      </c>
      <c r="CN157" s="34">
        <f t="shared" si="40"/>
        <v>0.19099999999999984</v>
      </c>
      <c r="CR157" s="132">
        <v>155</v>
      </c>
      <c r="CS157" s="133">
        <v>3.0880000000000001</v>
      </c>
      <c r="CT157" s="34">
        <f t="shared" si="41"/>
        <v>-9.5000000000000195E-2</v>
      </c>
    </row>
    <row r="158" spans="48:98" x14ac:dyDescent="0.25">
      <c r="AV158" s="132">
        <v>156</v>
      </c>
      <c r="AW158" s="133">
        <v>2.5870000000000002</v>
      </c>
      <c r="AX158" s="34">
        <f t="shared" si="34"/>
        <v>-0.1030000000000002</v>
      </c>
      <c r="AY158" s="34"/>
      <c r="AZ158" s="34"/>
      <c r="BA158" s="34"/>
      <c r="BB158" s="132">
        <v>156</v>
      </c>
      <c r="BC158" s="133">
        <v>2.7360000000000002</v>
      </c>
      <c r="BD158" s="34">
        <f t="shared" si="35"/>
        <v>-9.4000000000000306E-2</v>
      </c>
      <c r="BE158" s="34"/>
      <c r="BF158" s="34"/>
      <c r="BG158" s="34"/>
      <c r="BH158" s="132">
        <v>156</v>
      </c>
      <c r="BI158" s="133">
        <v>2.806</v>
      </c>
      <c r="BJ158" s="34">
        <f t="shared" si="36"/>
        <v>-8.1999999999999851E-2</v>
      </c>
      <c r="BK158" s="34"/>
      <c r="BL158" s="34"/>
      <c r="BM158" s="34"/>
      <c r="BN158" s="132">
        <v>156</v>
      </c>
      <c r="BO158" s="133">
        <v>2.8220000000000001</v>
      </c>
      <c r="BP158" s="34">
        <f t="shared" si="37"/>
        <v>-5.2000000000000046E-2</v>
      </c>
      <c r="BQ158" s="34"/>
      <c r="BR158" s="34"/>
      <c r="BS158" s="34"/>
      <c r="BT158" s="132">
        <v>156</v>
      </c>
      <c r="BU158" s="133">
        <v>2.7879999999999998</v>
      </c>
      <c r="BV158" s="34">
        <f t="shared" si="38"/>
        <v>-4.4999999999999929E-2</v>
      </c>
      <c r="CA158" s="132">
        <v>156</v>
      </c>
      <c r="CB158" s="133">
        <v>3.7189999999999999</v>
      </c>
      <c r="CC158" s="131">
        <v>1.2729999999999999</v>
      </c>
      <c r="CD158" s="131">
        <v>1.306</v>
      </c>
      <c r="CE158" s="131">
        <v>1.2270000000000001</v>
      </c>
      <c r="CF158" s="34">
        <f t="shared" si="39"/>
        <v>0.15900000000000025</v>
      </c>
      <c r="CG158" s="34"/>
      <c r="CH158" s="34"/>
      <c r="CI158" s="132">
        <v>156</v>
      </c>
      <c r="CJ158" s="133">
        <v>4.0659999999999998</v>
      </c>
      <c r="CK158" s="131">
        <v>2.2069999999999999</v>
      </c>
      <c r="CL158" s="131">
        <v>2.2519999999999998</v>
      </c>
      <c r="CM158" s="131">
        <v>2.1459999999999999</v>
      </c>
      <c r="CN158" s="34">
        <f t="shared" si="40"/>
        <v>8.1999999999999851E-2</v>
      </c>
      <c r="CR158" s="132">
        <v>156</v>
      </c>
      <c r="CS158" s="133">
        <v>2.9929999999999999</v>
      </c>
      <c r="CT158" s="34">
        <f t="shared" si="41"/>
        <v>-2.1999999999999797E-2</v>
      </c>
    </row>
    <row r="159" spans="48:98" x14ac:dyDescent="0.25">
      <c r="AV159" s="132">
        <v>157</v>
      </c>
      <c r="AW159" s="133">
        <v>2.484</v>
      </c>
      <c r="AX159" s="34">
        <f t="shared" si="34"/>
        <v>0.17300000000000004</v>
      </c>
      <c r="AY159" s="34"/>
      <c r="AZ159" s="34"/>
      <c r="BA159" s="34"/>
      <c r="BB159" s="132">
        <v>157</v>
      </c>
      <c r="BC159" s="133">
        <v>2.6419999999999999</v>
      </c>
      <c r="BD159" s="34">
        <f t="shared" si="35"/>
        <v>0.20800000000000018</v>
      </c>
      <c r="BE159" s="34"/>
      <c r="BF159" s="34"/>
      <c r="BG159" s="34"/>
      <c r="BH159" s="132">
        <v>157</v>
      </c>
      <c r="BI159" s="133">
        <v>2.7240000000000002</v>
      </c>
      <c r="BJ159" s="34">
        <f t="shared" si="36"/>
        <v>0.21299999999999963</v>
      </c>
      <c r="BK159" s="34"/>
      <c r="BL159" s="34"/>
      <c r="BM159" s="34"/>
      <c r="BN159" s="132">
        <v>157</v>
      </c>
      <c r="BO159" s="133">
        <v>2.77</v>
      </c>
      <c r="BP159" s="34">
        <f t="shared" si="37"/>
        <v>0.20599999999999996</v>
      </c>
      <c r="BQ159" s="34"/>
      <c r="BR159" s="34"/>
      <c r="BS159" s="34"/>
      <c r="BT159" s="132">
        <v>157</v>
      </c>
      <c r="BU159" s="133">
        <v>2.7429999999999999</v>
      </c>
      <c r="BV159" s="34">
        <f t="shared" si="38"/>
        <v>0.19799999999999995</v>
      </c>
      <c r="CA159" s="132">
        <v>157</v>
      </c>
      <c r="CB159" s="133">
        <v>3.8780000000000001</v>
      </c>
      <c r="CC159" s="131">
        <v>1.278</v>
      </c>
      <c r="CD159" s="131">
        <v>1.294</v>
      </c>
      <c r="CE159" s="131">
        <v>1.212</v>
      </c>
      <c r="CF159" s="34">
        <f t="shared" si="39"/>
        <v>-9.0000000000000302E-2</v>
      </c>
      <c r="CG159" s="34"/>
      <c r="CH159" s="34"/>
      <c r="CI159" s="132">
        <v>157</v>
      </c>
      <c r="CJ159" s="133">
        <v>4.1479999999999997</v>
      </c>
      <c r="CK159" s="131">
        <v>2.23</v>
      </c>
      <c r="CL159" s="131">
        <v>2.2360000000000002</v>
      </c>
      <c r="CM159" s="131">
        <v>2.1480000000000001</v>
      </c>
      <c r="CN159" s="34">
        <f t="shared" si="40"/>
        <v>-0.10499999999999954</v>
      </c>
      <c r="CR159" s="132">
        <v>157</v>
      </c>
      <c r="CS159" s="133">
        <v>2.9710000000000001</v>
      </c>
      <c r="CT159" s="34">
        <f t="shared" si="41"/>
        <v>0.12400000000000011</v>
      </c>
    </row>
    <row r="160" spans="48:98" x14ac:dyDescent="0.25">
      <c r="AV160" s="132">
        <v>158</v>
      </c>
      <c r="AW160" s="133">
        <v>2.657</v>
      </c>
      <c r="AX160" s="34">
        <f t="shared" si="34"/>
        <v>0.41000000000000014</v>
      </c>
      <c r="AY160" s="34"/>
      <c r="AZ160" s="34"/>
      <c r="BA160" s="34"/>
      <c r="BB160" s="132">
        <v>158</v>
      </c>
      <c r="BC160" s="133">
        <v>2.85</v>
      </c>
      <c r="BD160" s="34">
        <f t="shared" si="35"/>
        <v>0.39100000000000001</v>
      </c>
      <c r="BE160" s="34"/>
      <c r="BF160" s="34"/>
      <c r="BG160" s="34"/>
      <c r="BH160" s="132">
        <v>158</v>
      </c>
      <c r="BI160" s="133">
        <v>2.9369999999999998</v>
      </c>
      <c r="BJ160" s="34">
        <f t="shared" si="36"/>
        <v>0.32699999999999996</v>
      </c>
      <c r="BK160" s="34"/>
      <c r="BL160" s="34"/>
      <c r="BM160" s="34"/>
      <c r="BN160" s="132">
        <v>158</v>
      </c>
      <c r="BO160" s="133">
        <v>2.976</v>
      </c>
      <c r="BP160" s="34">
        <f t="shared" si="37"/>
        <v>0.27099999999999991</v>
      </c>
      <c r="BQ160" s="34"/>
      <c r="BR160" s="34"/>
      <c r="BS160" s="34"/>
      <c r="BT160" s="132">
        <v>158</v>
      </c>
      <c r="BU160" s="133">
        <v>2.9409999999999998</v>
      </c>
      <c r="BV160" s="34">
        <f t="shared" si="38"/>
        <v>0.2240000000000002</v>
      </c>
      <c r="CA160" s="132">
        <v>158</v>
      </c>
      <c r="CB160" s="133">
        <v>3.7879999999999998</v>
      </c>
      <c r="CC160" s="131">
        <v>1.284</v>
      </c>
      <c r="CD160" s="131">
        <v>1.3440000000000001</v>
      </c>
      <c r="CE160" s="131">
        <v>1.2529999999999999</v>
      </c>
      <c r="CF160" s="34">
        <f t="shared" si="39"/>
        <v>4.9000000000000377E-2</v>
      </c>
      <c r="CG160" s="34"/>
      <c r="CH160" s="34"/>
      <c r="CI160" s="132">
        <v>158</v>
      </c>
      <c r="CJ160" s="133">
        <v>4.0430000000000001</v>
      </c>
      <c r="CK160" s="131">
        <v>2.246</v>
      </c>
      <c r="CL160" s="131">
        <v>2.3149999999999999</v>
      </c>
      <c r="CM160" s="131">
        <v>2.2200000000000002</v>
      </c>
      <c r="CN160" s="34">
        <f t="shared" si="40"/>
        <v>9.9999999999997868E-3</v>
      </c>
      <c r="CR160" s="132">
        <v>158</v>
      </c>
      <c r="CS160" s="133">
        <v>3.0950000000000002</v>
      </c>
      <c r="CT160" s="34">
        <f t="shared" si="41"/>
        <v>0.10799999999999965</v>
      </c>
    </row>
    <row r="161" spans="48:98" x14ac:dyDescent="0.25">
      <c r="AV161" s="132">
        <v>159</v>
      </c>
      <c r="AW161" s="133">
        <v>3.0670000000000002</v>
      </c>
      <c r="AX161" s="34">
        <f t="shared" si="34"/>
        <v>0.10299999999999976</v>
      </c>
      <c r="AY161" s="34"/>
      <c r="AZ161" s="34"/>
      <c r="BA161" s="34"/>
      <c r="BB161" s="132">
        <v>159</v>
      </c>
      <c r="BC161" s="133">
        <v>3.2410000000000001</v>
      </c>
      <c r="BD161" s="34">
        <f t="shared" si="35"/>
        <v>0.1080000000000001</v>
      </c>
      <c r="BE161" s="34"/>
      <c r="BF161" s="34"/>
      <c r="BG161" s="34"/>
      <c r="BH161" s="132">
        <v>159</v>
      </c>
      <c r="BI161" s="133">
        <v>3.2639999999999998</v>
      </c>
      <c r="BJ161" s="34">
        <f t="shared" si="36"/>
        <v>8.0000000000000071E-2</v>
      </c>
      <c r="BK161" s="34"/>
      <c r="BL161" s="34"/>
      <c r="BM161" s="34"/>
      <c r="BN161" s="132">
        <v>159</v>
      </c>
      <c r="BO161" s="133">
        <v>3.2469999999999999</v>
      </c>
      <c r="BP161" s="34">
        <f t="shared" si="37"/>
        <v>8.4000000000000075E-2</v>
      </c>
      <c r="BQ161" s="34"/>
      <c r="BR161" s="34"/>
      <c r="BS161" s="34"/>
      <c r="BT161" s="132">
        <v>159</v>
      </c>
      <c r="BU161" s="133">
        <v>3.165</v>
      </c>
      <c r="BV161" s="34">
        <f t="shared" si="38"/>
        <v>6.5999999999999837E-2</v>
      </c>
      <c r="CA161" s="132">
        <v>159</v>
      </c>
      <c r="CB161" s="133">
        <v>3.8370000000000002</v>
      </c>
      <c r="CC161" s="131">
        <v>1.242</v>
      </c>
      <c r="CD161" s="131">
        <v>1.351</v>
      </c>
      <c r="CE161" s="131">
        <v>1.2150000000000001</v>
      </c>
      <c r="CF161" s="34">
        <f t="shared" si="39"/>
        <v>4.1999999999999815E-2</v>
      </c>
      <c r="CG161" s="34"/>
      <c r="CH161" s="34"/>
      <c r="CI161" s="132">
        <v>159</v>
      </c>
      <c r="CJ161" s="133">
        <v>4.0529999999999999</v>
      </c>
      <c r="CK161" s="131">
        <v>2.169</v>
      </c>
      <c r="CL161" s="131">
        <v>2.302</v>
      </c>
      <c r="CM161" s="131">
        <v>2.1429999999999998</v>
      </c>
      <c r="CN161" s="34">
        <f t="shared" si="40"/>
        <v>-9.9999999999997868E-3</v>
      </c>
      <c r="CR161" s="132">
        <v>159</v>
      </c>
      <c r="CS161" s="133">
        <v>3.2029999999999998</v>
      </c>
      <c r="CT161" s="34">
        <f t="shared" si="41"/>
        <v>7.9000000000000181E-2</v>
      </c>
    </row>
    <row r="162" spans="48:98" x14ac:dyDescent="0.25">
      <c r="AV162" s="132">
        <v>160</v>
      </c>
      <c r="AW162" s="133">
        <v>3.17</v>
      </c>
      <c r="AX162" s="34">
        <f t="shared" si="34"/>
        <v>-0.10699999999999976</v>
      </c>
      <c r="AY162" s="34"/>
      <c r="AZ162" s="34"/>
      <c r="BA162" s="34"/>
      <c r="BB162" s="132">
        <v>160</v>
      </c>
      <c r="BC162" s="133">
        <v>3.3490000000000002</v>
      </c>
      <c r="BD162" s="34">
        <f t="shared" si="35"/>
        <v>-0.19900000000000029</v>
      </c>
      <c r="BE162" s="34"/>
      <c r="BF162" s="34"/>
      <c r="BG162" s="34"/>
      <c r="BH162" s="132">
        <v>160</v>
      </c>
      <c r="BI162" s="133">
        <v>3.3439999999999999</v>
      </c>
      <c r="BJ162" s="34">
        <f t="shared" si="36"/>
        <v>-0.15599999999999969</v>
      </c>
      <c r="BK162" s="34"/>
      <c r="BL162" s="34"/>
      <c r="BM162" s="34"/>
      <c r="BN162" s="132">
        <v>160</v>
      </c>
      <c r="BO162" s="133">
        <v>3.331</v>
      </c>
      <c r="BP162" s="34">
        <f t="shared" si="37"/>
        <v>-0.12800000000000011</v>
      </c>
      <c r="BQ162" s="34"/>
      <c r="BR162" s="34"/>
      <c r="BS162" s="34"/>
      <c r="BT162" s="132">
        <v>160</v>
      </c>
      <c r="BU162" s="133">
        <v>3.2309999999999999</v>
      </c>
      <c r="BV162" s="34">
        <f t="shared" si="38"/>
        <v>-9.2999999999999972E-2</v>
      </c>
      <c r="CA162" s="132">
        <v>160</v>
      </c>
      <c r="CB162" s="133">
        <v>3.879</v>
      </c>
      <c r="CC162" s="131">
        <v>1.319</v>
      </c>
      <c r="CD162" s="131">
        <v>1.343</v>
      </c>
      <c r="CE162" s="131">
        <v>1.147</v>
      </c>
      <c r="CF162" s="34">
        <f t="shared" si="39"/>
        <v>-4.9999999999998934E-3</v>
      </c>
      <c r="CG162" s="34"/>
      <c r="CH162" s="34"/>
      <c r="CI162" s="132">
        <v>160</v>
      </c>
      <c r="CJ162" s="133">
        <v>4.0430000000000001</v>
      </c>
      <c r="CK162" s="131">
        <v>2.1800000000000002</v>
      </c>
      <c r="CL162" s="131">
        <v>2.222</v>
      </c>
      <c r="CM162" s="131">
        <v>2.0449999999999999</v>
      </c>
      <c r="CN162" s="34">
        <f t="shared" si="40"/>
        <v>-3.1000000000000583E-2</v>
      </c>
      <c r="CR162" s="132">
        <v>160</v>
      </c>
      <c r="CS162" s="133">
        <v>3.282</v>
      </c>
      <c r="CT162" s="34">
        <f t="shared" si="41"/>
        <v>-1.6999999999999904E-2</v>
      </c>
    </row>
    <row r="163" spans="48:98" x14ac:dyDescent="0.25">
      <c r="AV163" s="132">
        <v>161</v>
      </c>
      <c r="AW163" s="133">
        <v>3.0630000000000002</v>
      </c>
      <c r="AX163" s="34">
        <f t="shared" si="34"/>
        <v>-0.2240000000000002</v>
      </c>
      <c r="AY163" s="34"/>
      <c r="AZ163" s="34"/>
      <c r="BA163" s="34"/>
      <c r="BB163" s="132">
        <v>161</v>
      </c>
      <c r="BC163" s="133">
        <v>3.15</v>
      </c>
      <c r="BD163" s="34">
        <f t="shared" si="35"/>
        <v>-0.28600000000000003</v>
      </c>
      <c r="BE163" s="34"/>
      <c r="BF163" s="34"/>
      <c r="BG163" s="34"/>
      <c r="BH163" s="132">
        <v>161</v>
      </c>
      <c r="BI163" s="133">
        <v>3.1880000000000002</v>
      </c>
      <c r="BJ163" s="34">
        <f t="shared" si="36"/>
        <v>-0.30400000000000027</v>
      </c>
      <c r="BK163" s="34"/>
      <c r="BL163" s="34"/>
      <c r="BM163" s="34"/>
      <c r="BN163" s="132">
        <v>161</v>
      </c>
      <c r="BO163" s="133">
        <v>3.2029999999999998</v>
      </c>
      <c r="BP163" s="34">
        <f t="shared" si="37"/>
        <v>-0.27299999999999969</v>
      </c>
      <c r="BQ163" s="34"/>
      <c r="BR163" s="34"/>
      <c r="BS163" s="34"/>
      <c r="BT163" s="132">
        <v>161</v>
      </c>
      <c r="BU163" s="133">
        <v>3.1379999999999999</v>
      </c>
      <c r="BV163" s="34">
        <f t="shared" si="38"/>
        <v>-0.24900000000000011</v>
      </c>
      <c r="CA163" s="132">
        <v>161</v>
      </c>
      <c r="CB163" s="133">
        <v>3.8740000000000001</v>
      </c>
      <c r="CC163" s="131">
        <v>1.25</v>
      </c>
      <c r="CD163" s="131">
        <v>1.373</v>
      </c>
      <c r="CE163" s="131">
        <v>1.2450000000000001</v>
      </c>
      <c r="CF163" s="34">
        <f t="shared" si="39"/>
        <v>0.12700000000000022</v>
      </c>
      <c r="CG163" s="34"/>
      <c r="CH163" s="34"/>
      <c r="CI163" s="132">
        <v>161</v>
      </c>
      <c r="CJ163" s="133">
        <v>4.0119999999999996</v>
      </c>
      <c r="CK163" s="131">
        <v>2.1309999999999998</v>
      </c>
      <c r="CL163" s="131">
        <v>2.242</v>
      </c>
      <c r="CM163" s="131">
        <v>2.1150000000000002</v>
      </c>
      <c r="CN163" s="34">
        <f t="shared" si="40"/>
        <v>6.4000000000000057E-2</v>
      </c>
      <c r="CR163" s="132">
        <v>161</v>
      </c>
      <c r="CS163" s="133">
        <v>3.2650000000000001</v>
      </c>
      <c r="CT163" s="34">
        <f t="shared" si="41"/>
        <v>-0.14900000000000002</v>
      </c>
    </row>
    <row r="164" spans="48:98" x14ac:dyDescent="0.25">
      <c r="AV164" s="132">
        <v>162</v>
      </c>
      <c r="AW164" s="133">
        <v>2.839</v>
      </c>
      <c r="AX164" s="34">
        <f t="shared" si="34"/>
        <v>0.26600000000000001</v>
      </c>
      <c r="AY164" s="34"/>
      <c r="AZ164" s="34"/>
      <c r="BA164" s="34"/>
      <c r="BB164" s="132">
        <v>162</v>
      </c>
      <c r="BC164" s="133">
        <v>2.8639999999999999</v>
      </c>
      <c r="BD164" s="34">
        <f t="shared" si="35"/>
        <v>0.27499999999999991</v>
      </c>
      <c r="BE164" s="34"/>
      <c r="BF164" s="34"/>
      <c r="BG164" s="34"/>
      <c r="BH164" s="132">
        <v>162</v>
      </c>
      <c r="BI164" s="133">
        <v>2.8839999999999999</v>
      </c>
      <c r="BJ164" s="34">
        <f t="shared" si="36"/>
        <v>0.23799999999999999</v>
      </c>
      <c r="BK164" s="34"/>
      <c r="BL164" s="34"/>
      <c r="BM164" s="34"/>
      <c r="BN164" s="132">
        <v>162</v>
      </c>
      <c r="BO164" s="133">
        <v>2.93</v>
      </c>
      <c r="BP164" s="34">
        <f t="shared" si="37"/>
        <v>0.21899999999999986</v>
      </c>
      <c r="BQ164" s="34"/>
      <c r="BR164" s="34"/>
      <c r="BS164" s="34"/>
      <c r="BT164" s="132">
        <v>162</v>
      </c>
      <c r="BU164" s="133">
        <v>2.8889999999999998</v>
      </c>
      <c r="BV164" s="34">
        <f t="shared" si="38"/>
        <v>0.19100000000000028</v>
      </c>
      <c r="CA164" s="132">
        <v>162</v>
      </c>
      <c r="CB164" s="133">
        <v>4.0010000000000003</v>
      </c>
      <c r="CC164" s="131">
        <v>1.2549999999999999</v>
      </c>
      <c r="CD164" s="131">
        <v>1.302</v>
      </c>
      <c r="CE164" s="131">
        <v>1.21</v>
      </c>
      <c r="CF164" s="34">
        <f t="shared" si="39"/>
        <v>0.22900000000000009</v>
      </c>
      <c r="CG164" s="34"/>
      <c r="CH164" s="34"/>
      <c r="CI164" s="132">
        <v>162</v>
      </c>
      <c r="CJ164" s="133">
        <v>4.0759999999999996</v>
      </c>
      <c r="CK164" s="131">
        <v>2.1549999999999998</v>
      </c>
      <c r="CL164" s="131">
        <v>2.2160000000000002</v>
      </c>
      <c r="CM164" s="131">
        <v>2.105</v>
      </c>
      <c r="CN164" s="34">
        <f t="shared" si="40"/>
        <v>0.19700000000000006</v>
      </c>
      <c r="CR164" s="132">
        <v>162</v>
      </c>
      <c r="CS164" s="133">
        <v>3.1160000000000001</v>
      </c>
      <c r="CT164" s="34">
        <f t="shared" si="41"/>
        <v>0.13599999999999968</v>
      </c>
    </row>
    <row r="165" spans="48:98" x14ac:dyDescent="0.25">
      <c r="AV165" s="132">
        <v>163</v>
      </c>
      <c r="AW165" s="133">
        <v>3.105</v>
      </c>
      <c r="AX165" s="34">
        <f t="shared" si="34"/>
        <v>2.5999999999999801E-2</v>
      </c>
      <c r="AY165" s="34"/>
      <c r="AZ165" s="34"/>
      <c r="BA165" s="34"/>
      <c r="BB165" s="132">
        <v>163</v>
      </c>
      <c r="BC165" s="133">
        <v>3.1389999999999998</v>
      </c>
      <c r="BD165" s="34">
        <f t="shared" si="35"/>
        <v>-6.9999999999996732E-3</v>
      </c>
      <c r="BE165" s="34"/>
      <c r="BF165" s="34"/>
      <c r="BG165" s="34"/>
      <c r="BH165" s="132">
        <v>163</v>
      </c>
      <c r="BI165" s="133">
        <v>3.1219999999999999</v>
      </c>
      <c r="BJ165" s="34">
        <f t="shared" si="36"/>
        <v>-7.3999999999999844E-2</v>
      </c>
      <c r="BK165" s="34"/>
      <c r="BL165" s="34"/>
      <c r="BM165" s="34"/>
      <c r="BN165" s="132">
        <v>163</v>
      </c>
      <c r="BO165" s="133">
        <v>3.149</v>
      </c>
      <c r="BP165" s="34">
        <f t="shared" si="37"/>
        <v>-0.12000000000000011</v>
      </c>
      <c r="BQ165" s="34"/>
      <c r="BR165" s="34"/>
      <c r="BS165" s="34"/>
      <c r="BT165" s="132">
        <v>163</v>
      </c>
      <c r="BU165" s="133">
        <v>3.08</v>
      </c>
      <c r="BV165" s="34">
        <f t="shared" si="38"/>
        <v>-0.15200000000000014</v>
      </c>
      <c r="CA165" s="132">
        <v>163</v>
      </c>
      <c r="CB165" s="133">
        <v>4.2300000000000004</v>
      </c>
      <c r="CC165" s="131">
        <v>1.339</v>
      </c>
      <c r="CD165" s="131">
        <v>1.373</v>
      </c>
      <c r="CE165" s="131">
        <v>1.2170000000000001</v>
      </c>
      <c r="CF165" s="34">
        <f t="shared" si="39"/>
        <v>-0.29100000000000037</v>
      </c>
      <c r="CG165" s="34"/>
      <c r="CH165" s="34"/>
      <c r="CI165" s="132">
        <v>163</v>
      </c>
      <c r="CJ165" s="133">
        <v>4.2729999999999997</v>
      </c>
      <c r="CK165" s="131">
        <v>2.23</v>
      </c>
      <c r="CL165" s="131">
        <v>2.2589999999999999</v>
      </c>
      <c r="CM165" s="131">
        <v>2.105</v>
      </c>
      <c r="CN165" s="34">
        <f t="shared" si="40"/>
        <v>-0.15999999999999925</v>
      </c>
      <c r="CR165" s="132">
        <v>163</v>
      </c>
      <c r="CS165" s="133">
        <v>3.2519999999999998</v>
      </c>
      <c r="CT165" s="34">
        <f t="shared" si="41"/>
        <v>-0.16099999999999959</v>
      </c>
    </row>
    <row r="166" spans="48:98" x14ac:dyDescent="0.25">
      <c r="AV166" s="132">
        <v>164</v>
      </c>
      <c r="AW166" s="133">
        <v>3.1309999999999998</v>
      </c>
      <c r="AX166" s="34">
        <f t="shared" si="34"/>
        <v>-0.15899999999999981</v>
      </c>
      <c r="AY166" s="34"/>
      <c r="AZ166" s="34"/>
      <c r="BA166" s="34"/>
      <c r="BB166" s="132">
        <v>164</v>
      </c>
      <c r="BC166" s="133">
        <v>3.1320000000000001</v>
      </c>
      <c r="BD166" s="34">
        <f t="shared" si="35"/>
        <v>-0.20999999999999996</v>
      </c>
      <c r="BE166" s="34"/>
      <c r="BF166" s="34"/>
      <c r="BG166" s="34"/>
      <c r="BH166" s="132">
        <v>164</v>
      </c>
      <c r="BI166" s="133">
        <v>3.048</v>
      </c>
      <c r="BJ166" s="34">
        <f t="shared" si="36"/>
        <v>-0.20000000000000018</v>
      </c>
      <c r="BK166" s="34"/>
      <c r="BL166" s="34"/>
      <c r="BM166" s="34"/>
      <c r="BN166" s="132">
        <v>164</v>
      </c>
      <c r="BO166" s="133">
        <v>3.0289999999999999</v>
      </c>
      <c r="BP166" s="34">
        <f t="shared" si="37"/>
        <v>-0.19099999999999984</v>
      </c>
      <c r="BQ166" s="34"/>
      <c r="BR166" s="34"/>
      <c r="BS166" s="34"/>
      <c r="BT166" s="132">
        <v>164</v>
      </c>
      <c r="BU166" s="133">
        <v>2.9279999999999999</v>
      </c>
      <c r="BV166" s="34">
        <f t="shared" si="38"/>
        <v>-0.17399999999999993</v>
      </c>
      <c r="CA166" s="132">
        <v>164</v>
      </c>
      <c r="CB166" s="133">
        <v>3.9390000000000001</v>
      </c>
      <c r="CC166" s="131">
        <v>1.4059999999999999</v>
      </c>
      <c r="CD166" s="131">
        <v>1.4410000000000001</v>
      </c>
      <c r="CE166" s="131">
        <v>1.2849999999999999</v>
      </c>
      <c r="CF166" s="34">
        <f t="shared" si="39"/>
        <v>3.2000000000000028E-2</v>
      </c>
      <c r="CG166" s="34"/>
      <c r="CH166" s="34"/>
      <c r="CI166" s="132">
        <v>164</v>
      </c>
      <c r="CJ166" s="133">
        <v>4.1130000000000004</v>
      </c>
      <c r="CK166" s="131">
        <v>2.2530000000000001</v>
      </c>
      <c r="CL166" s="131">
        <v>2.3010000000000002</v>
      </c>
      <c r="CM166" s="131">
        <v>2.1789999999999998</v>
      </c>
      <c r="CN166" s="34">
        <f t="shared" si="40"/>
        <v>-1.0000000000000675E-2</v>
      </c>
      <c r="CR166" s="132">
        <v>164</v>
      </c>
      <c r="CS166" s="133">
        <v>3.0910000000000002</v>
      </c>
      <c r="CT166" s="34">
        <f t="shared" si="41"/>
        <v>-0.11500000000000021</v>
      </c>
    </row>
    <row r="167" spans="48:98" x14ac:dyDescent="0.25">
      <c r="AV167" s="132">
        <v>165</v>
      </c>
      <c r="AW167" s="133">
        <v>2.972</v>
      </c>
      <c r="AX167" s="34">
        <f t="shared" si="34"/>
        <v>-8.0999999999999961E-2</v>
      </c>
      <c r="AY167" s="34"/>
      <c r="AZ167" s="34"/>
      <c r="BA167" s="34"/>
      <c r="BB167" s="132">
        <v>165</v>
      </c>
      <c r="BC167" s="133">
        <v>2.9220000000000002</v>
      </c>
      <c r="BD167" s="34">
        <f t="shared" si="35"/>
        <v>-0.11100000000000021</v>
      </c>
      <c r="BE167" s="34"/>
      <c r="BF167" s="34"/>
      <c r="BG167" s="34"/>
      <c r="BH167" s="132">
        <v>165</v>
      </c>
      <c r="BI167" s="133">
        <v>2.8479999999999999</v>
      </c>
      <c r="BJ167" s="34">
        <f t="shared" si="36"/>
        <v>-0.16699999999999982</v>
      </c>
      <c r="BK167" s="34"/>
      <c r="BL167" s="34"/>
      <c r="BM167" s="34"/>
      <c r="BN167" s="132">
        <v>165</v>
      </c>
      <c r="BO167" s="133">
        <v>2.8380000000000001</v>
      </c>
      <c r="BP167" s="34">
        <f t="shared" si="37"/>
        <v>-0.14900000000000002</v>
      </c>
      <c r="BQ167" s="34"/>
      <c r="BR167" s="34"/>
      <c r="BS167" s="34"/>
      <c r="BT167" s="132">
        <v>165</v>
      </c>
      <c r="BU167" s="133">
        <v>2.754</v>
      </c>
      <c r="BV167" s="34">
        <f t="shared" si="38"/>
        <v>-9.6000000000000085E-2</v>
      </c>
      <c r="CA167" s="132">
        <v>165</v>
      </c>
      <c r="CB167" s="133">
        <v>3.9710000000000001</v>
      </c>
      <c r="CC167" s="131">
        <v>1.331</v>
      </c>
      <c r="CD167" s="131">
        <v>1.4359999999999999</v>
      </c>
      <c r="CE167" s="131">
        <v>1.298</v>
      </c>
      <c r="CF167" s="34">
        <f t="shared" si="39"/>
        <v>0.10899999999999999</v>
      </c>
      <c r="CG167" s="34"/>
      <c r="CH167" s="34"/>
      <c r="CI167" s="132">
        <v>165</v>
      </c>
      <c r="CJ167" s="133">
        <v>4.1029999999999998</v>
      </c>
      <c r="CK167" s="131">
        <v>2.2759999999999998</v>
      </c>
      <c r="CL167" s="131">
        <v>2.3650000000000002</v>
      </c>
      <c r="CM167" s="131">
        <v>2.2189999999999999</v>
      </c>
      <c r="CN167" s="34">
        <f t="shared" si="40"/>
        <v>0.11399999999999988</v>
      </c>
      <c r="CR167" s="132">
        <v>165</v>
      </c>
      <c r="CS167" s="133">
        <v>2.976</v>
      </c>
      <c r="CT167" s="34">
        <f t="shared" si="41"/>
        <v>3.6000000000000032E-2</v>
      </c>
    </row>
    <row r="168" spans="48:98" x14ac:dyDescent="0.25">
      <c r="AV168" s="132">
        <v>166</v>
      </c>
      <c r="AW168" s="133">
        <v>2.891</v>
      </c>
      <c r="AX168" s="34">
        <f t="shared" si="34"/>
        <v>0.33899999999999997</v>
      </c>
      <c r="AY168" s="34"/>
      <c r="AZ168" s="34"/>
      <c r="BA168" s="34"/>
      <c r="BB168" s="132">
        <v>166</v>
      </c>
      <c r="BC168" s="133">
        <v>2.8109999999999999</v>
      </c>
      <c r="BD168" s="34">
        <f t="shared" si="35"/>
        <v>0.35999999999999988</v>
      </c>
      <c r="BE168" s="34"/>
      <c r="BF168" s="34"/>
      <c r="BG168" s="34"/>
      <c r="BH168" s="132">
        <v>166</v>
      </c>
      <c r="BI168" s="133">
        <v>2.681</v>
      </c>
      <c r="BJ168" s="34">
        <f t="shared" si="36"/>
        <v>0.2759999999999998</v>
      </c>
      <c r="BK168" s="34"/>
      <c r="BL168" s="34"/>
      <c r="BM168" s="34"/>
      <c r="BN168" s="132">
        <v>166</v>
      </c>
      <c r="BO168" s="133">
        <v>2.6890000000000001</v>
      </c>
      <c r="BP168" s="34">
        <f t="shared" si="37"/>
        <v>0.21199999999999974</v>
      </c>
      <c r="BQ168" s="34"/>
      <c r="BR168" s="34"/>
      <c r="BS168" s="34"/>
      <c r="BT168" s="132">
        <v>166</v>
      </c>
      <c r="BU168" s="133">
        <v>2.6579999999999999</v>
      </c>
      <c r="BV168" s="34">
        <f t="shared" si="38"/>
        <v>0.16900000000000004</v>
      </c>
      <c r="CA168" s="132">
        <v>166</v>
      </c>
      <c r="CB168" s="133">
        <v>4.08</v>
      </c>
      <c r="CC168" s="131">
        <v>1.351</v>
      </c>
      <c r="CD168" s="131">
        <v>1.353</v>
      </c>
      <c r="CE168" s="131">
        <v>1.2430000000000001</v>
      </c>
      <c r="CF168" s="34">
        <f t="shared" si="39"/>
        <v>1.2999999999999901E-2</v>
      </c>
      <c r="CG168" s="34"/>
      <c r="CH168" s="34"/>
      <c r="CI168" s="132">
        <v>166</v>
      </c>
      <c r="CJ168" s="133">
        <v>4.2169999999999996</v>
      </c>
      <c r="CK168" s="131">
        <v>2.3279999999999998</v>
      </c>
      <c r="CL168" s="131">
        <v>2.33</v>
      </c>
      <c r="CM168" s="131">
        <v>2.1869999999999998</v>
      </c>
      <c r="CN168" s="34">
        <f t="shared" si="40"/>
        <v>0.15200000000000014</v>
      </c>
      <c r="CR168" s="132">
        <v>166</v>
      </c>
      <c r="CS168" s="133">
        <v>3.012</v>
      </c>
      <c r="CT168" s="34">
        <f t="shared" si="41"/>
        <v>5.3999999999999826E-2</v>
      </c>
    </row>
    <row r="169" spans="48:98" x14ac:dyDescent="0.25">
      <c r="AV169" s="132">
        <v>167</v>
      </c>
      <c r="AW169" s="133">
        <v>3.23</v>
      </c>
      <c r="AX169" s="34">
        <f t="shared" si="34"/>
        <v>2.0000000000000018E-2</v>
      </c>
      <c r="AY169" s="34"/>
      <c r="AZ169" s="34"/>
      <c r="BA169" s="34"/>
      <c r="BB169" s="132">
        <v>167</v>
      </c>
      <c r="BC169" s="133">
        <v>3.1709999999999998</v>
      </c>
      <c r="BD169" s="34">
        <f t="shared" si="35"/>
        <v>1.7000000000000348E-2</v>
      </c>
      <c r="BE169" s="34"/>
      <c r="BF169" s="34"/>
      <c r="BG169" s="34"/>
      <c r="BH169" s="132">
        <v>167</v>
      </c>
      <c r="BI169" s="133">
        <v>2.9569999999999999</v>
      </c>
      <c r="BJ169" s="34">
        <f t="shared" si="36"/>
        <v>8.0000000000000071E-3</v>
      </c>
      <c r="BK169" s="34"/>
      <c r="BL169" s="34"/>
      <c r="BM169" s="34"/>
      <c r="BN169" s="132">
        <v>167</v>
      </c>
      <c r="BO169" s="133">
        <v>2.9009999999999998</v>
      </c>
      <c r="BP169" s="34">
        <f t="shared" si="37"/>
        <v>1.3000000000000345E-2</v>
      </c>
      <c r="BQ169" s="34"/>
      <c r="BR169" s="34"/>
      <c r="BS169" s="34"/>
      <c r="BT169" s="132">
        <v>167</v>
      </c>
      <c r="BU169" s="133">
        <v>2.827</v>
      </c>
      <c r="BV169" s="34">
        <f t="shared" si="38"/>
        <v>1.5000000000000124E-2</v>
      </c>
      <c r="CA169" s="132">
        <v>167</v>
      </c>
      <c r="CB169" s="133">
        <v>4.093</v>
      </c>
      <c r="CC169" s="131">
        <v>1.296</v>
      </c>
      <c r="CD169" s="131">
        <v>1.39</v>
      </c>
      <c r="CE169" s="131">
        <v>1.242</v>
      </c>
      <c r="CF169" s="34">
        <f t="shared" si="39"/>
        <v>0.16099999999999959</v>
      </c>
      <c r="CG169" s="34"/>
      <c r="CH169" s="34"/>
      <c r="CI169" s="132">
        <v>167</v>
      </c>
      <c r="CJ169" s="133">
        <v>4.3689999999999998</v>
      </c>
      <c r="CK169" s="131">
        <v>2.3130000000000002</v>
      </c>
      <c r="CL169" s="131">
        <v>2.4260000000000002</v>
      </c>
      <c r="CM169" s="131">
        <v>2.25</v>
      </c>
      <c r="CN169" s="34">
        <f t="shared" si="40"/>
        <v>7.8000000000000291E-2</v>
      </c>
      <c r="CR169" s="132">
        <v>167</v>
      </c>
      <c r="CS169" s="133">
        <v>3.0659999999999998</v>
      </c>
      <c r="CT169" s="34">
        <f t="shared" si="41"/>
        <v>4.8000000000000043E-2</v>
      </c>
    </row>
    <row r="170" spans="48:98" x14ac:dyDescent="0.25">
      <c r="AV170" s="132">
        <v>168</v>
      </c>
      <c r="AW170" s="133">
        <v>3.25</v>
      </c>
      <c r="AX170" s="34">
        <f t="shared" si="34"/>
        <v>-1.2000000000000011E-2</v>
      </c>
      <c r="AY170" s="34"/>
      <c r="AZ170" s="34"/>
      <c r="BA170" s="34"/>
      <c r="BB170" s="132">
        <v>168</v>
      </c>
      <c r="BC170" s="133">
        <v>3.1880000000000002</v>
      </c>
      <c r="BD170" s="34">
        <f t="shared" si="35"/>
        <v>8.0999999999999961E-2</v>
      </c>
      <c r="BE170" s="34"/>
      <c r="BF170" s="34"/>
      <c r="BG170" s="34"/>
      <c r="BH170" s="132">
        <v>168</v>
      </c>
      <c r="BI170" s="133">
        <v>2.9649999999999999</v>
      </c>
      <c r="BJ170" s="34">
        <f t="shared" si="36"/>
        <v>0.13200000000000012</v>
      </c>
      <c r="BK170" s="34"/>
      <c r="BL170" s="34"/>
      <c r="BM170" s="34"/>
      <c r="BN170" s="132">
        <v>168</v>
      </c>
      <c r="BO170" s="133">
        <v>2.9140000000000001</v>
      </c>
      <c r="BP170" s="34">
        <f t="shared" si="37"/>
        <v>0.14100000000000001</v>
      </c>
      <c r="BQ170" s="34"/>
      <c r="BR170" s="34"/>
      <c r="BS170" s="34"/>
      <c r="BT170" s="132">
        <v>168</v>
      </c>
      <c r="BU170" s="133">
        <v>2.8420000000000001</v>
      </c>
      <c r="BV170" s="34">
        <f t="shared" si="38"/>
        <v>0.1339999999999999</v>
      </c>
      <c r="CA170" s="132">
        <v>168</v>
      </c>
      <c r="CB170" s="133">
        <v>4.2539999999999996</v>
      </c>
      <c r="CC170" s="131">
        <v>1.2629999999999999</v>
      </c>
      <c r="CD170" s="131">
        <v>1.302</v>
      </c>
      <c r="CE170" s="131">
        <v>1.1479999999999999</v>
      </c>
      <c r="CF170" s="34">
        <f t="shared" si="39"/>
        <v>8.8000000000000078E-2</v>
      </c>
      <c r="CG170" s="34"/>
      <c r="CH170" s="34"/>
      <c r="CI170" s="132">
        <v>168</v>
      </c>
      <c r="CJ170" s="133">
        <v>4.4470000000000001</v>
      </c>
      <c r="CK170" s="131">
        <v>2.214</v>
      </c>
      <c r="CL170" s="131">
        <v>2.319</v>
      </c>
      <c r="CM170" s="131">
        <v>2.1150000000000002</v>
      </c>
      <c r="CN170" s="34">
        <f t="shared" si="40"/>
        <v>0.1120000000000001</v>
      </c>
      <c r="CR170" s="132">
        <v>168</v>
      </c>
      <c r="CS170" s="133">
        <v>3.1139999999999999</v>
      </c>
      <c r="CT170" s="34">
        <f t="shared" si="41"/>
        <v>0.10099999999999998</v>
      </c>
    </row>
    <row r="171" spans="48:98" x14ac:dyDescent="0.25">
      <c r="AV171" s="132">
        <v>169</v>
      </c>
      <c r="AW171" s="133">
        <v>3.238</v>
      </c>
      <c r="AX171" s="34">
        <f t="shared" si="34"/>
        <v>0.14400000000000013</v>
      </c>
      <c r="AY171" s="34"/>
      <c r="AZ171" s="34"/>
      <c r="BA171" s="34"/>
      <c r="BB171" s="132">
        <v>169</v>
      </c>
      <c r="BC171" s="133">
        <v>3.2690000000000001</v>
      </c>
      <c r="BD171" s="34">
        <f t="shared" si="35"/>
        <v>0.11299999999999999</v>
      </c>
      <c r="BE171" s="34"/>
      <c r="BF171" s="34"/>
      <c r="BG171" s="34"/>
      <c r="BH171" s="132">
        <v>169</v>
      </c>
      <c r="BI171" s="133">
        <v>3.097</v>
      </c>
      <c r="BJ171" s="34">
        <f t="shared" si="36"/>
        <v>9.3999999999999861E-2</v>
      </c>
      <c r="BK171" s="34"/>
      <c r="BL171" s="34"/>
      <c r="BM171" s="34"/>
      <c r="BN171" s="132">
        <v>169</v>
      </c>
      <c r="BO171" s="133">
        <v>3.0550000000000002</v>
      </c>
      <c r="BP171" s="34">
        <f t="shared" si="37"/>
        <v>7.6999999999999957E-2</v>
      </c>
      <c r="BQ171" s="34"/>
      <c r="BR171" s="34"/>
      <c r="BS171" s="34"/>
      <c r="BT171" s="132">
        <v>169</v>
      </c>
      <c r="BU171" s="133">
        <v>2.976</v>
      </c>
      <c r="BV171" s="34">
        <f t="shared" si="38"/>
        <v>5.3999999999999826E-2</v>
      </c>
      <c r="CA171" s="132">
        <v>169</v>
      </c>
      <c r="CB171" s="133">
        <v>4.3419999999999996</v>
      </c>
      <c r="CC171" s="131">
        <v>1.099</v>
      </c>
      <c r="CD171" s="131">
        <v>1.294</v>
      </c>
      <c r="CE171" s="131">
        <v>1.0589999999999999</v>
      </c>
      <c r="CF171" s="34">
        <f t="shared" si="39"/>
        <v>1.6000000000000014E-2</v>
      </c>
      <c r="CG171" s="34"/>
      <c r="CH171" s="34"/>
      <c r="CI171" s="132">
        <v>169</v>
      </c>
      <c r="CJ171" s="133">
        <v>4.5590000000000002</v>
      </c>
      <c r="CK171" s="131">
        <v>2.0430000000000001</v>
      </c>
      <c r="CL171" s="131">
        <v>2.2400000000000002</v>
      </c>
      <c r="CM171" s="131">
        <v>2.032</v>
      </c>
      <c r="CN171" s="34">
        <f t="shared" si="40"/>
        <v>-7.099999999999973E-2</v>
      </c>
      <c r="CR171" s="132">
        <v>169</v>
      </c>
      <c r="CS171" s="133">
        <v>3.2149999999999999</v>
      </c>
      <c r="CT171" s="34">
        <f t="shared" si="41"/>
        <v>-2.5999999999999801E-2</v>
      </c>
    </row>
    <row r="172" spans="48:98" x14ac:dyDescent="0.25">
      <c r="AV172" s="132">
        <v>170</v>
      </c>
      <c r="AW172" s="133">
        <v>3.3820000000000001</v>
      </c>
      <c r="AX172" s="34">
        <f t="shared" si="34"/>
        <v>1.2999999999999901E-2</v>
      </c>
      <c r="AY172" s="34"/>
      <c r="AZ172" s="34"/>
      <c r="BA172" s="34"/>
      <c r="BB172" s="132">
        <v>170</v>
      </c>
      <c r="BC172" s="133">
        <v>3.3820000000000001</v>
      </c>
      <c r="BD172" s="34">
        <f t="shared" si="35"/>
        <v>5.4999999999999716E-2</v>
      </c>
      <c r="BE172" s="34"/>
      <c r="BF172" s="34"/>
      <c r="BG172" s="34"/>
      <c r="BH172" s="132">
        <v>170</v>
      </c>
      <c r="BI172" s="133">
        <v>3.1909999999999998</v>
      </c>
      <c r="BJ172" s="34">
        <f t="shared" si="36"/>
        <v>0.10700000000000021</v>
      </c>
      <c r="BK172" s="34"/>
      <c r="BL172" s="34"/>
      <c r="BM172" s="34"/>
      <c r="BN172" s="132">
        <v>170</v>
      </c>
      <c r="BO172" s="133">
        <v>3.1320000000000001</v>
      </c>
      <c r="BP172" s="34">
        <f t="shared" si="37"/>
        <v>0.1469999999999998</v>
      </c>
      <c r="BQ172" s="34"/>
      <c r="BR172" s="34"/>
      <c r="BS172" s="34"/>
      <c r="BT172" s="132">
        <v>170</v>
      </c>
      <c r="BU172" s="133">
        <v>3.03</v>
      </c>
      <c r="BV172" s="34">
        <f t="shared" si="38"/>
        <v>0.16500000000000004</v>
      </c>
      <c r="CA172" s="132">
        <v>170</v>
      </c>
      <c r="CB172" s="133">
        <v>4.3579999999999997</v>
      </c>
      <c r="CC172" s="131">
        <v>0.998</v>
      </c>
      <c r="CD172" s="131">
        <v>1.266</v>
      </c>
      <c r="CE172" s="131">
        <v>0.95699999999999996</v>
      </c>
      <c r="CF172" s="34">
        <f t="shared" si="39"/>
        <v>-9.1999999999999638E-2</v>
      </c>
      <c r="CG172" s="34"/>
      <c r="CH172" s="34"/>
      <c r="CI172" s="132">
        <v>170</v>
      </c>
      <c r="CJ172" s="133">
        <v>4.4880000000000004</v>
      </c>
      <c r="CK172" s="131">
        <v>1.996</v>
      </c>
      <c r="CL172" s="131">
        <v>2.2879999999999998</v>
      </c>
      <c r="CM172" s="131">
        <v>1.9610000000000001</v>
      </c>
      <c r="CN172" s="34">
        <f t="shared" si="40"/>
        <v>-3.0000000000001137E-3</v>
      </c>
      <c r="CR172" s="132">
        <v>170</v>
      </c>
      <c r="CS172" s="133">
        <v>3.1890000000000001</v>
      </c>
      <c r="CT172" s="34">
        <f t="shared" si="41"/>
        <v>0.15899999999999981</v>
      </c>
    </row>
    <row r="173" spans="48:98" x14ac:dyDescent="0.25">
      <c r="AV173" s="132">
        <v>171</v>
      </c>
      <c r="AW173" s="133">
        <v>3.395</v>
      </c>
      <c r="AX173" s="34">
        <f t="shared" si="34"/>
        <v>0.16800000000000015</v>
      </c>
      <c r="AY173" s="34"/>
      <c r="AZ173" s="34"/>
      <c r="BA173" s="34"/>
      <c r="BB173" s="132">
        <v>171</v>
      </c>
      <c r="BC173" s="133">
        <v>3.4369999999999998</v>
      </c>
      <c r="BD173" s="34">
        <f t="shared" si="35"/>
        <v>0.16400000000000015</v>
      </c>
      <c r="BE173" s="34"/>
      <c r="BF173" s="34"/>
      <c r="BG173" s="34"/>
      <c r="BH173" s="132">
        <v>171</v>
      </c>
      <c r="BI173" s="133">
        <v>3.298</v>
      </c>
      <c r="BJ173" s="34">
        <f t="shared" si="36"/>
        <v>0.13899999999999979</v>
      </c>
      <c r="BK173" s="34"/>
      <c r="BL173" s="34"/>
      <c r="BM173" s="34"/>
      <c r="BN173" s="132">
        <v>171</v>
      </c>
      <c r="BO173" s="133">
        <v>3.2789999999999999</v>
      </c>
      <c r="BP173" s="34">
        <f t="shared" si="37"/>
        <v>0.125</v>
      </c>
      <c r="BQ173" s="34"/>
      <c r="BR173" s="34"/>
      <c r="BS173" s="34"/>
      <c r="BT173" s="132">
        <v>171</v>
      </c>
      <c r="BU173" s="133">
        <v>3.1949999999999998</v>
      </c>
      <c r="BV173" s="34">
        <f t="shared" si="38"/>
        <v>0.12000000000000011</v>
      </c>
      <c r="CA173" s="132">
        <v>171</v>
      </c>
      <c r="CB173" s="133">
        <v>4.266</v>
      </c>
      <c r="CC173" s="131">
        <v>0.88600000000000001</v>
      </c>
      <c r="CD173" s="131">
        <v>0.99299999999999999</v>
      </c>
      <c r="CE173" s="131">
        <v>0.86399999999999999</v>
      </c>
      <c r="CF173" s="34">
        <f t="shared" si="39"/>
        <v>8.8000000000000078E-2</v>
      </c>
      <c r="CG173" s="34"/>
      <c r="CH173" s="34"/>
      <c r="CI173" s="132">
        <v>171</v>
      </c>
      <c r="CJ173" s="133">
        <v>4.4850000000000003</v>
      </c>
      <c r="CK173" s="131">
        <v>1.865</v>
      </c>
      <c r="CL173" s="131">
        <v>1.992</v>
      </c>
      <c r="CM173" s="131">
        <v>1.8420000000000001</v>
      </c>
      <c r="CN173" s="34">
        <f t="shared" si="40"/>
        <v>4.1999999999999815E-2</v>
      </c>
      <c r="CR173" s="132">
        <v>171</v>
      </c>
      <c r="CS173" s="133">
        <v>3.3479999999999999</v>
      </c>
      <c r="CT173" s="34">
        <f t="shared" si="41"/>
        <v>0.10099999999999998</v>
      </c>
    </row>
    <row r="174" spans="48:98" x14ac:dyDescent="0.25">
      <c r="AV174" s="132">
        <v>172</v>
      </c>
      <c r="AW174" s="133">
        <v>3.5630000000000002</v>
      </c>
      <c r="AX174" s="34">
        <f t="shared" si="34"/>
        <v>0.30799999999999983</v>
      </c>
      <c r="AY174" s="34"/>
      <c r="AZ174" s="34"/>
      <c r="BA174" s="34"/>
      <c r="BB174" s="132">
        <v>172</v>
      </c>
      <c r="BC174" s="133">
        <v>3.601</v>
      </c>
      <c r="BD174" s="34">
        <f t="shared" si="35"/>
        <v>0.23099999999999987</v>
      </c>
      <c r="BE174" s="34"/>
      <c r="BF174" s="34"/>
      <c r="BG174" s="34"/>
      <c r="BH174" s="132">
        <v>172</v>
      </c>
      <c r="BI174" s="133">
        <v>3.4369999999999998</v>
      </c>
      <c r="BJ174" s="34">
        <f t="shared" si="36"/>
        <v>0.19900000000000029</v>
      </c>
      <c r="BK174" s="34"/>
      <c r="BL174" s="34"/>
      <c r="BM174" s="34"/>
      <c r="BN174" s="132">
        <v>172</v>
      </c>
      <c r="BO174" s="133">
        <v>3.4039999999999999</v>
      </c>
      <c r="BP174" s="34">
        <f t="shared" si="37"/>
        <v>0.16599999999999993</v>
      </c>
      <c r="BQ174" s="34"/>
      <c r="BR174" s="34"/>
      <c r="BS174" s="34"/>
      <c r="BT174" s="132">
        <v>172</v>
      </c>
      <c r="BU174" s="133">
        <v>3.3149999999999999</v>
      </c>
      <c r="BV174" s="34">
        <f t="shared" si="38"/>
        <v>0.14000000000000012</v>
      </c>
      <c r="CA174" s="132">
        <v>172</v>
      </c>
      <c r="CB174" s="133">
        <v>4.3540000000000001</v>
      </c>
      <c r="CC174" s="131">
        <v>0.82799999999999996</v>
      </c>
      <c r="CD174" s="131">
        <v>0.85199999999999998</v>
      </c>
      <c r="CE174" s="131">
        <v>0.78200000000000003</v>
      </c>
      <c r="CF174" s="34">
        <f t="shared" si="39"/>
        <v>6.5999999999999837E-2</v>
      </c>
      <c r="CG174" s="34"/>
      <c r="CH174" s="34"/>
      <c r="CI174" s="132">
        <v>172</v>
      </c>
      <c r="CJ174" s="133">
        <v>4.5270000000000001</v>
      </c>
      <c r="CK174" s="131">
        <v>1.7909999999999999</v>
      </c>
      <c r="CL174" s="131">
        <v>1.835</v>
      </c>
      <c r="CM174" s="131">
        <v>1.7210000000000001</v>
      </c>
      <c r="CN174" s="34">
        <f t="shared" si="40"/>
        <v>8.0000000000000071E-2</v>
      </c>
      <c r="CR174" s="132">
        <v>172</v>
      </c>
      <c r="CS174" s="133">
        <v>3.4489999999999998</v>
      </c>
      <c r="CT174" s="34">
        <f t="shared" si="41"/>
        <v>7.1000000000000174E-2</v>
      </c>
    </row>
    <row r="175" spans="48:98" x14ac:dyDescent="0.25">
      <c r="AV175" s="132">
        <v>173</v>
      </c>
      <c r="AW175" s="133">
        <v>3.871</v>
      </c>
      <c r="AX175" s="34">
        <f t="shared" si="34"/>
        <v>0.33200000000000029</v>
      </c>
      <c r="AY175" s="34"/>
      <c r="AZ175" s="34"/>
      <c r="BA175" s="34"/>
      <c r="BB175" s="132">
        <v>173</v>
      </c>
      <c r="BC175" s="133">
        <v>3.8319999999999999</v>
      </c>
      <c r="BD175" s="34">
        <f t="shared" si="35"/>
        <v>0.39100000000000001</v>
      </c>
      <c r="BE175" s="34"/>
      <c r="BF175" s="34"/>
      <c r="BG175" s="34"/>
      <c r="BH175" s="132">
        <v>173</v>
      </c>
      <c r="BI175" s="133">
        <v>3.6360000000000001</v>
      </c>
      <c r="BJ175" s="34">
        <f t="shared" si="36"/>
        <v>0.34099999999999975</v>
      </c>
      <c r="BK175" s="34"/>
      <c r="BL175" s="34"/>
      <c r="BM175" s="34"/>
      <c r="BN175" s="132">
        <v>173</v>
      </c>
      <c r="BO175" s="133">
        <v>3.57</v>
      </c>
      <c r="BP175" s="34">
        <f t="shared" si="37"/>
        <v>0.29600000000000026</v>
      </c>
      <c r="BQ175" s="34"/>
      <c r="BR175" s="34"/>
      <c r="BS175" s="34"/>
      <c r="BT175" s="132">
        <v>173</v>
      </c>
      <c r="BU175" s="133">
        <v>3.4550000000000001</v>
      </c>
      <c r="BV175" s="34">
        <f t="shared" si="38"/>
        <v>0.23199999999999976</v>
      </c>
      <c r="CA175" s="132">
        <v>173</v>
      </c>
      <c r="CB175" s="133">
        <v>4.42</v>
      </c>
      <c r="CC175" s="131">
        <v>0.75900000000000001</v>
      </c>
      <c r="CD175" s="131">
        <v>0.84399999999999997</v>
      </c>
      <c r="CE175" s="131">
        <v>0.749</v>
      </c>
      <c r="CF175" s="34">
        <f t="shared" si="39"/>
        <v>0.10799999999999965</v>
      </c>
      <c r="CG175" s="34"/>
      <c r="CH175" s="34"/>
      <c r="CI175" s="132">
        <v>173</v>
      </c>
      <c r="CJ175" s="133">
        <v>4.6070000000000002</v>
      </c>
      <c r="CK175" s="131">
        <v>1.66</v>
      </c>
      <c r="CL175" s="131">
        <v>1.7969999999999999</v>
      </c>
      <c r="CM175" s="131">
        <v>1.64</v>
      </c>
      <c r="CN175" s="34">
        <f t="shared" si="40"/>
        <v>0.10799999999999965</v>
      </c>
      <c r="CR175" s="132">
        <v>173</v>
      </c>
      <c r="CS175" s="133">
        <v>3.52</v>
      </c>
      <c r="CT175" s="34">
        <f t="shared" si="41"/>
        <v>8.9999999999999858E-2</v>
      </c>
    </row>
    <row r="176" spans="48:98" x14ac:dyDescent="0.25">
      <c r="AV176" s="132">
        <v>174</v>
      </c>
      <c r="AW176" s="133">
        <v>4.2030000000000003</v>
      </c>
      <c r="AX176" s="34">
        <f t="shared" si="34"/>
        <v>6.9999999999999396E-2</v>
      </c>
      <c r="AY176" s="34"/>
      <c r="AZ176" s="34"/>
      <c r="BA176" s="34"/>
      <c r="BB176" s="132">
        <v>174</v>
      </c>
      <c r="BC176" s="133">
        <v>4.2229999999999999</v>
      </c>
      <c r="BD176" s="34">
        <f t="shared" si="35"/>
        <v>6.2000000000000277E-2</v>
      </c>
      <c r="BE176" s="34"/>
      <c r="BF176" s="34"/>
      <c r="BG176" s="34"/>
      <c r="BH176" s="132">
        <v>174</v>
      </c>
      <c r="BI176" s="133">
        <v>3.9769999999999999</v>
      </c>
      <c r="BJ176" s="34">
        <f t="shared" si="36"/>
        <v>0.10999999999999988</v>
      </c>
      <c r="BK176" s="34"/>
      <c r="BL176" s="34"/>
      <c r="BM176" s="34"/>
      <c r="BN176" s="132">
        <v>174</v>
      </c>
      <c r="BO176" s="133">
        <v>3.8660000000000001</v>
      </c>
      <c r="BP176" s="34">
        <f t="shared" si="37"/>
        <v>0.11399999999999988</v>
      </c>
      <c r="BQ176" s="34"/>
      <c r="BR176" s="34"/>
      <c r="BS176" s="34"/>
      <c r="BT176" s="132">
        <v>174</v>
      </c>
      <c r="BU176" s="133">
        <v>3.6869999999999998</v>
      </c>
      <c r="BV176" s="34">
        <f t="shared" si="38"/>
        <v>0.14200000000000035</v>
      </c>
      <c r="CA176" s="132">
        <v>174</v>
      </c>
      <c r="CB176" s="133">
        <v>4.5279999999999996</v>
      </c>
      <c r="CC176" s="131">
        <v>0.77</v>
      </c>
      <c r="CD176" s="131">
        <v>0.79300000000000004</v>
      </c>
      <c r="CE176" s="131">
        <v>0.69499999999999995</v>
      </c>
      <c r="CF176" s="34">
        <f t="shared" si="39"/>
        <v>9.300000000000086E-2</v>
      </c>
      <c r="CG176" s="34"/>
      <c r="CH176" s="34"/>
      <c r="CI176" s="132">
        <v>174</v>
      </c>
      <c r="CJ176" s="133">
        <v>4.7149999999999999</v>
      </c>
      <c r="CK176" s="131">
        <v>1.663</v>
      </c>
      <c r="CL176" s="131">
        <v>1.6819999999999999</v>
      </c>
      <c r="CM176" s="131">
        <v>1.5620000000000001</v>
      </c>
      <c r="CN176" s="34">
        <f t="shared" si="40"/>
        <v>0.19399999999999995</v>
      </c>
      <c r="CR176" s="132">
        <v>174</v>
      </c>
      <c r="CS176" s="133">
        <v>3.61</v>
      </c>
      <c r="CT176" s="34">
        <f t="shared" si="41"/>
        <v>0.17100000000000026</v>
      </c>
    </row>
    <row r="177" spans="48:98" x14ac:dyDescent="0.25">
      <c r="AV177" s="132">
        <v>175</v>
      </c>
      <c r="AW177" s="133">
        <v>4.2729999999999997</v>
      </c>
      <c r="AX177" s="34">
        <f t="shared" si="34"/>
        <v>3.900000000000059E-2</v>
      </c>
      <c r="AY177" s="34"/>
      <c r="AZ177" s="34"/>
      <c r="BA177" s="34"/>
      <c r="BB177" s="132">
        <v>175</v>
      </c>
      <c r="BC177" s="133">
        <v>4.2850000000000001</v>
      </c>
      <c r="BD177" s="34">
        <f t="shared" si="35"/>
        <v>6.4000000000000057E-2</v>
      </c>
      <c r="BE177" s="34"/>
      <c r="BF177" s="34"/>
      <c r="BG177" s="34"/>
      <c r="BH177" s="132">
        <v>175</v>
      </c>
      <c r="BI177" s="133">
        <v>4.0869999999999997</v>
      </c>
      <c r="BJ177" s="34">
        <f t="shared" si="36"/>
        <v>6.2000000000000277E-2</v>
      </c>
      <c r="BK177" s="34"/>
      <c r="BL177" s="34"/>
      <c r="BM177" s="34"/>
      <c r="BN177" s="132">
        <v>175</v>
      </c>
      <c r="BO177" s="133">
        <v>3.98</v>
      </c>
      <c r="BP177" s="34">
        <f t="shared" si="37"/>
        <v>5.699999999999994E-2</v>
      </c>
      <c r="BQ177" s="34"/>
      <c r="BR177" s="34"/>
      <c r="BS177" s="34"/>
      <c r="BT177" s="132">
        <v>175</v>
      </c>
      <c r="BU177" s="133">
        <v>3.8290000000000002</v>
      </c>
      <c r="BV177" s="34">
        <f t="shared" si="38"/>
        <v>5.8999999999999719E-2</v>
      </c>
      <c r="CA177" s="132">
        <v>175</v>
      </c>
      <c r="CB177" s="133">
        <v>4.6210000000000004</v>
      </c>
      <c r="CC177" s="131">
        <v>0.78600000000000003</v>
      </c>
      <c r="CD177" s="131">
        <v>0.80300000000000005</v>
      </c>
      <c r="CE177" s="131">
        <v>0.76</v>
      </c>
      <c r="CF177" s="34">
        <f t="shared" si="39"/>
        <v>0.17899999999999938</v>
      </c>
      <c r="CG177" s="34"/>
      <c r="CH177" s="34"/>
      <c r="CI177" s="132">
        <v>175</v>
      </c>
      <c r="CJ177" s="133">
        <v>4.9089999999999998</v>
      </c>
      <c r="CK177" s="131">
        <v>1.653</v>
      </c>
      <c r="CL177" s="131">
        <v>1.6890000000000001</v>
      </c>
      <c r="CM177" s="131">
        <v>1.6259999999999999</v>
      </c>
      <c r="CN177" s="34">
        <f t="shared" si="40"/>
        <v>0.25100000000000033</v>
      </c>
      <c r="CR177" s="132">
        <v>175</v>
      </c>
      <c r="CS177" s="133">
        <v>3.7810000000000001</v>
      </c>
      <c r="CT177" s="34">
        <f t="shared" si="41"/>
        <v>6.6999999999999726E-2</v>
      </c>
    </row>
    <row r="178" spans="48:98" x14ac:dyDescent="0.25">
      <c r="AV178" s="132">
        <v>176</v>
      </c>
      <c r="AW178" s="133">
        <v>4.3120000000000003</v>
      </c>
      <c r="AX178" s="34">
        <f t="shared" si="34"/>
        <v>0.18400000000000016</v>
      </c>
      <c r="AY178" s="34"/>
      <c r="AZ178" s="34"/>
      <c r="BA178" s="34"/>
      <c r="BB178" s="132">
        <v>176</v>
      </c>
      <c r="BC178" s="133">
        <v>4.3490000000000002</v>
      </c>
      <c r="BD178" s="34">
        <f t="shared" si="35"/>
        <v>0.15200000000000014</v>
      </c>
      <c r="BE178" s="34"/>
      <c r="BF178" s="34"/>
      <c r="BG178" s="34"/>
      <c r="BH178" s="132">
        <v>176</v>
      </c>
      <c r="BI178" s="133">
        <v>4.149</v>
      </c>
      <c r="BJ178" s="34">
        <f t="shared" si="36"/>
        <v>0.12000000000000011</v>
      </c>
      <c r="BK178" s="34"/>
      <c r="BL178" s="34"/>
      <c r="BM178" s="34"/>
      <c r="BN178" s="132">
        <v>176</v>
      </c>
      <c r="BO178" s="133">
        <v>4.0369999999999999</v>
      </c>
      <c r="BP178" s="34">
        <f t="shared" si="37"/>
        <v>0.13600000000000012</v>
      </c>
      <c r="BQ178" s="34"/>
      <c r="BR178" s="34"/>
      <c r="BS178" s="34"/>
      <c r="BT178" s="132">
        <v>176</v>
      </c>
      <c r="BU178" s="133">
        <v>3.8879999999999999</v>
      </c>
      <c r="BV178" s="34">
        <f t="shared" si="38"/>
        <v>0.13499999999999979</v>
      </c>
      <c r="CA178" s="132">
        <v>176</v>
      </c>
      <c r="CB178" s="133">
        <v>4.8</v>
      </c>
      <c r="CC178" s="131">
        <v>0.81299999999999994</v>
      </c>
      <c r="CD178" s="131">
        <v>0.875</v>
      </c>
      <c r="CE178" s="131">
        <v>0.77100000000000002</v>
      </c>
      <c r="CF178" s="34">
        <f t="shared" si="39"/>
        <v>-0.14599999999999991</v>
      </c>
      <c r="CG178" s="34"/>
      <c r="CH178" s="34"/>
      <c r="CI178" s="132">
        <v>176</v>
      </c>
      <c r="CJ178" s="133">
        <v>5.16</v>
      </c>
      <c r="CK178" s="131">
        <v>1.67</v>
      </c>
      <c r="CL178" s="131">
        <v>1.718</v>
      </c>
      <c r="CM178" s="131">
        <v>1.611</v>
      </c>
      <c r="CN178" s="34">
        <f t="shared" si="40"/>
        <v>-0.19399999999999995</v>
      </c>
      <c r="CR178" s="132">
        <v>176</v>
      </c>
      <c r="CS178" s="133">
        <v>3.8479999999999999</v>
      </c>
      <c r="CT178" s="34">
        <f t="shared" si="41"/>
        <v>0.14600000000000035</v>
      </c>
    </row>
    <row r="179" spans="48:98" x14ac:dyDescent="0.25">
      <c r="AV179" s="132">
        <v>177</v>
      </c>
      <c r="AW179" s="133">
        <v>4.4960000000000004</v>
      </c>
      <c r="AX179" s="34">
        <f t="shared" si="34"/>
        <v>-1.3000000000000789E-2</v>
      </c>
      <c r="AY179" s="34"/>
      <c r="AZ179" s="34"/>
      <c r="BA179" s="34"/>
      <c r="BB179" s="132">
        <v>177</v>
      </c>
      <c r="BC179" s="133">
        <v>4.5010000000000003</v>
      </c>
      <c r="BD179" s="34">
        <f t="shared" si="35"/>
        <v>1.7999999999999794E-2</v>
      </c>
      <c r="BE179" s="34"/>
      <c r="BF179" s="34"/>
      <c r="BG179" s="34"/>
      <c r="BH179" s="132">
        <v>177</v>
      </c>
      <c r="BI179" s="133">
        <v>4.2690000000000001</v>
      </c>
      <c r="BJ179" s="34">
        <f t="shared" si="36"/>
        <v>7.8999999999999737E-2</v>
      </c>
      <c r="BK179" s="34"/>
      <c r="BL179" s="34"/>
      <c r="BM179" s="34"/>
      <c r="BN179" s="132">
        <v>177</v>
      </c>
      <c r="BO179" s="133">
        <v>4.173</v>
      </c>
      <c r="BP179" s="34">
        <f t="shared" si="37"/>
        <v>0.12000000000000011</v>
      </c>
      <c r="BQ179" s="34"/>
      <c r="BR179" s="34"/>
      <c r="BS179" s="34"/>
      <c r="BT179" s="132">
        <v>177</v>
      </c>
      <c r="BU179" s="133">
        <v>4.0229999999999997</v>
      </c>
      <c r="BV179" s="34">
        <f t="shared" si="38"/>
        <v>0.19600000000000062</v>
      </c>
      <c r="CA179" s="132">
        <v>177</v>
      </c>
      <c r="CB179" s="133">
        <v>4.6539999999999999</v>
      </c>
      <c r="CC179" s="131">
        <v>0.65700000000000003</v>
      </c>
      <c r="CD179" s="131">
        <v>0.81899999999999995</v>
      </c>
      <c r="CE179" s="131">
        <v>0.63300000000000001</v>
      </c>
      <c r="CF179" s="34">
        <f t="shared" si="39"/>
        <v>0.2629999999999999</v>
      </c>
      <c r="CG179" s="34"/>
      <c r="CH179" s="34"/>
      <c r="CI179" s="132">
        <v>177</v>
      </c>
      <c r="CJ179" s="133">
        <v>4.9660000000000002</v>
      </c>
      <c r="CK179" s="131">
        <v>1.4590000000000001</v>
      </c>
      <c r="CL179" s="131">
        <v>1.6859999999999999</v>
      </c>
      <c r="CM179" s="131">
        <v>1.4330000000000001</v>
      </c>
      <c r="CN179" s="34">
        <f t="shared" si="40"/>
        <v>0.32299999999999951</v>
      </c>
      <c r="CR179" s="132">
        <v>177</v>
      </c>
      <c r="CS179" s="133">
        <v>3.9940000000000002</v>
      </c>
      <c r="CT179" s="34">
        <f t="shared" si="41"/>
        <v>0.34299999999999953</v>
      </c>
    </row>
    <row r="180" spans="48:98" x14ac:dyDescent="0.25">
      <c r="AV180" s="132">
        <v>178</v>
      </c>
      <c r="AW180" s="133">
        <v>4.4829999999999997</v>
      </c>
      <c r="AX180" s="34">
        <f t="shared" si="34"/>
        <v>-6.899999999999995E-2</v>
      </c>
      <c r="AY180" s="34"/>
      <c r="AZ180" s="34"/>
      <c r="BA180" s="34"/>
      <c r="BB180" s="132">
        <v>178</v>
      </c>
      <c r="BC180" s="133">
        <v>4.5190000000000001</v>
      </c>
      <c r="BD180" s="34">
        <f t="shared" si="35"/>
        <v>-0.15300000000000047</v>
      </c>
      <c r="BE180" s="34"/>
      <c r="BF180" s="34"/>
      <c r="BG180" s="34"/>
      <c r="BH180" s="132">
        <v>178</v>
      </c>
      <c r="BI180" s="133">
        <v>4.3479999999999999</v>
      </c>
      <c r="BJ180" s="34">
        <f t="shared" si="36"/>
        <v>-0.16699999999999982</v>
      </c>
      <c r="BK180" s="34"/>
      <c r="BL180" s="34"/>
      <c r="BM180" s="34"/>
      <c r="BN180" s="132">
        <v>178</v>
      </c>
      <c r="BO180" s="133">
        <v>4.2930000000000001</v>
      </c>
      <c r="BP180" s="34">
        <f t="shared" si="37"/>
        <v>-0.19200000000000017</v>
      </c>
      <c r="BQ180" s="34"/>
      <c r="BR180" s="34"/>
      <c r="BS180" s="34"/>
      <c r="BT180" s="132">
        <v>178</v>
      </c>
      <c r="BU180" s="133">
        <v>4.2190000000000003</v>
      </c>
      <c r="BV180" s="34">
        <f t="shared" si="38"/>
        <v>-0.20900000000000052</v>
      </c>
      <c r="CA180" s="132">
        <v>178</v>
      </c>
      <c r="CB180" s="133">
        <v>4.9169999999999998</v>
      </c>
      <c r="CC180" s="131">
        <v>0.65700000000000003</v>
      </c>
      <c r="CD180" s="131">
        <v>0.67800000000000005</v>
      </c>
      <c r="CE180" s="131">
        <v>0.63900000000000001</v>
      </c>
      <c r="CF180" s="34">
        <f t="shared" si="39"/>
        <v>-6.5999999999999837E-2</v>
      </c>
      <c r="CG180" s="34"/>
      <c r="CH180" s="34"/>
      <c r="CI180" s="132">
        <v>178</v>
      </c>
      <c r="CJ180" s="133">
        <v>5.2889999999999997</v>
      </c>
      <c r="CK180" s="131">
        <v>1.47</v>
      </c>
      <c r="CL180" s="131">
        <v>1.5049999999999999</v>
      </c>
      <c r="CM180" s="131">
        <v>1.4359999999999999</v>
      </c>
      <c r="CN180" s="34">
        <f t="shared" si="40"/>
        <v>-7.3999999999999844E-2</v>
      </c>
      <c r="CR180" s="132">
        <v>178</v>
      </c>
      <c r="CS180" s="133">
        <v>4.3369999999999997</v>
      </c>
      <c r="CT180" s="34">
        <f t="shared" si="41"/>
        <v>-0.20199999999999996</v>
      </c>
    </row>
    <row r="181" spans="48:98" x14ac:dyDescent="0.25">
      <c r="AV181" s="132">
        <v>179</v>
      </c>
      <c r="AW181" s="133">
        <v>4.4139999999999997</v>
      </c>
      <c r="AX181" s="34">
        <f t="shared" si="34"/>
        <v>0.24400000000000066</v>
      </c>
      <c r="AY181" s="34"/>
      <c r="AZ181" s="34"/>
      <c r="BA181" s="34"/>
      <c r="BB181" s="132">
        <v>179</v>
      </c>
      <c r="BC181" s="133">
        <v>4.3659999999999997</v>
      </c>
      <c r="BD181" s="34">
        <f t="shared" si="35"/>
        <v>0.22500000000000053</v>
      </c>
      <c r="BE181" s="34"/>
      <c r="BF181" s="34"/>
      <c r="BG181" s="34"/>
      <c r="BH181" s="132">
        <v>179</v>
      </c>
      <c r="BI181" s="133">
        <v>4.181</v>
      </c>
      <c r="BJ181" s="34">
        <f t="shared" si="36"/>
        <v>0.15000000000000036</v>
      </c>
      <c r="BK181" s="34"/>
      <c r="BL181" s="34"/>
      <c r="BM181" s="34"/>
      <c r="BN181" s="132">
        <v>179</v>
      </c>
      <c r="BO181" s="133">
        <v>4.101</v>
      </c>
      <c r="BP181" s="34">
        <f t="shared" si="37"/>
        <v>0.15200000000000014</v>
      </c>
      <c r="BQ181" s="34"/>
      <c r="BR181" s="34"/>
      <c r="BS181" s="34"/>
      <c r="BT181" s="132">
        <v>179</v>
      </c>
      <c r="BU181" s="133">
        <v>4.01</v>
      </c>
      <c r="BV181" s="34">
        <f t="shared" si="38"/>
        <v>0.15300000000000047</v>
      </c>
      <c r="CA181" s="132">
        <v>179</v>
      </c>
      <c r="CB181" s="133">
        <v>4.851</v>
      </c>
      <c r="CC181" s="131">
        <v>0.65100000000000002</v>
      </c>
      <c r="CD181" s="131">
        <v>0.67600000000000005</v>
      </c>
      <c r="CE181" s="131">
        <v>0.60699999999999998</v>
      </c>
      <c r="CF181" s="34">
        <f t="shared" si="39"/>
        <v>-0.28699999999999992</v>
      </c>
      <c r="CG181" s="34"/>
      <c r="CH181" s="34"/>
      <c r="CI181" s="132">
        <v>179</v>
      </c>
      <c r="CJ181" s="133">
        <v>5.2149999999999999</v>
      </c>
      <c r="CK181" s="131">
        <v>1.482</v>
      </c>
      <c r="CL181" s="131">
        <v>1.518</v>
      </c>
      <c r="CM181" s="131">
        <v>1.4179999999999999</v>
      </c>
      <c r="CN181" s="34">
        <f t="shared" si="40"/>
        <v>-0.26799999999999979</v>
      </c>
      <c r="CR181" s="132">
        <v>179</v>
      </c>
      <c r="CS181" s="133">
        <v>4.1349999999999998</v>
      </c>
      <c r="CT181" s="34">
        <f t="shared" si="41"/>
        <v>0.12100000000000044</v>
      </c>
    </row>
    <row r="182" spans="48:98" x14ac:dyDescent="0.25">
      <c r="AV182" s="132">
        <v>180</v>
      </c>
      <c r="AW182" s="133">
        <v>4.6580000000000004</v>
      </c>
      <c r="AX182" s="34">
        <f t="shared" si="34"/>
        <v>-0.32800000000000029</v>
      </c>
      <c r="AY182" s="34"/>
      <c r="AZ182" s="34"/>
      <c r="BA182" s="34"/>
      <c r="BB182" s="132">
        <v>180</v>
      </c>
      <c r="BC182" s="133">
        <v>4.5910000000000002</v>
      </c>
      <c r="BD182" s="34">
        <f t="shared" si="35"/>
        <v>-0.41300000000000026</v>
      </c>
      <c r="BE182" s="34"/>
      <c r="BF182" s="34"/>
      <c r="BG182" s="34"/>
      <c r="BH182" s="132">
        <v>180</v>
      </c>
      <c r="BI182" s="133">
        <v>4.3310000000000004</v>
      </c>
      <c r="BJ182" s="34">
        <f t="shared" si="36"/>
        <v>-0.39500000000000046</v>
      </c>
      <c r="BK182" s="34"/>
      <c r="BL182" s="34"/>
      <c r="BM182" s="34"/>
      <c r="BN182" s="132">
        <v>180</v>
      </c>
      <c r="BO182" s="133">
        <v>4.2530000000000001</v>
      </c>
      <c r="BP182" s="34">
        <f t="shared" si="37"/>
        <v>-0.37700000000000022</v>
      </c>
      <c r="BQ182" s="34"/>
      <c r="BR182" s="34"/>
      <c r="BS182" s="34"/>
      <c r="BT182" s="132">
        <v>180</v>
      </c>
      <c r="BU182" s="133">
        <v>4.1630000000000003</v>
      </c>
      <c r="BV182" s="34">
        <f t="shared" si="38"/>
        <v>-0.35200000000000031</v>
      </c>
      <c r="CA182" s="132">
        <v>180</v>
      </c>
      <c r="CB182" s="133">
        <v>4.5640000000000001</v>
      </c>
      <c r="CC182" s="131">
        <v>0.63900000000000001</v>
      </c>
      <c r="CD182" s="131">
        <v>0.67600000000000005</v>
      </c>
      <c r="CE182" s="131">
        <v>0.61799999999999999</v>
      </c>
      <c r="CF182" s="34">
        <f t="shared" si="39"/>
        <v>0.14299999999999979</v>
      </c>
      <c r="CG182" s="34"/>
      <c r="CH182" s="34"/>
      <c r="CI182" s="132">
        <v>180</v>
      </c>
      <c r="CJ182" s="133">
        <v>4.9470000000000001</v>
      </c>
      <c r="CK182" s="131">
        <v>1.4370000000000001</v>
      </c>
      <c r="CL182" s="131">
        <v>1.496</v>
      </c>
      <c r="CM182" s="131">
        <v>1.407</v>
      </c>
      <c r="CN182" s="34">
        <f t="shared" si="40"/>
        <v>2.2000000000000242E-2</v>
      </c>
      <c r="CR182" s="132">
        <v>180</v>
      </c>
      <c r="CS182" s="133">
        <v>4.2560000000000002</v>
      </c>
      <c r="CT182" s="34">
        <f t="shared" si="41"/>
        <v>-0.19700000000000006</v>
      </c>
    </row>
    <row r="183" spans="48:98" x14ac:dyDescent="0.25">
      <c r="AV183" s="132">
        <v>181</v>
      </c>
      <c r="AW183" s="133">
        <v>4.33</v>
      </c>
      <c r="AX183" s="34">
        <f t="shared" si="34"/>
        <v>0.20099999999999962</v>
      </c>
      <c r="AY183" s="34"/>
      <c r="AZ183" s="34"/>
      <c r="BA183" s="34"/>
      <c r="BB183" s="132">
        <v>181</v>
      </c>
      <c r="BC183" s="133">
        <v>4.1779999999999999</v>
      </c>
      <c r="BD183" s="34">
        <f t="shared" si="35"/>
        <v>0.11899999999999977</v>
      </c>
      <c r="BE183" s="34"/>
      <c r="BF183" s="34"/>
      <c r="BG183" s="34"/>
      <c r="BH183" s="132">
        <v>181</v>
      </c>
      <c r="BI183" s="133">
        <v>3.9359999999999999</v>
      </c>
      <c r="BJ183" s="34">
        <f t="shared" si="36"/>
        <v>7.3000000000000398E-2</v>
      </c>
      <c r="BK183" s="34"/>
      <c r="BL183" s="34"/>
      <c r="BM183" s="34"/>
      <c r="BN183" s="132">
        <v>181</v>
      </c>
      <c r="BO183" s="133">
        <v>3.8759999999999999</v>
      </c>
      <c r="BP183" s="34">
        <f t="shared" si="37"/>
        <v>5.500000000000016E-2</v>
      </c>
      <c r="BQ183" s="34"/>
      <c r="BR183" s="34"/>
      <c r="BS183" s="34"/>
      <c r="BT183" s="132">
        <v>181</v>
      </c>
      <c r="BU183" s="133">
        <v>3.8109999999999999</v>
      </c>
      <c r="BV183" s="34">
        <f t="shared" si="38"/>
        <v>1.8000000000000238E-2</v>
      </c>
      <c r="CA183" s="132">
        <v>181</v>
      </c>
      <c r="CB183" s="133">
        <v>4.7069999999999999</v>
      </c>
      <c r="CC183" s="131">
        <v>0.70699999999999996</v>
      </c>
      <c r="CD183" s="131">
        <v>0.70799999999999996</v>
      </c>
      <c r="CE183" s="131">
        <v>0.61</v>
      </c>
      <c r="CF183" s="34">
        <f t="shared" si="39"/>
        <v>-0.23399999999999999</v>
      </c>
      <c r="CG183" s="34"/>
      <c r="CH183" s="34"/>
      <c r="CI183" s="132">
        <v>181</v>
      </c>
      <c r="CJ183" s="133">
        <v>4.9690000000000003</v>
      </c>
      <c r="CK183" s="131">
        <v>1.5349999999999999</v>
      </c>
      <c r="CL183" s="131">
        <v>1.5349999999999999</v>
      </c>
      <c r="CM183" s="131">
        <v>1.397</v>
      </c>
      <c r="CN183" s="34">
        <f t="shared" si="40"/>
        <v>-0.16900000000000048</v>
      </c>
      <c r="CR183" s="132">
        <v>181</v>
      </c>
      <c r="CS183" s="133">
        <v>4.0590000000000002</v>
      </c>
      <c r="CT183" s="34">
        <f t="shared" si="41"/>
        <v>-0.13200000000000012</v>
      </c>
    </row>
    <row r="184" spans="48:98" x14ac:dyDescent="0.25">
      <c r="AV184" s="132">
        <v>182</v>
      </c>
      <c r="AW184" s="133">
        <v>4.5309999999999997</v>
      </c>
      <c r="AX184" s="34">
        <f t="shared" si="34"/>
        <v>-6.4000000000000057E-2</v>
      </c>
      <c r="AY184" s="34"/>
      <c r="AZ184" s="34"/>
      <c r="BA184" s="34"/>
      <c r="BB184" s="132">
        <v>182</v>
      </c>
      <c r="BC184" s="133">
        <v>4.2969999999999997</v>
      </c>
      <c r="BD184" s="34">
        <f t="shared" si="35"/>
        <v>-8.0999999999999517E-2</v>
      </c>
      <c r="BE184" s="34"/>
      <c r="BF184" s="34"/>
      <c r="BG184" s="34"/>
      <c r="BH184" s="132">
        <v>182</v>
      </c>
      <c r="BI184" s="133">
        <v>4.0090000000000003</v>
      </c>
      <c r="BJ184" s="34">
        <f t="shared" si="36"/>
        <v>-0.13900000000000023</v>
      </c>
      <c r="BK184" s="34"/>
      <c r="BL184" s="34"/>
      <c r="BM184" s="34"/>
      <c r="BN184" s="132">
        <v>182</v>
      </c>
      <c r="BO184" s="133">
        <v>3.931</v>
      </c>
      <c r="BP184" s="34">
        <f t="shared" si="37"/>
        <v>-0.14100000000000001</v>
      </c>
      <c r="BQ184" s="34"/>
      <c r="BR184" s="34"/>
      <c r="BS184" s="34"/>
      <c r="BT184" s="132">
        <v>182</v>
      </c>
      <c r="BU184" s="133">
        <v>3.8290000000000002</v>
      </c>
      <c r="BV184" s="34">
        <f t="shared" si="38"/>
        <v>-0.13800000000000034</v>
      </c>
      <c r="CA184" s="132">
        <v>182</v>
      </c>
      <c r="CB184" s="133">
        <v>4.4729999999999999</v>
      </c>
      <c r="CC184" s="131">
        <v>0.61599999999999999</v>
      </c>
      <c r="CD184" s="131">
        <v>0.71899999999999997</v>
      </c>
      <c r="CE184" s="131">
        <v>0.60699999999999998</v>
      </c>
      <c r="CF184" s="34">
        <f t="shared" si="39"/>
        <v>4.1000000000000369E-2</v>
      </c>
      <c r="CG184" s="34"/>
      <c r="CH184" s="34"/>
      <c r="CI184" s="132">
        <v>182</v>
      </c>
      <c r="CJ184" s="133">
        <v>4.8</v>
      </c>
      <c r="CK184" s="131">
        <v>1.367</v>
      </c>
      <c r="CL184" s="131">
        <v>1.5409999999999999</v>
      </c>
      <c r="CM184" s="131">
        <v>1.3480000000000001</v>
      </c>
      <c r="CN184" s="34">
        <f t="shared" si="40"/>
        <v>-9.9999999999944578E-4</v>
      </c>
      <c r="CR184" s="132">
        <v>182</v>
      </c>
      <c r="CS184" s="133">
        <v>3.927</v>
      </c>
      <c r="CT184" s="34">
        <f t="shared" si="41"/>
        <v>-0.17600000000000016</v>
      </c>
    </row>
    <row r="185" spans="48:98" x14ac:dyDescent="0.25">
      <c r="AV185" s="132">
        <v>183</v>
      </c>
      <c r="AW185" s="133">
        <v>4.4669999999999996</v>
      </c>
      <c r="AX185" s="34">
        <f t="shared" si="34"/>
        <v>-0.18299999999999983</v>
      </c>
      <c r="AY185" s="34"/>
      <c r="AZ185" s="34"/>
      <c r="BA185" s="34"/>
      <c r="BB185" s="132">
        <v>183</v>
      </c>
      <c r="BC185" s="133">
        <v>4.2160000000000002</v>
      </c>
      <c r="BD185" s="34">
        <f t="shared" si="35"/>
        <v>-0.21900000000000031</v>
      </c>
      <c r="BE185" s="34"/>
      <c r="BF185" s="34"/>
      <c r="BG185" s="34"/>
      <c r="BH185" s="132">
        <v>183</v>
      </c>
      <c r="BI185" s="133">
        <v>3.87</v>
      </c>
      <c r="BJ185" s="34">
        <f t="shared" si="36"/>
        <v>-0.2110000000000003</v>
      </c>
      <c r="BK185" s="34"/>
      <c r="BL185" s="34"/>
      <c r="BM185" s="34"/>
      <c r="BN185" s="132">
        <v>183</v>
      </c>
      <c r="BO185" s="133">
        <v>3.79</v>
      </c>
      <c r="BP185" s="34">
        <f t="shared" si="37"/>
        <v>-0.19799999999999995</v>
      </c>
      <c r="BQ185" s="34"/>
      <c r="BR185" s="34"/>
      <c r="BS185" s="34"/>
      <c r="BT185" s="132">
        <v>183</v>
      </c>
      <c r="BU185" s="133">
        <v>3.6909999999999998</v>
      </c>
      <c r="BV185" s="34">
        <f t="shared" si="38"/>
        <v>-0.19899999999999984</v>
      </c>
      <c r="CA185" s="132">
        <v>183</v>
      </c>
      <c r="CB185" s="133">
        <v>4.5140000000000002</v>
      </c>
      <c r="CC185" s="131">
        <v>0.60799999999999998</v>
      </c>
      <c r="CD185" s="131">
        <v>0.66400000000000003</v>
      </c>
      <c r="CE185" s="131">
        <v>0.60699999999999998</v>
      </c>
      <c r="CF185" s="34">
        <f t="shared" si="39"/>
        <v>-0.30100000000000016</v>
      </c>
      <c r="CG185" s="34"/>
      <c r="CH185" s="34"/>
      <c r="CI185" s="132">
        <v>183</v>
      </c>
      <c r="CJ185" s="133">
        <v>4.7990000000000004</v>
      </c>
      <c r="CK185" s="131">
        <v>1.3360000000000001</v>
      </c>
      <c r="CL185" s="131">
        <v>1.4239999999999999</v>
      </c>
      <c r="CM185" s="131">
        <v>1.33</v>
      </c>
      <c r="CN185" s="34">
        <f t="shared" si="40"/>
        <v>-0.23500000000000032</v>
      </c>
      <c r="CR185" s="132">
        <v>183</v>
      </c>
      <c r="CS185" s="133">
        <v>3.7509999999999999</v>
      </c>
      <c r="CT185" s="34">
        <f t="shared" si="41"/>
        <v>-0.20299999999999985</v>
      </c>
    </row>
    <row r="186" spans="48:98" x14ac:dyDescent="0.25">
      <c r="AV186" s="132">
        <v>184</v>
      </c>
      <c r="AW186" s="133">
        <v>4.2839999999999998</v>
      </c>
      <c r="AX186" s="34">
        <f t="shared" si="34"/>
        <v>5.7999999999999829E-2</v>
      </c>
      <c r="AY186" s="34"/>
      <c r="AZ186" s="34"/>
      <c r="BA186" s="34"/>
      <c r="BB186" s="132">
        <v>184</v>
      </c>
      <c r="BC186" s="133">
        <v>3.9969999999999999</v>
      </c>
      <c r="BD186" s="34">
        <f t="shared" si="35"/>
        <v>0.10099999999999998</v>
      </c>
      <c r="BE186" s="34"/>
      <c r="BF186" s="34"/>
      <c r="BG186" s="34"/>
      <c r="BH186" s="132">
        <v>184</v>
      </c>
      <c r="BI186" s="133">
        <v>3.6589999999999998</v>
      </c>
      <c r="BJ186" s="34">
        <f t="shared" si="36"/>
        <v>0.11299999999999999</v>
      </c>
      <c r="BK186" s="34"/>
      <c r="BL186" s="34"/>
      <c r="BM186" s="34"/>
      <c r="BN186" s="132">
        <v>184</v>
      </c>
      <c r="BO186" s="133">
        <v>3.5920000000000001</v>
      </c>
      <c r="BP186" s="34">
        <f t="shared" si="37"/>
        <v>0.11099999999999977</v>
      </c>
      <c r="BQ186" s="34"/>
      <c r="BR186" s="34"/>
      <c r="BS186" s="34"/>
      <c r="BT186" s="132">
        <v>184</v>
      </c>
      <c r="BU186" s="133">
        <v>3.492</v>
      </c>
      <c r="BV186" s="34">
        <f t="shared" si="38"/>
        <v>9.3999999999999861E-2</v>
      </c>
      <c r="CA186" s="132">
        <v>184</v>
      </c>
      <c r="CB186" s="133">
        <v>4.2130000000000001</v>
      </c>
      <c r="CC186" s="131">
        <v>0.65400000000000003</v>
      </c>
      <c r="CD186" s="131">
        <v>0.68</v>
      </c>
      <c r="CE186" s="131">
        <v>0.59699999999999998</v>
      </c>
      <c r="CF186" s="34">
        <f t="shared" si="39"/>
        <v>5.9000000000000163E-2</v>
      </c>
      <c r="CG186" s="34"/>
      <c r="CH186" s="34"/>
      <c r="CI186" s="132">
        <v>184</v>
      </c>
      <c r="CJ186" s="133">
        <v>4.5640000000000001</v>
      </c>
      <c r="CK186" s="131">
        <v>1.4259999999999999</v>
      </c>
      <c r="CL186" s="131">
        <v>1.462</v>
      </c>
      <c r="CM186" s="131">
        <v>1.321</v>
      </c>
      <c r="CN186" s="34">
        <f t="shared" si="40"/>
        <v>-7.5000000000000178E-2</v>
      </c>
      <c r="CR186" s="132">
        <v>184</v>
      </c>
      <c r="CS186" s="133">
        <v>3.548</v>
      </c>
      <c r="CT186" s="34">
        <f t="shared" si="41"/>
        <v>2.0000000000000018E-2</v>
      </c>
    </row>
    <row r="187" spans="48:98" x14ac:dyDescent="0.25">
      <c r="AV187" s="132">
        <v>185</v>
      </c>
      <c r="AW187" s="133">
        <v>4.3419999999999996</v>
      </c>
      <c r="AX187" s="34">
        <f t="shared" si="34"/>
        <v>-0.15999999999999925</v>
      </c>
      <c r="AY187" s="34"/>
      <c r="AZ187" s="34"/>
      <c r="BA187" s="34"/>
      <c r="BB187" s="132">
        <v>185</v>
      </c>
      <c r="BC187" s="133">
        <v>4.0979999999999999</v>
      </c>
      <c r="BD187" s="34">
        <f t="shared" si="35"/>
        <v>-0.18999999999999995</v>
      </c>
      <c r="BE187" s="34"/>
      <c r="BF187" s="34"/>
      <c r="BG187" s="34"/>
      <c r="BH187" s="132">
        <v>185</v>
      </c>
      <c r="BI187" s="133">
        <v>3.7719999999999998</v>
      </c>
      <c r="BJ187" s="34">
        <f t="shared" si="36"/>
        <v>-0.14999999999999991</v>
      </c>
      <c r="BK187" s="34"/>
      <c r="BL187" s="34"/>
      <c r="BM187" s="34"/>
      <c r="BN187" s="132">
        <v>185</v>
      </c>
      <c r="BO187" s="133">
        <v>3.7029999999999998</v>
      </c>
      <c r="BP187" s="34">
        <f t="shared" si="37"/>
        <v>-0.11799999999999988</v>
      </c>
      <c r="BQ187" s="34"/>
      <c r="BR187" s="34"/>
      <c r="BS187" s="34"/>
      <c r="BT187" s="132">
        <v>185</v>
      </c>
      <c r="BU187" s="133">
        <v>3.5859999999999999</v>
      </c>
      <c r="BV187" s="34">
        <f t="shared" si="38"/>
        <v>-9.7999999999999865E-2</v>
      </c>
      <c r="CA187" s="132">
        <v>185</v>
      </c>
      <c r="CB187" s="133">
        <v>4.2720000000000002</v>
      </c>
      <c r="CC187" s="131">
        <v>0.59899999999999998</v>
      </c>
      <c r="CD187" s="131">
        <v>0.72799999999999998</v>
      </c>
      <c r="CE187" s="131">
        <v>0.57299999999999995</v>
      </c>
      <c r="CF187" s="34">
        <f t="shared" si="39"/>
        <v>-0.32900000000000018</v>
      </c>
      <c r="CG187" s="34"/>
      <c r="CH187" s="34"/>
      <c r="CI187" s="132">
        <v>185</v>
      </c>
      <c r="CJ187" s="133">
        <v>4.4889999999999999</v>
      </c>
      <c r="CK187" s="131">
        <v>1.3819999999999999</v>
      </c>
      <c r="CL187" s="131">
        <v>1.534</v>
      </c>
      <c r="CM187" s="131">
        <v>1.3440000000000001</v>
      </c>
      <c r="CN187" s="34">
        <f t="shared" si="40"/>
        <v>-0.29399999999999959</v>
      </c>
      <c r="CR187" s="132">
        <v>185</v>
      </c>
      <c r="CS187" s="133">
        <v>3.5680000000000001</v>
      </c>
      <c r="CT187" s="34">
        <f t="shared" si="41"/>
        <v>-2.4999999999999911E-2</v>
      </c>
    </row>
    <row r="188" spans="48:98" x14ac:dyDescent="0.25">
      <c r="AV188" s="132">
        <v>186</v>
      </c>
      <c r="AW188" s="133">
        <v>4.1820000000000004</v>
      </c>
      <c r="AX188" s="34">
        <f t="shared" si="34"/>
        <v>0.14499999999999957</v>
      </c>
      <c r="AY188" s="34"/>
      <c r="AZ188" s="34"/>
      <c r="BA188" s="34"/>
      <c r="BB188" s="132">
        <v>186</v>
      </c>
      <c r="BC188" s="133">
        <v>3.9079999999999999</v>
      </c>
      <c r="BD188" s="34">
        <f t="shared" si="35"/>
        <v>0.18500000000000005</v>
      </c>
      <c r="BE188" s="34"/>
      <c r="BF188" s="34"/>
      <c r="BG188" s="34"/>
      <c r="BH188" s="132">
        <v>186</v>
      </c>
      <c r="BI188" s="133">
        <v>3.6219999999999999</v>
      </c>
      <c r="BJ188" s="34">
        <f t="shared" si="36"/>
        <v>0.24000000000000021</v>
      </c>
      <c r="BK188" s="34"/>
      <c r="BL188" s="34"/>
      <c r="BM188" s="34"/>
      <c r="BN188" s="132">
        <v>186</v>
      </c>
      <c r="BO188" s="133">
        <v>3.585</v>
      </c>
      <c r="BP188" s="34">
        <f t="shared" si="37"/>
        <v>0.25300000000000011</v>
      </c>
      <c r="BQ188" s="34"/>
      <c r="BR188" s="34"/>
      <c r="BS188" s="34"/>
      <c r="BT188" s="132">
        <v>186</v>
      </c>
      <c r="BU188" s="133">
        <v>3.488</v>
      </c>
      <c r="BV188" s="34">
        <f t="shared" si="38"/>
        <v>0.2629999999999999</v>
      </c>
      <c r="CA188" s="132">
        <v>186</v>
      </c>
      <c r="CB188" s="133">
        <v>3.9430000000000001</v>
      </c>
      <c r="CC188" s="131">
        <v>0.628</v>
      </c>
      <c r="CD188" s="131">
        <v>0.70099999999999996</v>
      </c>
      <c r="CE188" s="131">
        <v>0.51400000000000001</v>
      </c>
      <c r="CF188" s="34">
        <f t="shared" si="39"/>
        <v>-2.7000000000000135E-2</v>
      </c>
      <c r="CG188" s="34"/>
      <c r="CH188" s="34"/>
      <c r="CI188" s="132">
        <v>186</v>
      </c>
      <c r="CJ188" s="133">
        <v>4.1950000000000003</v>
      </c>
      <c r="CK188" s="131">
        <v>1.407</v>
      </c>
      <c r="CL188" s="131">
        <v>1.5209999999999999</v>
      </c>
      <c r="CM188" s="131">
        <v>1.2509999999999999</v>
      </c>
      <c r="CN188" s="34">
        <f t="shared" si="40"/>
        <v>2.1999999999999353E-2</v>
      </c>
      <c r="CR188" s="132">
        <v>186</v>
      </c>
      <c r="CS188" s="133">
        <v>3.5430000000000001</v>
      </c>
      <c r="CT188" s="34">
        <f t="shared" si="41"/>
        <v>0.28399999999999981</v>
      </c>
    </row>
    <row r="189" spans="48:98" x14ac:dyDescent="0.25">
      <c r="AV189" s="132">
        <v>187</v>
      </c>
      <c r="AW189" s="133">
        <v>4.327</v>
      </c>
      <c r="AX189" s="34">
        <f t="shared" si="34"/>
        <v>0.10099999999999998</v>
      </c>
      <c r="AY189" s="34"/>
      <c r="AZ189" s="34"/>
      <c r="BA189" s="34"/>
      <c r="BB189" s="132">
        <v>187</v>
      </c>
      <c r="BC189" s="133">
        <v>4.093</v>
      </c>
      <c r="BD189" s="34">
        <f t="shared" si="35"/>
        <v>0.13400000000000034</v>
      </c>
      <c r="BE189" s="34"/>
      <c r="BF189" s="34"/>
      <c r="BG189" s="34"/>
      <c r="BH189" s="132">
        <v>187</v>
      </c>
      <c r="BI189" s="133">
        <v>3.8620000000000001</v>
      </c>
      <c r="BJ189" s="34">
        <f t="shared" si="36"/>
        <v>0.1379999999999999</v>
      </c>
      <c r="BK189" s="34"/>
      <c r="BL189" s="34"/>
      <c r="BM189" s="34"/>
      <c r="BN189" s="132">
        <v>187</v>
      </c>
      <c r="BO189" s="133">
        <v>3.8380000000000001</v>
      </c>
      <c r="BP189" s="34">
        <f t="shared" si="37"/>
        <v>0.12999999999999989</v>
      </c>
      <c r="BQ189" s="34"/>
      <c r="BR189" s="34"/>
      <c r="BS189" s="34"/>
      <c r="BT189" s="132">
        <v>187</v>
      </c>
      <c r="BU189" s="133">
        <v>3.7509999999999999</v>
      </c>
      <c r="BV189" s="34">
        <f t="shared" si="38"/>
        <v>0.12800000000000011</v>
      </c>
      <c r="CA189" s="132">
        <v>187</v>
      </c>
      <c r="CB189" s="133">
        <v>3.9159999999999999</v>
      </c>
      <c r="CC189" s="131">
        <v>0.59299999999999997</v>
      </c>
      <c r="CD189" s="131">
        <v>0.64600000000000002</v>
      </c>
      <c r="CE189" s="131">
        <v>0.52200000000000002</v>
      </c>
      <c r="CF189" s="34">
        <f t="shared" si="39"/>
        <v>-4.4000000000000039E-2</v>
      </c>
      <c r="CG189" s="34"/>
      <c r="CH189" s="34"/>
      <c r="CI189" s="132">
        <v>187</v>
      </c>
      <c r="CJ189" s="133">
        <v>4.2169999999999996</v>
      </c>
      <c r="CK189" s="131">
        <v>1.387</v>
      </c>
      <c r="CL189" s="131">
        <v>1.4339999999999999</v>
      </c>
      <c r="CM189" s="131">
        <v>1.294</v>
      </c>
      <c r="CN189" s="34">
        <f t="shared" si="40"/>
        <v>-3.4999999999999254E-2</v>
      </c>
      <c r="CR189" s="132">
        <v>187</v>
      </c>
      <c r="CS189" s="133">
        <v>3.827</v>
      </c>
      <c r="CT189" s="34">
        <f t="shared" si="41"/>
        <v>0.14800000000000013</v>
      </c>
    </row>
    <row r="190" spans="48:98" x14ac:dyDescent="0.25">
      <c r="AV190" s="132">
        <v>188</v>
      </c>
      <c r="AW190" s="133">
        <v>4.4279999999999999</v>
      </c>
      <c r="AX190" s="34">
        <f t="shared" si="34"/>
        <v>-0.16999999999999993</v>
      </c>
      <c r="AY190" s="34"/>
      <c r="AZ190" s="34"/>
      <c r="BA190" s="34"/>
      <c r="BB190" s="132">
        <v>188</v>
      </c>
      <c r="BC190" s="133">
        <v>4.2270000000000003</v>
      </c>
      <c r="BD190" s="34">
        <f t="shared" si="35"/>
        <v>-0.24200000000000044</v>
      </c>
      <c r="BE190" s="34"/>
      <c r="BF190" s="34"/>
      <c r="BG190" s="34"/>
      <c r="BH190" s="132">
        <v>188</v>
      </c>
      <c r="BI190" s="133">
        <v>4</v>
      </c>
      <c r="BJ190" s="34">
        <f t="shared" si="36"/>
        <v>-0.29499999999999993</v>
      </c>
      <c r="BK190" s="34"/>
      <c r="BL190" s="34"/>
      <c r="BM190" s="34"/>
      <c r="BN190" s="132">
        <v>188</v>
      </c>
      <c r="BO190" s="133">
        <v>3.968</v>
      </c>
      <c r="BP190" s="34">
        <f t="shared" si="37"/>
        <v>-0.33099999999999996</v>
      </c>
      <c r="BQ190" s="34"/>
      <c r="BR190" s="34"/>
      <c r="BS190" s="34"/>
      <c r="BT190" s="132">
        <v>188</v>
      </c>
      <c r="BU190" s="133">
        <v>3.879</v>
      </c>
      <c r="BV190" s="34">
        <f t="shared" si="38"/>
        <v>-0.31899999999999995</v>
      </c>
      <c r="CA190" s="132">
        <v>188</v>
      </c>
      <c r="CB190" s="133">
        <v>3.8719999999999999</v>
      </c>
      <c r="CC190" s="131">
        <v>0.54</v>
      </c>
      <c r="CD190" s="131">
        <v>0.626</v>
      </c>
      <c r="CE190" s="131">
        <v>0.53600000000000003</v>
      </c>
      <c r="CF190" s="34">
        <f t="shared" si="39"/>
        <v>0.17100000000000026</v>
      </c>
      <c r="CG190" s="34"/>
      <c r="CH190" s="34"/>
      <c r="CI190" s="132">
        <v>188</v>
      </c>
      <c r="CJ190" s="133">
        <v>4.1820000000000004</v>
      </c>
      <c r="CK190" s="131">
        <v>1.3120000000000001</v>
      </c>
      <c r="CL190" s="131">
        <v>1.452</v>
      </c>
      <c r="CM190" s="131">
        <v>1.306</v>
      </c>
      <c r="CN190" s="34">
        <f t="shared" si="40"/>
        <v>0.1769999999999996</v>
      </c>
      <c r="CR190" s="132">
        <v>188</v>
      </c>
      <c r="CS190" s="133">
        <v>3.9750000000000001</v>
      </c>
      <c r="CT190" s="34">
        <f t="shared" si="41"/>
        <v>-0.29099999999999993</v>
      </c>
    </row>
    <row r="191" spans="48:98" x14ac:dyDescent="0.25">
      <c r="AV191" s="132">
        <v>189</v>
      </c>
      <c r="AW191" s="133">
        <v>4.258</v>
      </c>
      <c r="AX191" s="34">
        <f t="shared" si="34"/>
        <v>-3.3999999999999808E-2</v>
      </c>
      <c r="AY191" s="34"/>
      <c r="AZ191" s="34"/>
      <c r="BA191" s="34"/>
      <c r="BB191" s="132">
        <v>189</v>
      </c>
      <c r="BC191" s="133">
        <v>3.9849999999999999</v>
      </c>
      <c r="BD191" s="34">
        <f t="shared" si="35"/>
        <v>-9.6000000000000085E-2</v>
      </c>
      <c r="BE191" s="34"/>
      <c r="BF191" s="34"/>
      <c r="BG191" s="34"/>
      <c r="BH191" s="132">
        <v>189</v>
      </c>
      <c r="BI191" s="133">
        <v>3.7050000000000001</v>
      </c>
      <c r="BJ191" s="34">
        <f t="shared" si="36"/>
        <v>-0.1080000000000001</v>
      </c>
      <c r="BK191" s="34"/>
      <c r="BL191" s="34"/>
      <c r="BM191" s="34"/>
      <c r="BN191" s="132">
        <v>189</v>
      </c>
      <c r="BO191" s="133">
        <v>3.637</v>
      </c>
      <c r="BP191" s="34">
        <f t="shared" si="37"/>
        <v>-8.8999999999999968E-2</v>
      </c>
      <c r="BQ191" s="34"/>
      <c r="BR191" s="34"/>
      <c r="BS191" s="34"/>
      <c r="BT191" s="132">
        <v>189</v>
      </c>
      <c r="BU191" s="133">
        <v>3.56</v>
      </c>
      <c r="BV191" s="34">
        <f t="shared" si="38"/>
        <v>-6.1999999999999833E-2</v>
      </c>
      <c r="CA191" s="132">
        <v>189</v>
      </c>
      <c r="CB191" s="133">
        <v>4.0430000000000001</v>
      </c>
      <c r="CC191" s="131">
        <v>0.53600000000000003</v>
      </c>
      <c r="CD191" s="131">
        <v>0.54200000000000004</v>
      </c>
      <c r="CE191" s="131">
        <v>0.48099999999999998</v>
      </c>
      <c r="CF191" s="34">
        <f t="shared" si="39"/>
        <v>-0.15400000000000036</v>
      </c>
      <c r="CG191" s="34"/>
      <c r="CH191" s="34"/>
      <c r="CI191" s="132">
        <v>189</v>
      </c>
      <c r="CJ191" s="133">
        <v>4.359</v>
      </c>
      <c r="CK191" s="131">
        <v>1.319</v>
      </c>
      <c r="CL191" s="131">
        <v>1.327</v>
      </c>
      <c r="CM191" s="131">
        <v>1.2290000000000001</v>
      </c>
      <c r="CN191" s="34">
        <f t="shared" si="40"/>
        <v>-7.2000000000000064E-2</v>
      </c>
      <c r="CR191" s="132">
        <v>189</v>
      </c>
      <c r="CS191" s="133">
        <v>3.6840000000000002</v>
      </c>
      <c r="CT191" s="34">
        <f t="shared" si="41"/>
        <v>-7.5000000000000178E-2</v>
      </c>
    </row>
    <row r="192" spans="48:98" x14ac:dyDescent="0.25">
      <c r="AV192" s="132">
        <v>190</v>
      </c>
      <c r="AW192" s="133">
        <v>4.2240000000000002</v>
      </c>
      <c r="AX192" s="34">
        <f t="shared" si="34"/>
        <v>-4.7000000000000597E-2</v>
      </c>
      <c r="AY192" s="34"/>
      <c r="AZ192" s="34"/>
      <c r="BA192" s="34"/>
      <c r="BB192" s="132">
        <v>190</v>
      </c>
      <c r="BC192" s="133">
        <v>3.8889999999999998</v>
      </c>
      <c r="BD192" s="34">
        <f t="shared" si="35"/>
        <v>-5.5999999999999606E-2</v>
      </c>
      <c r="BE192" s="34"/>
      <c r="BF192" s="34"/>
      <c r="BG192" s="34"/>
      <c r="BH192" s="132">
        <v>190</v>
      </c>
      <c r="BI192" s="133">
        <v>3.597</v>
      </c>
      <c r="BJ192" s="34">
        <f t="shared" si="36"/>
        <v>-3.2000000000000028E-2</v>
      </c>
      <c r="BK192" s="34"/>
      <c r="BL192" s="34"/>
      <c r="BM192" s="34"/>
      <c r="BN192" s="132">
        <v>190</v>
      </c>
      <c r="BO192" s="133">
        <v>3.548</v>
      </c>
      <c r="BP192" s="34">
        <f t="shared" si="37"/>
        <v>-2.6000000000000245E-2</v>
      </c>
      <c r="BQ192" s="34"/>
      <c r="BR192" s="34"/>
      <c r="BS192" s="34"/>
      <c r="BT192" s="132">
        <v>190</v>
      </c>
      <c r="BU192" s="133">
        <v>3.4980000000000002</v>
      </c>
      <c r="BV192" s="34">
        <f t="shared" si="38"/>
        <v>-1.6000000000000014E-2</v>
      </c>
      <c r="CA192" s="132">
        <v>190</v>
      </c>
      <c r="CB192" s="133">
        <v>3.8889999999999998</v>
      </c>
      <c r="CC192" s="131">
        <v>0.48799999999999999</v>
      </c>
      <c r="CD192" s="131">
        <v>0.56699999999999995</v>
      </c>
      <c r="CE192" s="131">
        <v>0.47899999999999998</v>
      </c>
      <c r="CF192" s="34">
        <f t="shared" si="39"/>
        <v>0.21200000000000019</v>
      </c>
      <c r="CG192" s="34"/>
      <c r="CH192" s="34"/>
      <c r="CI192" s="132">
        <v>190</v>
      </c>
      <c r="CJ192" s="133">
        <v>4.2869999999999999</v>
      </c>
      <c r="CK192" s="131">
        <v>1.27</v>
      </c>
      <c r="CL192" s="131">
        <v>1.371</v>
      </c>
      <c r="CM192" s="131">
        <v>1.2589999999999999</v>
      </c>
      <c r="CN192" s="34">
        <f t="shared" si="40"/>
        <v>0.17499999999999982</v>
      </c>
      <c r="CR192" s="132">
        <v>190</v>
      </c>
      <c r="CS192" s="133">
        <v>3.609</v>
      </c>
      <c r="CT192" s="34">
        <f t="shared" si="41"/>
        <v>4.0000000000000036E-2</v>
      </c>
    </row>
    <row r="193" spans="48:98" x14ac:dyDescent="0.25">
      <c r="AV193" s="132">
        <v>191</v>
      </c>
      <c r="AW193" s="133">
        <v>4.1769999999999996</v>
      </c>
      <c r="AX193" s="34">
        <f t="shared" si="34"/>
        <v>2.4000000000000021E-2</v>
      </c>
      <c r="AY193" s="34"/>
      <c r="AZ193" s="34"/>
      <c r="BA193" s="34"/>
      <c r="BB193" s="132">
        <v>191</v>
      </c>
      <c r="BC193" s="133">
        <v>3.8330000000000002</v>
      </c>
      <c r="BD193" s="34">
        <f t="shared" si="35"/>
        <v>6.3999999999999613E-2</v>
      </c>
      <c r="BE193" s="34"/>
      <c r="BF193" s="34"/>
      <c r="BG193" s="34"/>
      <c r="BH193" s="132">
        <v>191</v>
      </c>
      <c r="BI193" s="133">
        <v>3.5649999999999999</v>
      </c>
      <c r="BJ193" s="34">
        <f t="shared" si="36"/>
        <v>4.7000000000000153E-2</v>
      </c>
      <c r="BK193" s="34"/>
      <c r="BL193" s="34"/>
      <c r="BM193" s="34"/>
      <c r="BN193" s="132">
        <v>191</v>
      </c>
      <c r="BO193" s="133">
        <v>3.5219999999999998</v>
      </c>
      <c r="BP193" s="34">
        <f t="shared" si="37"/>
        <v>4.4000000000000039E-2</v>
      </c>
      <c r="BQ193" s="34"/>
      <c r="BR193" s="34"/>
      <c r="BS193" s="34"/>
      <c r="BT193" s="132">
        <v>191</v>
      </c>
      <c r="BU193" s="133">
        <v>3.4820000000000002</v>
      </c>
      <c r="BV193" s="34">
        <f t="shared" si="38"/>
        <v>2.4999999999999911E-2</v>
      </c>
      <c r="CA193" s="132">
        <v>191</v>
      </c>
      <c r="CB193" s="133">
        <v>4.101</v>
      </c>
      <c r="CC193" s="131">
        <v>0.45700000000000002</v>
      </c>
      <c r="CD193" s="131">
        <v>0.502</v>
      </c>
      <c r="CE193" s="131">
        <v>0.436</v>
      </c>
      <c r="CF193" s="34">
        <f t="shared" si="39"/>
        <v>3.0000000000001137E-3</v>
      </c>
      <c r="CG193" s="34"/>
      <c r="CH193" s="34"/>
      <c r="CI193" s="132">
        <v>191</v>
      </c>
      <c r="CJ193" s="133">
        <v>4.4619999999999997</v>
      </c>
      <c r="CK193" s="131">
        <v>1.1779999999999999</v>
      </c>
      <c r="CL193" s="131">
        <v>1.2669999999999999</v>
      </c>
      <c r="CM193" s="131">
        <v>1.173</v>
      </c>
      <c r="CN193" s="34">
        <f t="shared" si="40"/>
        <v>2.4000000000000021E-2</v>
      </c>
      <c r="CR193" s="132">
        <v>191</v>
      </c>
      <c r="CS193" s="133">
        <v>3.649</v>
      </c>
      <c r="CT193" s="34">
        <f t="shared" si="41"/>
        <v>-2.3000000000000131E-2</v>
      </c>
    </row>
    <row r="194" spans="48:98" x14ac:dyDescent="0.25">
      <c r="AV194" s="132">
        <v>192</v>
      </c>
      <c r="AW194" s="133">
        <v>4.2009999999999996</v>
      </c>
      <c r="AX194" s="34">
        <f t="shared" si="34"/>
        <v>8.4999999999999964E-2</v>
      </c>
      <c r="AY194" s="34"/>
      <c r="AZ194" s="34"/>
      <c r="BA194" s="34"/>
      <c r="BB194" s="132">
        <v>192</v>
      </c>
      <c r="BC194" s="133">
        <v>3.8969999999999998</v>
      </c>
      <c r="BD194" s="34">
        <f t="shared" si="35"/>
        <v>5.400000000000027E-2</v>
      </c>
      <c r="BE194" s="34"/>
      <c r="BF194" s="34"/>
      <c r="BG194" s="34"/>
      <c r="BH194" s="132">
        <v>192</v>
      </c>
      <c r="BI194" s="133">
        <v>3.6120000000000001</v>
      </c>
      <c r="BJ194" s="34">
        <f t="shared" si="36"/>
        <v>4.0000000000000036E-2</v>
      </c>
      <c r="BK194" s="34"/>
      <c r="BL194" s="34"/>
      <c r="BM194" s="34"/>
      <c r="BN194" s="132">
        <v>192</v>
      </c>
      <c r="BO194" s="133">
        <v>3.5659999999999998</v>
      </c>
      <c r="BP194" s="34">
        <f t="shared" si="37"/>
        <v>2.3000000000000131E-2</v>
      </c>
      <c r="BQ194" s="34"/>
      <c r="BR194" s="34"/>
      <c r="BS194" s="34"/>
      <c r="BT194" s="132">
        <v>192</v>
      </c>
      <c r="BU194" s="133">
        <v>3.5070000000000001</v>
      </c>
      <c r="BV194" s="34">
        <f t="shared" si="38"/>
        <v>1.2000000000000011E-2</v>
      </c>
      <c r="CA194" s="132">
        <v>192</v>
      </c>
      <c r="CB194" s="133">
        <v>4.1040000000000001</v>
      </c>
      <c r="CC194" s="131">
        <v>0.48199999999999998</v>
      </c>
      <c r="CD194" s="131">
        <v>0.48199999999999998</v>
      </c>
      <c r="CE194" s="131">
        <v>0.436</v>
      </c>
      <c r="CF194" s="34">
        <f t="shared" si="39"/>
        <v>-9.4000000000000306E-2</v>
      </c>
      <c r="CG194" s="34"/>
      <c r="CH194" s="34"/>
      <c r="CI194" s="132">
        <v>192</v>
      </c>
      <c r="CJ194" s="133">
        <v>4.4859999999999998</v>
      </c>
      <c r="CK194" s="131">
        <v>1.234</v>
      </c>
      <c r="CL194" s="131">
        <v>1.2370000000000001</v>
      </c>
      <c r="CM194" s="131">
        <v>1.17</v>
      </c>
      <c r="CN194" s="34">
        <f t="shared" si="40"/>
        <v>-0.15299999999999958</v>
      </c>
      <c r="CR194" s="132">
        <v>192</v>
      </c>
      <c r="CS194" s="133">
        <v>3.6259999999999999</v>
      </c>
      <c r="CT194" s="34">
        <f t="shared" si="41"/>
        <v>-9.9999999999997868E-3</v>
      </c>
    </row>
    <row r="195" spans="48:98" x14ac:dyDescent="0.25">
      <c r="AV195" s="132">
        <v>193</v>
      </c>
      <c r="AW195" s="133">
        <v>4.2859999999999996</v>
      </c>
      <c r="AX195" s="34">
        <f t="shared" si="34"/>
        <v>0.23900000000000077</v>
      </c>
      <c r="AY195" s="34"/>
      <c r="AZ195" s="34"/>
      <c r="BA195" s="34"/>
      <c r="BB195" s="132">
        <v>193</v>
      </c>
      <c r="BC195" s="133">
        <v>3.9510000000000001</v>
      </c>
      <c r="BD195" s="34">
        <f t="shared" si="35"/>
        <v>0.2589999999999999</v>
      </c>
      <c r="BE195" s="34"/>
      <c r="BF195" s="34"/>
      <c r="BG195" s="34"/>
      <c r="BH195" s="132">
        <v>193</v>
      </c>
      <c r="BI195" s="133">
        <v>3.6520000000000001</v>
      </c>
      <c r="BJ195" s="34">
        <f t="shared" si="36"/>
        <v>0.27800000000000002</v>
      </c>
      <c r="BK195" s="34"/>
      <c r="BL195" s="34"/>
      <c r="BM195" s="34"/>
      <c r="BN195" s="132">
        <v>193</v>
      </c>
      <c r="BO195" s="133">
        <v>3.589</v>
      </c>
      <c r="BP195" s="34">
        <f t="shared" si="37"/>
        <v>0.2669999999999999</v>
      </c>
      <c r="BQ195" s="34"/>
      <c r="BR195" s="34"/>
      <c r="BS195" s="34"/>
      <c r="BT195" s="132">
        <v>193</v>
      </c>
      <c r="BU195" s="133">
        <v>3.5190000000000001</v>
      </c>
      <c r="BV195" s="34">
        <f t="shared" si="38"/>
        <v>0.22399999999999975</v>
      </c>
      <c r="CA195" s="132">
        <v>193</v>
      </c>
      <c r="CB195" s="133">
        <v>4.01</v>
      </c>
      <c r="CC195" s="131">
        <v>0.45100000000000001</v>
      </c>
      <c r="CD195" s="131">
        <v>0.47899999999999998</v>
      </c>
      <c r="CE195" s="131">
        <v>0.433</v>
      </c>
      <c r="CF195" s="34">
        <f t="shared" si="39"/>
        <v>0.16300000000000026</v>
      </c>
      <c r="CG195" s="34"/>
      <c r="CH195" s="34"/>
      <c r="CI195" s="132">
        <v>193</v>
      </c>
      <c r="CJ195" s="133">
        <v>4.3330000000000002</v>
      </c>
      <c r="CK195" s="131">
        <v>1.208</v>
      </c>
      <c r="CL195" s="131">
        <v>1.2470000000000001</v>
      </c>
      <c r="CM195" s="131">
        <v>1.173</v>
      </c>
      <c r="CN195" s="34">
        <f t="shared" si="40"/>
        <v>0.14599999999999991</v>
      </c>
      <c r="CR195" s="132">
        <v>193</v>
      </c>
      <c r="CS195" s="133">
        <v>3.6160000000000001</v>
      </c>
      <c r="CT195" s="34">
        <f t="shared" si="41"/>
        <v>0.21199999999999974</v>
      </c>
    </row>
    <row r="196" spans="48:98" x14ac:dyDescent="0.25">
      <c r="AV196" s="132">
        <v>194</v>
      </c>
      <c r="AW196" s="133">
        <v>4.5250000000000004</v>
      </c>
      <c r="AX196" s="34">
        <f t="shared" ref="AX196:AX259" si="42">AW197-AW196</f>
        <v>9.1999999999999638E-2</v>
      </c>
      <c r="AY196" s="34"/>
      <c r="AZ196" s="34"/>
      <c r="BA196" s="34"/>
      <c r="BB196" s="132">
        <v>194</v>
      </c>
      <c r="BC196" s="133">
        <v>4.21</v>
      </c>
      <c r="BD196" s="34">
        <f t="shared" ref="BD196:BD259" si="43">BC197-BC196</f>
        <v>0.10299999999999976</v>
      </c>
      <c r="BE196" s="34"/>
      <c r="BF196" s="34"/>
      <c r="BG196" s="34"/>
      <c r="BH196" s="132">
        <v>194</v>
      </c>
      <c r="BI196" s="133">
        <v>3.93</v>
      </c>
      <c r="BJ196" s="34">
        <f t="shared" ref="BJ196:BJ259" si="44">BI197-BI196</f>
        <v>9.6999999999999975E-2</v>
      </c>
      <c r="BK196" s="34"/>
      <c r="BL196" s="34"/>
      <c r="BM196" s="34"/>
      <c r="BN196" s="132">
        <v>194</v>
      </c>
      <c r="BO196" s="133">
        <v>3.8559999999999999</v>
      </c>
      <c r="BP196" s="34">
        <f t="shared" ref="BP196:BP259" si="45">BO197-BO196</f>
        <v>8.2000000000000295E-2</v>
      </c>
      <c r="BQ196" s="34"/>
      <c r="BR196" s="34"/>
      <c r="BS196" s="34"/>
      <c r="BT196" s="132">
        <v>194</v>
      </c>
      <c r="BU196" s="133">
        <v>3.7429999999999999</v>
      </c>
      <c r="BV196" s="34">
        <f t="shared" ref="BV196:BV259" si="46">BU197-BU196</f>
        <v>7.4000000000000288E-2</v>
      </c>
      <c r="CA196" s="132">
        <v>194</v>
      </c>
      <c r="CB196" s="133">
        <v>4.173</v>
      </c>
      <c r="CC196" s="131">
        <v>0.502</v>
      </c>
      <c r="CD196" s="131">
        <v>0.502</v>
      </c>
      <c r="CE196" s="131">
        <v>0.44500000000000001</v>
      </c>
      <c r="CF196" s="34">
        <f t="shared" ref="CF196:CF210" si="47">CB197-CB196</f>
        <v>0.12300000000000022</v>
      </c>
      <c r="CG196" s="34"/>
      <c r="CH196" s="34"/>
      <c r="CI196" s="132">
        <v>194</v>
      </c>
      <c r="CJ196" s="133">
        <v>4.4790000000000001</v>
      </c>
      <c r="CK196" s="131">
        <v>1.2649999999999999</v>
      </c>
      <c r="CL196" s="131">
        <v>1.282</v>
      </c>
      <c r="CM196" s="131">
        <v>1.1779999999999999</v>
      </c>
      <c r="CN196" s="34">
        <f t="shared" ref="CN196:CN210" si="48">CJ197-CJ196</f>
        <v>8.3000000000000185E-2</v>
      </c>
      <c r="CR196" s="132">
        <v>194</v>
      </c>
      <c r="CS196" s="133">
        <v>3.8279999999999998</v>
      </c>
      <c r="CT196" s="34">
        <f t="shared" ref="CT196:CT259" si="49">CS197-CS196</f>
        <v>3.8000000000000256E-2</v>
      </c>
    </row>
    <row r="197" spans="48:98" x14ac:dyDescent="0.25">
      <c r="AV197" s="132">
        <v>195</v>
      </c>
      <c r="AW197" s="133">
        <v>4.617</v>
      </c>
      <c r="AX197" s="34">
        <f t="shared" si="42"/>
        <v>0.19700000000000006</v>
      </c>
      <c r="AY197" s="34"/>
      <c r="AZ197" s="34"/>
      <c r="BA197" s="34"/>
      <c r="BB197" s="132">
        <v>195</v>
      </c>
      <c r="BC197" s="133">
        <v>4.3129999999999997</v>
      </c>
      <c r="BD197" s="34">
        <f t="shared" si="43"/>
        <v>0.22100000000000009</v>
      </c>
      <c r="BE197" s="34"/>
      <c r="BF197" s="34"/>
      <c r="BG197" s="34"/>
      <c r="BH197" s="132">
        <v>195</v>
      </c>
      <c r="BI197" s="133">
        <v>4.0270000000000001</v>
      </c>
      <c r="BJ197" s="34">
        <f t="shared" si="44"/>
        <v>0.18499999999999961</v>
      </c>
      <c r="BK197" s="34"/>
      <c r="BL197" s="34"/>
      <c r="BM197" s="34"/>
      <c r="BN197" s="132">
        <v>195</v>
      </c>
      <c r="BO197" s="133">
        <v>3.9380000000000002</v>
      </c>
      <c r="BP197" s="34">
        <f t="shared" si="45"/>
        <v>0.17599999999999971</v>
      </c>
      <c r="BQ197" s="34"/>
      <c r="BR197" s="34"/>
      <c r="BS197" s="34"/>
      <c r="BT197" s="132">
        <v>195</v>
      </c>
      <c r="BU197" s="133">
        <v>3.8170000000000002</v>
      </c>
      <c r="BV197" s="34">
        <f t="shared" si="46"/>
        <v>0.12999999999999989</v>
      </c>
      <c r="CA197" s="132">
        <v>195</v>
      </c>
      <c r="CB197" s="133">
        <v>4.2960000000000003</v>
      </c>
      <c r="CC197" s="131">
        <v>0.498</v>
      </c>
      <c r="CD197" s="131">
        <v>0.52100000000000002</v>
      </c>
      <c r="CE197" s="131">
        <v>0.41399999999999998</v>
      </c>
      <c r="CF197" s="34">
        <f t="shared" si="47"/>
        <v>-1.6000000000000014E-2</v>
      </c>
      <c r="CG197" s="34"/>
      <c r="CH197" s="34"/>
      <c r="CI197" s="132">
        <v>195</v>
      </c>
      <c r="CJ197" s="133">
        <v>4.5620000000000003</v>
      </c>
      <c r="CK197" s="131">
        <v>1.2749999999999999</v>
      </c>
      <c r="CL197" s="131">
        <v>1.3080000000000001</v>
      </c>
      <c r="CM197" s="131">
        <v>1.0980000000000001</v>
      </c>
      <c r="CN197" s="34">
        <f t="shared" si="48"/>
        <v>-5.5000000000000604E-2</v>
      </c>
      <c r="CR197" s="132">
        <v>195</v>
      </c>
      <c r="CS197" s="133">
        <v>3.8660000000000001</v>
      </c>
      <c r="CT197" s="34">
        <f t="shared" si="49"/>
        <v>6.4000000000000057E-2</v>
      </c>
    </row>
    <row r="198" spans="48:98" x14ac:dyDescent="0.25">
      <c r="AV198" s="132">
        <v>196</v>
      </c>
      <c r="AW198" s="133">
        <v>4.8140000000000001</v>
      </c>
      <c r="AX198" s="34">
        <f t="shared" si="42"/>
        <v>4.6999999999999709E-2</v>
      </c>
      <c r="AY198" s="34"/>
      <c r="AZ198" s="34"/>
      <c r="BA198" s="34"/>
      <c r="BB198" s="132">
        <v>196</v>
      </c>
      <c r="BC198" s="133">
        <v>4.5339999999999998</v>
      </c>
      <c r="BD198" s="34">
        <f t="shared" si="43"/>
        <v>7.0000000000000284E-2</v>
      </c>
      <c r="BE198" s="34"/>
      <c r="BF198" s="34"/>
      <c r="BG198" s="34"/>
      <c r="BH198" s="132">
        <v>196</v>
      </c>
      <c r="BI198" s="133">
        <v>4.2119999999999997</v>
      </c>
      <c r="BJ198" s="34">
        <f t="shared" si="44"/>
        <v>3.6999999999999922E-2</v>
      </c>
      <c r="BK198" s="34"/>
      <c r="BL198" s="34"/>
      <c r="BM198" s="34"/>
      <c r="BN198" s="132">
        <v>196</v>
      </c>
      <c r="BO198" s="133">
        <v>4.1139999999999999</v>
      </c>
      <c r="BP198" s="34">
        <f t="shared" si="45"/>
        <v>2.8999999999999915E-2</v>
      </c>
      <c r="BQ198" s="34"/>
      <c r="BR198" s="34"/>
      <c r="BS198" s="34"/>
      <c r="BT198" s="132">
        <v>196</v>
      </c>
      <c r="BU198" s="133">
        <v>3.9470000000000001</v>
      </c>
      <c r="BV198" s="34">
        <f t="shared" si="46"/>
        <v>1.1000000000000121E-2</v>
      </c>
      <c r="CA198" s="132">
        <v>196</v>
      </c>
      <c r="CB198" s="133">
        <v>4.28</v>
      </c>
      <c r="CC198" s="131">
        <v>0.44600000000000001</v>
      </c>
      <c r="CD198" s="131">
        <v>0.56200000000000006</v>
      </c>
      <c r="CE198" s="131">
        <v>0.439</v>
      </c>
      <c r="CF198" s="34">
        <f t="shared" si="47"/>
        <v>-8.7000000000000632E-2</v>
      </c>
      <c r="CG198" s="34"/>
      <c r="CH198" s="34"/>
      <c r="CI198" s="132">
        <v>196</v>
      </c>
      <c r="CJ198" s="133">
        <v>4.5069999999999997</v>
      </c>
      <c r="CK198" s="131">
        <v>1.1220000000000001</v>
      </c>
      <c r="CL198" s="131">
        <v>1.347</v>
      </c>
      <c r="CM198" s="131">
        <v>1.1080000000000001</v>
      </c>
      <c r="CN198" s="34">
        <f t="shared" si="48"/>
        <v>-4.8999999999999488E-2</v>
      </c>
      <c r="CR198" s="132">
        <v>196</v>
      </c>
      <c r="CS198" s="133">
        <v>3.93</v>
      </c>
      <c r="CT198" s="34">
        <f t="shared" si="49"/>
        <v>-5.2000000000000046E-2</v>
      </c>
    </row>
    <row r="199" spans="48:98" x14ac:dyDescent="0.25">
      <c r="AV199" s="132">
        <v>197</v>
      </c>
      <c r="AW199" s="133">
        <v>4.8609999999999998</v>
      </c>
      <c r="AX199" s="34">
        <f t="shared" si="42"/>
        <v>-0.26799999999999979</v>
      </c>
      <c r="AY199" s="34"/>
      <c r="AZ199" s="34"/>
      <c r="BA199" s="34"/>
      <c r="BB199" s="132">
        <v>197</v>
      </c>
      <c r="BC199" s="133">
        <v>4.6040000000000001</v>
      </c>
      <c r="BD199" s="34">
        <f t="shared" si="43"/>
        <v>-0.27899999999999991</v>
      </c>
      <c r="BE199" s="34"/>
      <c r="BF199" s="34"/>
      <c r="BG199" s="34"/>
      <c r="BH199" s="132">
        <v>197</v>
      </c>
      <c r="BI199" s="133">
        <v>4.2489999999999997</v>
      </c>
      <c r="BJ199" s="34">
        <f t="shared" si="44"/>
        <v>-0.27899999999999947</v>
      </c>
      <c r="BK199" s="34"/>
      <c r="BL199" s="34"/>
      <c r="BM199" s="34"/>
      <c r="BN199" s="132">
        <v>197</v>
      </c>
      <c r="BO199" s="133">
        <v>4.1429999999999998</v>
      </c>
      <c r="BP199" s="34">
        <f t="shared" si="45"/>
        <v>-0.27699999999999969</v>
      </c>
      <c r="BQ199" s="34"/>
      <c r="BR199" s="34"/>
      <c r="BS199" s="34"/>
      <c r="BT199" s="132">
        <v>197</v>
      </c>
      <c r="BU199" s="133">
        <v>3.9580000000000002</v>
      </c>
      <c r="BV199" s="34">
        <f t="shared" si="46"/>
        <v>-0.254</v>
      </c>
      <c r="CA199" s="132">
        <v>197</v>
      </c>
      <c r="CB199" s="133">
        <v>4.1929999999999996</v>
      </c>
      <c r="CC199" s="131">
        <v>0.503</v>
      </c>
      <c r="CD199" s="131">
        <v>0.503</v>
      </c>
      <c r="CE199" s="131">
        <v>0.435</v>
      </c>
      <c r="CF199" s="34">
        <f t="shared" si="47"/>
        <v>-0.125</v>
      </c>
      <c r="CG199" s="34"/>
      <c r="CH199" s="34"/>
      <c r="CI199" s="132">
        <v>197</v>
      </c>
      <c r="CJ199" s="133">
        <v>4.4580000000000002</v>
      </c>
      <c r="CK199" s="131">
        <v>1.2050000000000001</v>
      </c>
      <c r="CL199" s="131">
        <v>1.2070000000000001</v>
      </c>
      <c r="CM199" s="131">
        <v>1.119</v>
      </c>
      <c r="CN199" s="34">
        <f t="shared" si="48"/>
        <v>-0.10500000000000043</v>
      </c>
      <c r="CR199" s="132">
        <v>197</v>
      </c>
      <c r="CS199" s="133">
        <v>3.8780000000000001</v>
      </c>
      <c r="CT199" s="34">
        <f t="shared" si="49"/>
        <v>-0.16599999999999993</v>
      </c>
    </row>
    <row r="200" spans="48:98" x14ac:dyDescent="0.25">
      <c r="AV200" s="132">
        <v>198</v>
      </c>
      <c r="AW200" s="133">
        <v>4.593</v>
      </c>
      <c r="AX200" s="34">
        <f t="shared" si="42"/>
        <v>-0.74699999999999989</v>
      </c>
      <c r="AY200" s="34"/>
      <c r="AZ200" s="34"/>
      <c r="BA200" s="34"/>
      <c r="BB200" s="132">
        <v>198</v>
      </c>
      <c r="BC200" s="133">
        <v>4.3250000000000002</v>
      </c>
      <c r="BD200" s="34">
        <f t="shared" si="43"/>
        <v>-0.5950000000000002</v>
      </c>
      <c r="BE200" s="34"/>
      <c r="BF200" s="34"/>
      <c r="BG200" s="34"/>
      <c r="BH200" s="132">
        <v>198</v>
      </c>
      <c r="BI200" s="133">
        <v>3.97</v>
      </c>
      <c r="BJ200" s="34">
        <f t="shared" si="44"/>
        <v>-0.46300000000000008</v>
      </c>
      <c r="BK200" s="34"/>
      <c r="BL200" s="34"/>
      <c r="BM200" s="34"/>
      <c r="BN200" s="132">
        <v>198</v>
      </c>
      <c r="BO200" s="133">
        <v>3.8660000000000001</v>
      </c>
      <c r="BP200" s="34">
        <f t="shared" si="45"/>
        <v>-0.3620000000000001</v>
      </c>
      <c r="BQ200" s="34"/>
      <c r="BR200" s="34"/>
      <c r="BS200" s="34"/>
      <c r="BT200" s="132">
        <v>198</v>
      </c>
      <c r="BU200" s="133">
        <v>3.7040000000000002</v>
      </c>
      <c r="BV200" s="34">
        <f t="shared" si="46"/>
        <v>-0.26600000000000001</v>
      </c>
      <c r="CA200" s="132">
        <v>198</v>
      </c>
      <c r="CB200" s="133">
        <v>4.0679999999999996</v>
      </c>
      <c r="CC200" s="131">
        <v>0.41599999999999998</v>
      </c>
      <c r="CD200" s="131">
        <v>0.52800000000000002</v>
      </c>
      <c r="CE200" s="131">
        <v>0.38600000000000001</v>
      </c>
      <c r="CF200" s="34">
        <f t="shared" si="47"/>
        <v>0.26000000000000068</v>
      </c>
      <c r="CG200" s="34"/>
      <c r="CH200" s="34"/>
      <c r="CI200" s="132">
        <v>198</v>
      </c>
      <c r="CJ200" s="133">
        <v>4.3529999999999998</v>
      </c>
      <c r="CK200" s="131">
        <v>1.0049999999999999</v>
      </c>
      <c r="CL200" s="131">
        <v>1.2090000000000001</v>
      </c>
      <c r="CM200" s="131">
        <v>0.98899999999999999</v>
      </c>
      <c r="CN200" s="34">
        <f t="shared" si="48"/>
        <v>0.1980000000000004</v>
      </c>
      <c r="CR200" s="132">
        <v>198</v>
      </c>
      <c r="CS200" s="133">
        <v>3.7120000000000002</v>
      </c>
      <c r="CT200" s="34">
        <f t="shared" si="49"/>
        <v>-8.5000000000000409E-2</v>
      </c>
    </row>
    <row r="201" spans="48:98" x14ac:dyDescent="0.25">
      <c r="AV201" s="132">
        <v>199</v>
      </c>
      <c r="AW201" s="133">
        <v>3.8460000000000001</v>
      </c>
      <c r="AX201" s="34">
        <f t="shared" si="42"/>
        <v>-7.9000000000000181E-2</v>
      </c>
      <c r="AY201" s="34"/>
      <c r="AZ201" s="34"/>
      <c r="BA201" s="34"/>
      <c r="BB201" s="132">
        <v>199</v>
      </c>
      <c r="BC201" s="133">
        <v>3.73</v>
      </c>
      <c r="BD201" s="34">
        <f t="shared" si="43"/>
        <v>-0.15200000000000014</v>
      </c>
      <c r="BE201" s="34"/>
      <c r="BF201" s="34"/>
      <c r="BG201" s="34"/>
      <c r="BH201" s="132">
        <v>199</v>
      </c>
      <c r="BI201" s="133">
        <v>3.5070000000000001</v>
      </c>
      <c r="BJ201" s="34">
        <f t="shared" si="44"/>
        <v>-9.9000000000000199E-2</v>
      </c>
      <c r="BK201" s="34"/>
      <c r="BL201" s="34"/>
      <c r="BM201" s="34"/>
      <c r="BN201" s="132">
        <v>199</v>
      </c>
      <c r="BO201" s="133">
        <v>3.504</v>
      </c>
      <c r="BP201" s="34">
        <f t="shared" si="45"/>
        <v>-0.10400000000000009</v>
      </c>
      <c r="BQ201" s="34"/>
      <c r="BR201" s="34"/>
      <c r="BS201" s="34"/>
      <c r="BT201" s="132">
        <v>199</v>
      </c>
      <c r="BU201" s="133">
        <v>3.4380000000000002</v>
      </c>
      <c r="BV201" s="34">
        <f t="shared" si="46"/>
        <v>-6.6000000000000281E-2</v>
      </c>
      <c r="CA201" s="132">
        <v>199</v>
      </c>
      <c r="CB201" s="133">
        <v>4.3280000000000003</v>
      </c>
      <c r="CC201" s="131">
        <v>0.39</v>
      </c>
      <c r="CD201" s="131">
        <v>0.41599999999999998</v>
      </c>
      <c r="CE201" s="131">
        <v>0.35699999999999998</v>
      </c>
      <c r="CF201" s="34">
        <f t="shared" si="47"/>
        <v>-0.12300000000000022</v>
      </c>
      <c r="CG201" s="34"/>
      <c r="CH201" s="34"/>
      <c r="CI201" s="132">
        <v>199</v>
      </c>
      <c r="CJ201" s="133">
        <v>4.5510000000000002</v>
      </c>
      <c r="CK201" s="131">
        <v>0.97399999999999998</v>
      </c>
      <c r="CL201" s="131">
        <v>1.026</v>
      </c>
      <c r="CM201" s="131">
        <v>0.93500000000000005</v>
      </c>
      <c r="CN201" s="34">
        <f t="shared" si="48"/>
        <v>-8.4000000000000519E-2</v>
      </c>
      <c r="CR201" s="132">
        <v>199</v>
      </c>
      <c r="CS201" s="133">
        <v>3.6269999999999998</v>
      </c>
      <c r="CT201" s="34">
        <f t="shared" si="49"/>
        <v>1.7000000000000348E-2</v>
      </c>
    </row>
    <row r="202" spans="48:98" x14ac:dyDescent="0.25">
      <c r="AV202" s="132">
        <v>200</v>
      </c>
      <c r="AW202" s="133">
        <v>3.7669999999999999</v>
      </c>
      <c r="AX202" s="34">
        <f t="shared" si="42"/>
        <v>0.27100000000000035</v>
      </c>
      <c r="AY202" s="34"/>
      <c r="AZ202" s="34"/>
      <c r="BA202" s="34"/>
      <c r="BB202" s="132">
        <v>200</v>
      </c>
      <c r="BC202" s="133">
        <v>3.5779999999999998</v>
      </c>
      <c r="BD202" s="34">
        <f t="shared" si="43"/>
        <v>0.22100000000000009</v>
      </c>
      <c r="BE202" s="34"/>
      <c r="BF202" s="34"/>
      <c r="BG202" s="34"/>
      <c r="BH202" s="132">
        <v>200</v>
      </c>
      <c r="BI202" s="133">
        <v>3.4079999999999999</v>
      </c>
      <c r="BJ202" s="34">
        <f t="shared" si="44"/>
        <v>0.17600000000000016</v>
      </c>
      <c r="BK202" s="34"/>
      <c r="BL202" s="34"/>
      <c r="BM202" s="34"/>
      <c r="BN202" s="132">
        <v>200</v>
      </c>
      <c r="BO202" s="133">
        <v>3.4</v>
      </c>
      <c r="BP202" s="34">
        <f t="shared" si="45"/>
        <v>0.1419999999999999</v>
      </c>
      <c r="BQ202" s="34"/>
      <c r="BR202" s="34"/>
      <c r="BS202" s="34"/>
      <c r="BT202" s="132">
        <v>200</v>
      </c>
      <c r="BU202" s="133">
        <v>3.3719999999999999</v>
      </c>
      <c r="BV202" s="34">
        <f t="shared" si="46"/>
        <v>0.10099999999999998</v>
      </c>
      <c r="CA202" s="132">
        <v>200</v>
      </c>
      <c r="CB202" s="133">
        <v>4.2050000000000001</v>
      </c>
      <c r="CC202" s="131">
        <v>0.44400000000000001</v>
      </c>
      <c r="CD202" s="131">
        <v>0.48199999999999998</v>
      </c>
      <c r="CE202" s="131">
        <v>0.38200000000000001</v>
      </c>
      <c r="CF202" s="34">
        <f t="shared" si="47"/>
        <v>1.1999999999999567E-2</v>
      </c>
      <c r="CG202" s="34"/>
      <c r="CH202" s="34"/>
      <c r="CI202" s="132">
        <v>200</v>
      </c>
      <c r="CJ202" s="133">
        <v>4.4669999999999996</v>
      </c>
      <c r="CK202" s="131">
        <v>1.02</v>
      </c>
      <c r="CL202" s="131">
        <v>1.0740000000000001</v>
      </c>
      <c r="CM202" s="131">
        <v>0.95299999999999996</v>
      </c>
      <c r="CN202" s="34">
        <f t="shared" si="48"/>
        <v>-1.0999999999999233E-2</v>
      </c>
      <c r="CR202" s="132">
        <v>200</v>
      </c>
      <c r="CS202" s="133">
        <v>3.6440000000000001</v>
      </c>
      <c r="CT202" s="34">
        <f t="shared" si="49"/>
        <v>6.9999999999996732E-3</v>
      </c>
    </row>
    <row r="203" spans="48:98" x14ac:dyDescent="0.25">
      <c r="AV203" s="132">
        <v>201</v>
      </c>
      <c r="AW203" s="133">
        <v>4.0380000000000003</v>
      </c>
      <c r="AX203" s="34">
        <f t="shared" si="42"/>
        <v>-4.5000000000000373E-2</v>
      </c>
      <c r="AY203" s="34"/>
      <c r="AZ203" s="34"/>
      <c r="BA203" s="34"/>
      <c r="BB203" s="132">
        <v>201</v>
      </c>
      <c r="BC203" s="133">
        <v>3.7989999999999999</v>
      </c>
      <c r="BD203" s="34">
        <f t="shared" si="43"/>
        <v>-3.9000000000000146E-2</v>
      </c>
      <c r="BE203" s="34"/>
      <c r="BF203" s="34"/>
      <c r="BG203" s="34"/>
      <c r="BH203" s="132">
        <v>201</v>
      </c>
      <c r="BI203" s="133">
        <v>3.5840000000000001</v>
      </c>
      <c r="BJ203" s="34">
        <f t="shared" si="44"/>
        <v>-6.800000000000006E-2</v>
      </c>
      <c r="BK203" s="34"/>
      <c r="BL203" s="34"/>
      <c r="BM203" s="34"/>
      <c r="BN203" s="132">
        <v>201</v>
      </c>
      <c r="BO203" s="133">
        <v>3.5419999999999998</v>
      </c>
      <c r="BP203" s="34">
        <f t="shared" si="45"/>
        <v>-7.4999999999999734E-2</v>
      </c>
      <c r="BQ203" s="34"/>
      <c r="BR203" s="34"/>
      <c r="BS203" s="34"/>
      <c r="BT203" s="132">
        <v>201</v>
      </c>
      <c r="BU203" s="133">
        <v>3.4729999999999999</v>
      </c>
      <c r="BV203" s="34">
        <f t="shared" si="46"/>
        <v>-6.0000000000000053E-2</v>
      </c>
      <c r="CA203" s="132">
        <v>201</v>
      </c>
      <c r="CB203" s="133">
        <v>4.2169999999999996</v>
      </c>
      <c r="CC203" s="131">
        <v>0.46800000000000003</v>
      </c>
      <c r="CD203" s="131">
        <v>0.47199999999999998</v>
      </c>
      <c r="CE203" s="131">
        <v>0.42199999999999999</v>
      </c>
      <c r="CF203" s="34">
        <f t="shared" si="47"/>
        <v>0.1850000000000005</v>
      </c>
      <c r="CG203" s="34"/>
      <c r="CH203" s="34"/>
      <c r="CI203" s="132">
        <v>201</v>
      </c>
      <c r="CJ203" s="133">
        <v>4.4560000000000004</v>
      </c>
      <c r="CK203" s="131">
        <v>1.109</v>
      </c>
      <c r="CL203" s="131">
        <v>1.109</v>
      </c>
      <c r="CM203" s="131">
        <v>0.98599999999999999</v>
      </c>
      <c r="CN203" s="34">
        <f t="shared" si="48"/>
        <v>0.20099999999999962</v>
      </c>
      <c r="CR203" s="132">
        <v>201</v>
      </c>
      <c r="CS203" s="133">
        <v>3.6509999999999998</v>
      </c>
      <c r="CT203" s="34">
        <f t="shared" si="49"/>
        <v>-2.7999999999999581E-2</v>
      </c>
    </row>
    <row r="204" spans="48:98" x14ac:dyDescent="0.25">
      <c r="AV204" s="132">
        <v>202</v>
      </c>
      <c r="AW204" s="133">
        <v>3.9929999999999999</v>
      </c>
      <c r="AX204" s="34">
        <f t="shared" si="42"/>
        <v>0.10600000000000032</v>
      </c>
      <c r="AY204" s="34"/>
      <c r="AZ204" s="34"/>
      <c r="BA204" s="34"/>
      <c r="BB204" s="132">
        <v>202</v>
      </c>
      <c r="BC204" s="133">
        <v>3.76</v>
      </c>
      <c r="BD204" s="34">
        <f t="shared" si="43"/>
        <v>7.1000000000000174E-2</v>
      </c>
      <c r="BE204" s="34"/>
      <c r="BF204" s="34"/>
      <c r="BG204" s="34"/>
      <c r="BH204" s="132">
        <v>202</v>
      </c>
      <c r="BI204" s="133">
        <v>3.516</v>
      </c>
      <c r="BJ204" s="34">
        <f t="shared" si="44"/>
        <v>8.8000000000000078E-2</v>
      </c>
      <c r="BK204" s="34"/>
      <c r="BL204" s="34"/>
      <c r="BM204" s="34"/>
      <c r="BN204" s="132">
        <v>202</v>
      </c>
      <c r="BO204" s="133">
        <v>3.4670000000000001</v>
      </c>
      <c r="BP204" s="34">
        <f t="shared" si="45"/>
        <v>9.0999999999999748E-2</v>
      </c>
      <c r="BQ204" s="34"/>
      <c r="BR204" s="34"/>
      <c r="BS204" s="34"/>
      <c r="BT204" s="132">
        <v>202</v>
      </c>
      <c r="BU204" s="133">
        <v>3.4129999999999998</v>
      </c>
      <c r="BV204" s="34">
        <f t="shared" si="46"/>
        <v>0.10200000000000031</v>
      </c>
      <c r="CA204" s="132">
        <v>202</v>
      </c>
      <c r="CB204" s="133">
        <v>4.4020000000000001</v>
      </c>
      <c r="CC204" s="131">
        <v>0.47899999999999998</v>
      </c>
      <c r="CD204" s="131">
        <v>0.505</v>
      </c>
      <c r="CE204" s="131">
        <v>0.44600000000000001</v>
      </c>
      <c r="CF204" s="34">
        <f t="shared" si="47"/>
        <v>0.1379999999999999</v>
      </c>
      <c r="CG204" s="34"/>
      <c r="CH204" s="34"/>
      <c r="CI204" s="132">
        <v>202</v>
      </c>
      <c r="CJ204" s="133">
        <v>4.657</v>
      </c>
      <c r="CK204" s="131">
        <v>1.1000000000000001</v>
      </c>
      <c r="CL204" s="131">
        <v>1.1419999999999999</v>
      </c>
      <c r="CM204" s="131">
        <v>1.0580000000000001</v>
      </c>
      <c r="CN204" s="34">
        <f t="shared" si="48"/>
        <v>8.6999999999999744E-2</v>
      </c>
      <c r="CR204" s="132">
        <v>202</v>
      </c>
      <c r="CS204" s="133">
        <v>3.6230000000000002</v>
      </c>
      <c r="CT204" s="34">
        <f t="shared" si="49"/>
        <v>0.11399999999999988</v>
      </c>
    </row>
    <row r="205" spans="48:98" x14ac:dyDescent="0.25">
      <c r="AV205" s="132">
        <v>203</v>
      </c>
      <c r="AW205" s="133">
        <v>4.0990000000000002</v>
      </c>
      <c r="AX205" s="34">
        <f t="shared" si="42"/>
        <v>8.0999999999999517E-2</v>
      </c>
      <c r="AY205" s="34"/>
      <c r="AZ205" s="34"/>
      <c r="BA205" s="34"/>
      <c r="BB205" s="132">
        <v>203</v>
      </c>
      <c r="BC205" s="133">
        <v>3.831</v>
      </c>
      <c r="BD205" s="34">
        <f t="shared" si="43"/>
        <v>5.2999999999999936E-2</v>
      </c>
      <c r="BE205" s="34"/>
      <c r="BF205" s="34"/>
      <c r="BG205" s="34"/>
      <c r="BH205" s="132">
        <v>203</v>
      </c>
      <c r="BI205" s="133">
        <v>3.6040000000000001</v>
      </c>
      <c r="BJ205" s="34">
        <f t="shared" si="44"/>
        <v>5.699999999999994E-2</v>
      </c>
      <c r="BK205" s="34"/>
      <c r="BL205" s="34"/>
      <c r="BM205" s="34"/>
      <c r="BN205" s="132">
        <v>203</v>
      </c>
      <c r="BO205" s="133">
        <v>3.5579999999999998</v>
      </c>
      <c r="BP205" s="34">
        <f t="shared" si="45"/>
        <v>5.600000000000005E-2</v>
      </c>
      <c r="BQ205" s="34"/>
      <c r="BR205" s="34"/>
      <c r="BS205" s="34"/>
      <c r="BT205" s="132">
        <v>203</v>
      </c>
      <c r="BU205" s="133">
        <v>3.5150000000000001</v>
      </c>
      <c r="BV205" s="34">
        <f t="shared" si="46"/>
        <v>5.2999999999999936E-2</v>
      </c>
      <c r="CA205" s="132">
        <v>203</v>
      </c>
      <c r="CB205" s="133">
        <v>4.54</v>
      </c>
      <c r="CC205" s="131">
        <v>0.5</v>
      </c>
      <c r="CD205" s="131">
        <v>0.53300000000000003</v>
      </c>
      <c r="CE205" s="131">
        <v>0.43099999999999999</v>
      </c>
      <c r="CF205" s="34">
        <f t="shared" si="47"/>
        <v>0.11399999999999988</v>
      </c>
      <c r="CG205" s="34"/>
      <c r="CH205" s="34"/>
      <c r="CI205" s="132">
        <v>203</v>
      </c>
      <c r="CJ205" s="133">
        <v>4.7439999999999998</v>
      </c>
      <c r="CK205" s="131">
        <v>1.2</v>
      </c>
      <c r="CL205" s="131">
        <v>1.2410000000000001</v>
      </c>
      <c r="CM205" s="131">
        <v>1.028</v>
      </c>
      <c r="CN205" s="34">
        <f t="shared" si="48"/>
        <v>9.9000000000000199E-2</v>
      </c>
      <c r="CR205" s="132">
        <v>203</v>
      </c>
      <c r="CS205" s="133">
        <v>3.7370000000000001</v>
      </c>
      <c r="CT205" s="34">
        <f t="shared" si="49"/>
        <v>3.3999999999999808E-2</v>
      </c>
    </row>
    <row r="206" spans="48:98" x14ac:dyDescent="0.25">
      <c r="AV206" s="132">
        <v>204</v>
      </c>
      <c r="AW206" s="133">
        <v>4.18</v>
      </c>
      <c r="AX206" s="34">
        <f t="shared" si="42"/>
        <v>-0.15899999999999981</v>
      </c>
      <c r="AY206" s="34"/>
      <c r="AZ206" s="34"/>
      <c r="BA206" s="34"/>
      <c r="BB206" s="132">
        <v>204</v>
      </c>
      <c r="BC206" s="133">
        <v>3.8839999999999999</v>
      </c>
      <c r="BD206" s="34">
        <f t="shared" si="43"/>
        <v>-0.15700000000000003</v>
      </c>
      <c r="BE206" s="34"/>
      <c r="BF206" s="34"/>
      <c r="BG206" s="34"/>
      <c r="BH206" s="132">
        <v>204</v>
      </c>
      <c r="BI206" s="133">
        <v>3.661</v>
      </c>
      <c r="BJ206" s="34">
        <f t="shared" si="44"/>
        <v>-0.16299999999999981</v>
      </c>
      <c r="BK206" s="34"/>
      <c r="BL206" s="34"/>
      <c r="BM206" s="34"/>
      <c r="BN206" s="132">
        <v>204</v>
      </c>
      <c r="BO206" s="133">
        <v>3.6139999999999999</v>
      </c>
      <c r="BP206" s="34">
        <f t="shared" si="45"/>
        <v>-0.1419999999999999</v>
      </c>
      <c r="BQ206" s="34"/>
      <c r="BR206" s="34"/>
      <c r="BS206" s="34"/>
      <c r="BT206" s="132">
        <v>204</v>
      </c>
      <c r="BU206" s="133">
        <v>3.5680000000000001</v>
      </c>
      <c r="BV206" s="34">
        <f t="shared" si="46"/>
        <v>-0.13500000000000023</v>
      </c>
      <c r="CA206" s="132">
        <v>204</v>
      </c>
      <c r="CB206" s="133">
        <v>4.6539999999999999</v>
      </c>
      <c r="CC206" s="131">
        <v>0.48199999999999998</v>
      </c>
      <c r="CD206" s="131">
        <v>0.53900000000000003</v>
      </c>
      <c r="CE206" s="131">
        <v>0.45900000000000002</v>
      </c>
      <c r="CF206" s="34">
        <f t="shared" si="47"/>
        <v>2.8999999999999915E-2</v>
      </c>
      <c r="CG206" s="34"/>
      <c r="CH206" s="34"/>
      <c r="CI206" s="132">
        <v>204</v>
      </c>
      <c r="CJ206" s="133">
        <v>4.843</v>
      </c>
      <c r="CK206" s="131">
        <v>1.1339999999999999</v>
      </c>
      <c r="CL206" s="131">
        <v>1.2370000000000001</v>
      </c>
      <c r="CM206" s="131">
        <v>1.1279999999999999</v>
      </c>
      <c r="CN206" s="34">
        <f t="shared" si="48"/>
        <v>4.9000000000000377E-2</v>
      </c>
      <c r="CR206" s="132">
        <v>204</v>
      </c>
      <c r="CS206" s="133">
        <v>3.7709999999999999</v>
      </c>
      <c r="CT206" s="34">
        <f t="shared" si="49"/>
        <v>-8.8999999999999968E-2</v>
      </c>
    </row>
    <row r="207" spans="48:98" x14ac:dyDescent="0.25">
      <c r="AV207" s="132">
        <v>205</v>
      </c>
      <c r="AW207" s="133">
        <v>4.0209999999999999</v>
      </c>
      <c r="AX207" s="34">
        <f t="shared" si="42"/>
        <v>-0.10299999999999976</v>
      </c>
      <c r="AY207" s="34"/>
      <c r="AZ207" s="34"/>
      <c r="BA207" s="34"/>
      <c r="BB207" s="132">
        <v>205</v>
      </c>
      <c r="BC207" s="133">
        <v>3.7269999999999999</v>
      </c>
      <c r="BD207" s="34">
        <f t="shared" si="43"/>
        <v>-9.0999999999999748E-2</v>
      </c>
      <c r="BE207" s="34"/>
      <c r="BF207" s="34"/>
      <c r="BG207" s="34"/>
      <c r="BH207" s="132">
        <v>205</v>
      </c>
      <c r="BI207" s="133">
        <v>3.4980000000000002</v>
      </c>
      <c r="BJ207" s="34">
        <f t="shared" si="44"/>
        <v>-8.8000000000000078E-2</v>
      </c>
      <c r="BK207" s="34"/>
      <c r="BL207" s="34"/>
      <c r="BM207" s="34"/>
      <c r="BN207" s="132">
        <v>205</v>
      </c>
      <c r="BO207" s="133">
        <v>3.472</v>
      </c>
      <c r="BP207" s="34">
        <f t="shared" si="45"/>
        <v>-6.0000000000000053E-2</v>
      </c>
      <c r="BQ207" s="34"/>
      <c r="BR207" s="34"/>
      <c r="BS207" s="34"/>
      <c r="BT207" s="132">
        <v>205</v>
      </c>
      <c r="BU207" s="133">
        <v>3.4329999999999998</v>
      </c>
      <c r="BV207" s="34">
        <f t="shared" si="46"/>
        <v>2.0000000000002238E-3</v>
      </c>
      <c r="CA207" s="132">
        <v>205</v>
      </c>
      <c r="CB207" s="133">
        <v>4.6829999999999998</v>
      </c>
      <c r="CC207" s="131">
        <v>0.52500000000000002</v>
      </c>
      <c r="CD207" s="131">
        <v>0.55800000000000005</v>
      </c>
      <c r="CE207" s="131">
        <v>0.48099999999999998</v>
      </c>
      <c r="CF207" s="34">
        <f t="shared" si="47"/>
        <v>-0.1949999999999994</v>
      </c>
      <c r="CG207" s="34"/>
      <c r="CH207" s="34"/>
      <c r="CI207" s="132">
        <v>205</v>
      </c>
      <c r="CJ207" s="133">
        <v>4.8920000000000003</v>
      </c>
      <c r="CK207" s="131">
        <v>1.2290000000000001</v>
      </c>
      <c r="CL207" s="131">
        <v>1.2749999999999999</v>
      </c>
      <c r="CM207" s="131">
        <v>1.139</v>
      </c>
      <c r="CN207" s="34">
        <f t="shared" si="48"/>
        <v>-0.14000000000000057</v>
      </c>
      <c r="CR207" s="132">
        <v>205</v>
      </c>
      <c r="CS207" s="133">
        <v>3.6819999999999999</v>
      </c>
      <c r="CT207" s="34">
        <f t="shared" si="49"/>
        <v>6.800000000000006E-2</v>
      </c>
    </row>
    <row r="208" spans="48:98" x14ac:dyDescent="0.25">
      <c r="AV208" s="132">
        <v>206</v>
      </c>
      <c r="AW208" s="133">
        <v>3.9180000000000001</v>
      </c>
      <c r="AX208" s="34">
        <f t="shared" si="42"/>
        <v>7.2999999999999954E-2</v>
      </c>
      <c r="AY208" s="34"/>
      <c r="AZ208" s="34"/>
      <c r="BA208" s="34"/>
      <c r="BB208" s="132">
        <v>206</v>
      </c>
      <c r="BC208" s="133">
        <v>3.6360000000000001</v>
      </c>
      <c r="BD208" s="34">
        <f t="shared" si="43"/>
        <v>2.1999999999999797E-2</v>
      </c>
      <c r="BE208" s="34"/>
      <c r="BF208" s="34"/>
      <c r="BG208" s="34"/>
      <c r="BH208" s="132">
        <v>206</v>
      </c>
      <c r="BI208" s="133">
        <v>3.41</v>
      </c>
      <c r="BJ208" s="34">
        <f t="shared" si="44"/>
        <v>3.6000000000000032E-2</v>
      </c>
      <c r="BK208" s="34"/>
      <c r="BL208" s="34"/>
      <c r="BM208" s="34"/>
      <c r="BN208" s="132">
        <v>206</v>
      </c>
      <c r="BO208" s="133">
        <v>3.4119999999999999</v>
      </c>
      <c r="BP208" s="34">
        <f t="shared" si="45"/>
        <v>4.2000000000000259E-2</v>
      </c>
      <c r="BQ208" s="34"/>
      <c r="BR208" s="34"/>
      <c r="BS208" s="34"/>
      <c r="BT208" s="132">
        <v>206</v>
      </c>
      <c r="BU208" s="133">
        <v>3.4350000000000001</v>
      </c>
      <c r="BV208" s="34">
        <f t="shared" si="46"/>
        <v>2.8000000000000025E-2</v>
      </c>
      <c r="CA208" s="132">
        <v>206</v>
      </c>
      <c r="CB208" s="133">
        <v>4.4880000000000004</v>
      </c>
      <c r="CC208" s="131">
        <v>0.505</v>
      </c>
      <c r="CD208" s="131">
        <v>0.59199999999999997</v>
      </c>
      <c r="CE208" s="131">
        <v>0.495</v>
      </c>
      <c r="CF208" s="34">
        <f t="shared" si="47"/>
        <v>1.899999999999924E-2</v>
      </c>
      <c r="CG208" s="34"/>
      <c r="CH208" s="34"/>
      <c r="CI208" s="132">
        <v>206</v>
      </c>
      <c r="CJ208" s="133">
        <v>4.7519999999999998</v>
      </c>
      <c r="CK208" s="131">
        <v>1.194</v>
      </c>
      <c r="CL208" s="131">
        <v>1.353</v>
      </c>
      <c r="CM208" s="131">
        <v>1.171</v>
      </c>
      <c r="CN208" s="34">
        <f t="shared" si="48"/>
        <v>-9.9999999999997868E-3</v>
      </c>
      <c r="CR208" s="132">
        <v>206</v>
      </c>
      <c r="CS208" s="133">
        <v>3.75</v>
      </c>
      <c r="CT208" s="34">
        <f t="shared" si="49"/>
        <v>3.2999999999999918E-2</v>
      </c>
    </row>
    <row r="209" spans="48:98" x14ac:dyDescent="0.25">
      <c r="AV209" s="132">
        <v>207</v>
      </c>
      <c r="AW209" s="133">
        <v>3.9910000000000001</v>
      </c>
      <c r="AX209" s="34">
        <f t="shared" si="42"/>
        <v>0.28799999999999981</v>
      </c>
      <c r="AY209" s="34"/>
      <c r="AZ209" s="34"/>
      <c r="BA209" s="34"/>
      <c r="BB209" s="132">
        <v>207</v>
      </c>
      <c r="BC209" s="133">
        <v>3.6579999999999999</v>
      </c>
      <c r="BD209" s="34">
        <f t="shared" si="43"/>
        <v>0.30299999999999994</v>
      </c>
      <c r="BE209" s="34"/>
      <c r="BF209" s="34"/>
      <c r="BG209" s="34"/>
      <c r="BH209" s="132">
        <v>207</v>
      </c>
      <c r="BI209" s="133">
        <v>3.4460000000000002</v>
      </c>
      <c r="BJ209" s="34">
        <f t="shared" si="44"/>
        <v>0.29299999999999971</v>
      </c>
      <c r="BK209" s="34"/>
      <c r="BL209" s="34"/>
      <c r="BM209" s="34"/>
      <c r="BN209" s="132">
        <v>207</v>
      </c>
      <c r="BO209" s="133">
        <v>3.4540000000000002</v>
      </c>
      <c r="BP209" s="34">
        <f t="shared" si="45"/>
        <v>0.26499999999999968</v>
      </c>
      <c r="BQ209" s="34"/>
      <c r="BR209" s="34"/>
      <c r="BS209" s="34"/>
      <c r="BT209" s="132">
        <v>207</v>
      </c>
      <c r="BU209" s="133">
        <v>3.4630000000000001</v>
      </c>
      <c r="BV209" s="34">
        <f t="shared" si="46"/>
        <v>0.21899999999999986</v>
      </c>
      <c r="CA209" s="132">
        <v>207</v>
      </c>
      <c r="CB209" s="133">
        <v>4.5069999999999997</v>
      </c>
      <c r="CC209" s="131">
        <v>0.71099999999999997</v>
      </c>
      <c r="CD209" s="131">
        <v>0.73499999999999999</v>
      </c>
      <c r="CE209" s="131">
        <v>0.49299999999999999</v>
      </c>
      <c r="CF209" s="34">
        <f t="shared" si="47"/>
        <v>-7.5999999999999623E-2</v>
      </c>
      <c r="CG209" s="34"/>
      <c r="CH209" s="34"/>
      <c r="CI209" s="132">
        <v>207</v>
      </c>
      <c r="CJ209" s="133">
        <v>4.742</v>
      </c>
      <c r="CK209" s="131">
        <v>1.4570000000000001</v>
      </c>
      <c r="CL209" s="131">
        <v>1.504</v>
      </c>
      <c r="CM209" s="131">
        <v>1.177</v>
      </c>
      <c r="CN209" s="34">
        <f t="shared" si="48"/>
        <v>-7.8000000000000291E-2</v>
      </c>
      <c r="CR209" s="132">
        <v>207</v>
      </c>
      <c r="CS209" s="133">
        <v>3.7829999999999999</v>
      </c>
      <c r="CT209" s="34">
        <f t="shared" si="49"/>
        <v>0.15200000000000014</v>
      </c>
    </row>
    <row r="210" spans="48:98" x14ac:dyDescent="0.25">
      <c r="AV210" s="132">
        <v>208</v>
      </c>
      <c r="AW210" s="133">
        <v>4.2789999999999999</v>
      </c>
      <c r="AX210" s="34">
        <f t="shared" si="42"/>
        <v>0.2889999999999997</v>
      </c>
      <c r="AY210" s="34"/>
      <c r="AZ210" s="34"/>
      <c r="BA210" s="34"/>
      <c r="BB210" s="132">
        <v>208</v>
      </c>
      <c r="BC210" s="133">
        <v>3.9609999999999999</v>
      </c>
      <c r="BD210" s="34">
        <f t="shared" si="43"/>
        <v>0.28500000000000059</v>
      </c>
      <c r="BE210" s="34"/>
      <c r="BF210" s="34"/>
      <c r="BG210" s="34"/>
      <c r="BH210" s="132">
        <v>208</v>
      </c>
      <c r="BI210" s="133">
        <v>3.7389999999999999</v>
      </c>
      <c r="BJ210" s="34">
        <f t="shared" si="44"/>
        <v>0.19900000000000029</v>
      </c>
      <c r="BK210" s="34"/>
      <c r="BL210" s="34"/>
      <c r="BM210" s="34"/>
      <c r="BN210" s="132">
        <v>208</v>
      </c>
      <c r="BO210" s="133">
        <v>3.7189999999999999</v>
      </c>
      <c r="BP210" s="34">
        <f t="shared" si="45"/>
        <v>0.15900000000000025</v>
      </c>
      <c r="BQ210" s="34"/>
      <c r="BR210" s="34"/>
      <c r="BS210" s="34"/>
      <c r="BT210" s="132">
        <v>208</v>
      </c>
      <c r="BU210" s="133">
        <v>3.6819999999999999</v>
      </c>
      <c r="BV210" s="34">
        <f t="shared" si="46"/>
        <v>0.12800000000000011</v>
      </c>
      <c r="CA210" s="132">
        <v>208</v>
      </c>
      <c r="CB210" s="133">
        <v>4.431</v>
      </c>
      <c r="CC210" s="131">
        <v>0.48799999999999999</v>
      </c>
      <c r="CD210" s="131">
        <v>0.76100000000000001</v>
      </c>
      <c r="CE210" s="131">
        <v>0.48499999999999999</v>
      </c>
      <c r="CF210" s="34">
        <f t="shared" si="47"/>
        <v>-1.4000000000000234E-2</v>
      </c>
      <c r="CG210" s="34"/>
      <c r="CH210" s="34"/>
      <c r="CI210" s="132">
        <v>208</v>
      </c>
      <c r="CJ210" s="133">
        <v>4.6639999999999997</v>
      </c>
      <c r="CK210" s="131">
        <v>1.169</v>
      </c>
      <c r="CL210" s="131">
        <v>1.5409999999999999</v>
      </c>
      <c r="CM210" s="131">
        <v>1.1659999999999999</v>
      </c>
      <c r="CN210" s="34">
        <f t="shared" si="48"/>
        <v>-1.499999999999968E-2</v>
      </c>
      <c r="CR210" s="132">
        <v>208</v>
      </c>
      <c r="CS210" s="133">
        <v>3.9350000000000001</v>
      </c>
      <c r="CT210" s="34">
        <f t="shared" si="49"/>
        <v>3.3999999999999808E-2</v>
      </c>
    </row>
    <row r="211" spans="48:98" x14ac:dyDescent="0.25">
      <c r="AV211" s="132">
        <v>209</v>
      </c>
      <c r="AW211" s="133">
        <v>4.5679999999999996</v>
      </c>
      <c r="AX211" s="34">
        <f t="shared" si="42"/>
        <v>-5.6999999999999496E-2</v>
      </c>
      <c r="AY211" s="34"/>
      <c r="AZ211" s="34"/>
      <c r="BA211" s="34"/>
      <c r="BB211" s="132">
        <v>209</v>
      </c>
      <c r="BC211" s="133">
        <v>4.2460000000000004</v>
      </c>
      <c r="BD211" s="34">
        <f t="shared" si="43"/>
        <v>-9.5000000000000639E-2</v>
      </c>
      <c r="BE211" s="34"/>
      <c r="BF211" s="34"/>
      <c r="BG211" s="34"/>
      <c r="BH211" s="132">
        <v>209</v>
      </c>
      <c r="BI211" s="133">
        <v>3.9380000000000002</v>
      </c>
      <c r="BJ211" s="34">
        <f t="shared" si="44"/>
        <v>-8.7000000000000188E-2</v>
      </c>
      <c r="BK211" s="34"/>
      <c r="BL211" s="34"/>
      <c r="BM211" s="34"/>
      <c r="BN211" s="132">
        <v>209</v>
      </c>
      <c r="BO211" s="133">
        <v>3.8780000000000001</v>
      </c>
      <c r="BP211" s="34">
        <f t="shared" si="45"/>
        <v>-9.0000000000000302E-2</v>
      </c>
      <c r="BQ211" s="34"/>
      <c r="BR211" s="34"/>
      <c r="BS211" s="34"/>
      <c r="BT211" s="132">
        <v>209</v>
      </c>
      <c r="BU211" s="133">
        <v>3.81</v>
      </c>
      <c r="BV211" s="34">
        <f t="shared" si="46"/>
        <v>-0.1120000000000001</v>
      </c>
      <c r="CA211" s="132">
        <v>209</v>
      </c>
      <c r="CB211" s="133">
        <v>4.4169999999999998</v>
      </c>
      <c r="CC211" s="131">
        <v>0.505</v>
      </c>
      <c r="CD211" s="131">
        <v>0.56200000000000006</v>
      </c>
      <c r="CE211" s="131">
        <v>0.49099999999999999</v>
      </c>
      <c r="CF211" s="34"/>
      <c r="CG211" s="34"/>
      <c r="CH211" s="34"/>
      <c r="CI211" s="132">
        <v>209</v>
      </c>
      <c r="CJ211" s="133">
        <v>4.649</v>
      </c>
      <c r="CK211" s="131">
        <v>1.1240000000000001</v>
      </c>
      <c r="CL211" s="131">
        <v>1.238</v>
      </c>
      <c r="CM211" s="131">
        <v>1.1200000000000001</v>
      </c>
      <c r="CN211" s="34"/>
      <c r="CR211" s="132">
        <v>209</v>
      </c>
      <c r="CS211" s="133">
        <v>3.9689999999999999</v>
      </c>
      <c r="CT211" s="34">
        <f t="shared" si="49"/>
        <v>-8.0000000000000071E-2</v>
      </c>
    </row>
    <row r="212" spans="48:98" x14ac:dyDescent="0.25">
      <c r="AV212" s="132">
        <v>210</v>
      </c>
      <c r="AW212" s="133">
        <v>4.5110000000000001</v>
      </c>
      <c r="AX212" s="34">
        <f t="shared" si="42"/>
        <v>8.4999999999999964E-2</v>
      </c>
      <c r="AY212" s="34"/>
      <c r="AZ212" s="34"/>
      <c r="BA212" s="34"/>
      <c r="BB212" s="132">
        <v>210</v>
      </c>
      <c r="BC212" s="133">
        <v>4.1509999999999998</v>
      </c>
      <c r="BD212" s="34">
        <f t="shared" si="43"/>
        <v>8.9999999999999858E-2</v>
      </c>
      <c r="BE212" s="34"/>
      <c r="BF212" s="34"/>
      <c r="BG212" s="34"/>
      <c r="BH212" s="132">
        <v>210</v>
      </c>
      <c r="BI212" s="133">
        <v>3.851</v>
      </c>
      <c r="BJ212" s="34">
        <f t="shared" si="44"/>
        <v>6.4000000000000057E-2</v>
      </c>
      <c r="BK212" s="34"/>
      <c r="BL212" s="34"/>
      <c r="BM212" s="34"/>
      <c r="BN212" s="132">
        <v>210</v>
      </c>
      <c r="BO212" s="133">
        <v>3.7879999999999998</v>
      </c>
      <c r="BP212" s="34">
        <f t="shared" si="45"/>
        <v>4.9000000000000377E-2</v>
      </c>
      <c r="BQ212" s="34"/>
      <c r="BR212" s="34"/>
      <c r="BS212" s="34"/>
      <c r="BT212" s="132">
        <v>210</v>
      </c>
      <c r="BU212" s="133">
        <v>3.698</v>
      </c>
      <c r="BV212" s="34">
        <f t="shared" si="46"/>
        <v>4.4999999999999929E-2</v>
      </c>
      <c r="CA212" s="34"/>
      <c r="CB212" s="34"/>
      <c r="CC212" s="34"/>
      <c r="CD212" s="34"/>
      <c r="CE212" s="34"/>
      <c r="CF212" s="34"/>
      <c r="CG212" s="34"/>
      <c r="CH212" s="34"/>
      <c r="CI212" s="34"/>
      <c r="CJ212" s="34"/>
      <c r="CK212" s="34"/>
      <c r="CL212" s="34"/>
      <c r="CM212" s="34"/>
      <c r="CN212" s="34"/>
      <c r="CR212" s="132">
        <v>210</v>
      </c>
      <c r="CS212" s="133">
        <v>3.8889999999999998</v>
      </c>
      <c r="CT212" s="34">
        <f t="shared" si="49"/>
        <v>-5.9999999999997833E-3</v>
      </c>
    </row>
    <row r="213" spans="48:98" x14ac:dyDescent="0.25">
      <c r="AV213" s="132">
        <v>211</v>
      </c>
      <c r="AW213" s="133">
        <v>4.5960000000000001</v>
      </c>
      <c r="AX213" s="34">
        <f t="shared" si="42"/>
        <v>0.12399999999999967</v>
      </c>
      <c r="AY213" s="34"/>
      <c r="AZ213" s="34"/>
      <c r="BA213" s="34"/>
      <c r="BB213" s="132">
        <v>211</v>
      </c>
      <c r="BC213" s="133">
        <v>4.2409999999999997</v>
      </c>
      <c r="BD213" s="34">
        <f t="shared" si="43"/>
        <v>7.5000000000000178E-2</v>
      </c>
      <c r="BE213" s="34"/>
      <c r="BF213" s="34"/>
      <c r="BG213" s="34"/>
      <c r="BH213" s="132">
        <v>211</v>
      </c>
      <c r="BI213" s="133">
        <v>3.915</v>
      </c>
      <c r="BJ213" s="34">
        <f t="shared" si="44"/>
        <v>7.1000000000000174E-2</v>
      </c>
      <c r="BK213" s="34"/>
      <c r="BL213" s="34"/>
      <c r="BM213" s="34"/>
      <c r="BN213" s="132">
        <v>211</v>
      </c>
      <c r="BO213" s="133">
        <v>3.8370000000000002</v>
      </c>
      <c r="BP213" s="34">
        <f t="shared" si="45"/>
        <v>4.1999999999999815E-2</v>
      </c>
      <c r="BQ213" s="34"/>
      <c r="BR213" s="34"/>
      <c r="BS213" s="34"/>
      <c r="BT213" s="132">
        <v>211</v>
      </c>
      <c r="BU213" s="133">
        <v>3.7429999999999999</v>
      </c>
      <c r="BV213" s="34">
        <f t="shared" si="46"/>
        <v>2.4000000000000021E-2</v>
      </c>
      <c r="CA213" s="34"/>
      <c r="CB213" s="34"/>
      <c r="CC213" s="34"/>
      <c r="CD213" s="34"/>
      <c r="CE213" s="61" t="s">
        <v>219</v>
      </c>
      <c r="CF213" s="61">
        <f>AVERAGE(CF3:CF210)</f>
        <v>1.8831730769230767E-2</v>
      </c>
      <c r="CG213" s="34"/>
      <c r="CH213" s="34"/>
      <c r="CI213" s="34"/>
      <c r="CJ213" s="34"/>
      <c r="CK213" s="34"/>
      <c r="CL213" s="34"/>
      <c r="CM213" s="61" t="s">
        <v>219</v>
      </c>
      <c r="CN213" s="61">
        <f>AVERAGE(CN3:CN210)</f>
        <v>1.6682692307692308E-2</v>
      </c>
      <c r="CR213" s="132">
        <v>211</v>
      </c>
      <c r="CS213" s="133">
        <v>3.883</v>
      </c>
      <c r="CT213" s="34">
        <f t="shared" si="49"/>
        <v>-2.9999999999999805E-2</v>
      </c>
    </row>
    <row r="214" spans="48:98" x14ac:dyDescent="0.25">
      <c r="AV214" s="132">
        <v>212</v>
      </c>
      <c r="AW214" s="133">
        <v>4.72</v>
      </c>
      <c r="AX214" s="34">
        <f t="shared" si="42"/>
        <v>3.0000000000000249E-2</v>
      </c>
      <c r="AY214" s="34"/>
      <c r="AZ214" s="34"/>
      <c r="BA214" s="34"/>
      <c r="BB214" s="132">
        <v>212</v>
      </c>
      <c r="BC214" s="133">
        <v>4.3159999999999998</v>
      </c>
      <c r="BD214" s="34">
        <f t="shared" si="43"/>
        <v>1.2000000000000455E-2</v>
      </c>
      <c r="BE214" s="34"/>
      <c r="BF214" s="34"/>
      <c r="BG214" s="34"/>
      <c r="BH214" s="132">
        <v>212</v>
      </c>
      <c r="BI214" s="133">
        <v>3.9860000000000002</v>
      </c>
      <c r="BJ214" s="34">
        <f t="shared" si="44"/>
        <v>8.0000000000000071E-3</v>
      </c>
      <c r="BK214" s="34"/>
      <c r="BL214" s="34"/>
      <c r="BM214" s="34"/>
      <c r="BN214" s="132">
        <v>212</v>
      </c>
      <c r="BO214" s="133">
        <v>3.879</v>
      </c>
      <c r="BP214" s="34">
        <f t="shared" si="45"/>
        <v>-4.9999999999998934E-3</v>
      </c>
      <c r="BQ214" s="34"/>
      <c r="BR214" s="34"/>
      <c r="BS214" s="34"/>
      <c r="BT214" s="132">
        <v>212</v>
      </c>
      <c r="BU214" s="133">
        <v>3.7669999999999999</v>
      </c>
      <c r="BV214" s="34">
        <f t="shared" si="46"/>
        <v>-2.9999999999999805E-2</v>
      </c>
      <c r="CA214" s="34"/>
      <c r="CB214" s="34"/>
      <c r="CC214" s="34"/>
      <c r="CD214" s="34"/>
      <c r="CE214" s="61" t="s">
        <v>438</v>
      </c>
      <c r="CF214" s="61">
        <f>_xlfn.STDEV.S(CF3:CF210)</f>
        <v>0.13245611998920184</v>
      </c>
      <c r="CG214" s="34"/>
      <c r="CH214" s="34"/>
      <c r="CI214" s="34"/>
      <c r="CJ214" s="34"/>
      <c r="CK214" s="34"/>
      <c r="CL214" s="34"/>
      <c r="CM214" s="61" t="s">
        <v>438</v>
      </c>
      <c r="CN214" s="61">
        <f>_xlfn.STDEV.S(CN3:CN210)</f>
        <v>0.11858988432906171</v>
      </c>
      <c r="CR214" s="132">
        <v>212</v>
      </c>
      <c r="CS214" s="133">
        <v>3.8530000000000002</v>
      </c>
      <c r="CT214" s="34">
        <f t="shared" si="49"/>
        <v>-3.9000000000000146E-2</v>
      </c>
    </row>
    <row r="215" spans="48:98" x14ac:dyDescent="0.25">
      <c r="AV215" s="132">
        <v>213</v>
      </c>
      <c r="AW215" s="133">
        <v>4.75</v>
      </c>
      <c r="AX215" s="34">
        <f t="shared" si="42"/>
        <v>0.15399999999999991</v>
      </c>
      <c r="AY215" s="34"/>
      <c r="AZ215" s="34"/>
      <c r="BA215" s="34"/>
      <c r="BB215" s="132">
        <v>213</v>
      </c>
      <c r="BC215" s="133">
        <v>4.3280000000000003</v>
      </c>
      <c r="BD215" s="34">
        <f t="shared" si="43"/>
        <v>0.20500000000000007</v>
      </c>
      <c r="BE215" s="34"/>
      <c r="BF215" s="34"/>
      <c r="BG215" s="34"/>
      <c r="BH215" s="132">
        <v>213</v>
      </c>
      <c r="BI215" s="133">
        <v>3.9940000000000002</v>
      </c>
      <c r="BJ215" s="34">
        <f t="shared" si="44"/>
        <v>0.16299999999999981</v>
      </c>
      <c r="BK215" s="34"/>
      <c r="BL215" s="34"/>
      <c r="BM215" s="34"/>
      <c r="BN215" s="132">
        <v>213</v>
      </c>
      <c r="BO215" s="133">
        <v>3.8740000000000001</v>
      </c>
      <c r="BP215" s="34">
        <f t="shared" si="45"/>
        <v>0.12700000000000022</v>
      </c>
      <c r="BQ215" s="34"/>
      <c r="BR215" s="34"/>
      <c r="BS215" s="34"/>
      <c r="BT215" s="132">
        <v>213</v>
      </c>
      <c r="BU215" s="133">
        <v>3.7370000000000001</v>
      </c>
      <c r="BV215" s="34">
        <f t="shared" si="46"/>
        <v>0.10400000000000009</v>
      </c>
      <c r="CA215" s="34"/>
      <c r="CB215" s="34"/>
      <c r="CC215" s="34"/>
      <c r="CD215" s="34"/>
      <c r="CE215" s="34"/>
      <c r="CF215" s="34"/>
      <c r="CG215" s="34"/>
      <c r="CH215" s="34"/>
      <c r="CI215" s="34"/>
      <c r="CJ215" s="34"/>
      <c r="CK215" s="34"/>
      <c r="CL215" s="34"/>
      <c r="CM215" s="34"/>
      <c r="CN215" s="34"/>
      <c r="CR215" s="132">
        <v>213</v>
      </c>
      <c r="CS215" s="133">
        <v>3.8140000000000001</v>
      </c>
      <c r="CT215" s="34">
        <f t="shared" si="49"/>
        <v>4.9999999999999822E-2</v>
      </c>
    </row>
    <row r="216" spans="48:98" x14ac:dyDescent="0.25">
      <c r="AV216" s="132">
        <v>214</v>
      </c>
      <c r="AW216" s="133">
        <v>4.9039999999999999</v>
      </c>
      <c r="AX216" s="34">
        <f t="shared" si="42"/>
        <v>4.6000000000000263E-2</v>
      </c>
      <c r="AY216" s="34"/>
      <c r="AZ216" s="34"/>
      <c r="BA216" s="34"/>
      <c r="BB216" s="132">
        <v>214</v>
      </c>
      <c r="BC216" s="133">
        <v>4.5330000000000004</v>
      </c>
      <c r="BD216" s="34">
        <f t="shared" si="43"/>
        <v>0.13300000000000001</v>
      </c>
      <c r="BE216" s="34"/>
      <c r="BF216" s="34"/>
      <c r="BG216" s="34"/>
      <c r="BH216" s="132">
        <v>214</v>
      </c>
      <c r="BI216" s="133">
        <v>4.157</v>
      </c>
      <c r="BJ216" s="34">
        <f t="shared" si="44"/>
        <v>0.20099999999999962</v>
      </c>
      <c r="BK216" s="34"/>
      <c r="BL216" s="34"/>
      <c r="BM216" s="34"/>
      <c r="BN216" s="132">
        <v>214</v>
      </c>
      <c r="BO216" s="133">
        <v>4.0010000000000003</v>
      </c>
      <c r="BP216" s="34">
        <f t="shared" si="45"/>
        <v>0.22900000000000009</v>
      </c>
      <c r="BQ216" s="34"/>
      <c r="BR216" s="34"/>
      <c r="BS216" s="34"/>
      <c r="BT216" s="132">
        <v>214</v>
      </c>
      <c r="BU216" s="133">
        <v>3.8410000000000002</v>
      </c>
      <c r="BV216" s="34">
        <f t="shared" si="46"/>
        <v>0.22499999999999964</v>
      </c>
      <c r="CA216" s="34"/>
      <c r="CB216" s="34"/>
      <c r="CC216" s="34"/>
      <c r="CD216" s="34"/>
      <c r="CE216" s="34"/>
      <c r="CF216" s="34"/>
      <c r="CG216" s="34"/>
      <c r="CH216" s="34"/>
      <c r="CI216" s="34"/>
      <c r="CJ216" s="34"/>
      <c r="CK216" s="34"/>
      <c r="CL216" s="34"/>
      <c r="CM216" s="34"/>
      <c r="CN216" s="34"/>
      <c r="CR216" s="132">
        <v>214</v>
      </c>
      <c r="CS216" s="133">
        <v>3.8639999999999999</v>
      </c>
      <c r="CT216" s="34">
        <f t="shared" si="49"/>
        <v>0.18299999999999983</v>
      </c>
    </row>
    <row r="217" spans="48:98" x14ac:dyDescent="0.25">
      <c r="AV217" s="132">
        <v>215</v>
      </c>
      <c r="AW217" s="133">
        <v>4.95</v>
      </c>
      <c r="AX217" s="34">
        <f t="shared" si="42"/>
        <v>-0.18200000000000038</v>
      </c>
      <c r="AY217" s="34"/>
      <c r="AZ217" s="34"/>
      <c r="BA217" s="34"/>
      <c r="BB217" s="132">
        <v>215</v>
      </c>
      <c r="BC217" s="133">
        <v>4.6660000000000004</v>
      </c>
      <c r="BD217" s="34">
        <f t="shared" si="43"/>
        <v>-0.29000000000000004</v>
      </c>
      <c r="BE217" s="34"/>
      <c r="BF217" s="34"/>
      <c r="BG217" s="34"/>
      <c r="BH217" s="132">
        <v>215</v>
      </c>
      <c r="BI217" s="133">
        <v>4.3579999999999997</v>
      </c>
      <c r="BJ217" s="34">
        <f t="shared" si="44"/>
        <v>-0.31299999999999972</v>
      </c>
      <c r="BK217" s="34"/>
      <c r="BL217" s="34"/>
      <c r="BM217" s="34"/>
      <c r="BN217" s="132">
        <v>215</v>
      </c>
      <c r="BO217" s="133">
        <v>4.2300000000000004</v>
      </c>
      <c r="BP217" s="34">
        <f t="shared" si="45"/>
        <v>-0.29100000000000037</v>
      </c>
      <c r="BQ217" s="34"/>
      <c r="BR217" s="34"/>
      <c r="BS217" s="34"/>
      <c r="BT217" s="132">
        <v>215</v>
      </c>
      <c r="BU217" s="133">
        <v>4.0659999999999998</v>
      </c>
      <c r="BV217" s="34">
        <f t="shared" si="46"/>
        <v>-0.23599999999999977</v>
      </c>
      <c r="CA217" s="34"/>
      <c r="CB217" s="34"/>
      <c r="CC217" s="34"/>
      <c r="CD217" s="34"/>
      <c r="CE217" s="34"/>
      <c r="CF217" s="34"/>
      <c r="CG217" s="34"/>
      <c r="CH217" s="34"/>
      <c r="CI217" s="34"/>
      <c r="CJ217" s="34"/>
      <c r="CK217" s="34"/>
      <c r="CL217" s="34"/>
      <c r="CM217" s="34"/>
      <c r="CN217" s="34"/>
      <c r="CR217" s="132">
        <v>215</v>
      </c>
      <c r="CS217" s="133">
        <v>4.0469999999999997</v>
      </c>
      <c r="CT217" s="34">
        <f t="shared" si="49"/>
        <v>-0.12099999999999955</v>
      </c>
    </row>
    <row r="218" spans="48:98" x14ac:dyDescent="0.25">
      <c r="AV218" s="132">
        <v>216</v>
      </c>
      <c r="AW218" s="133">
        <v>4.7679999999999998</v>
      </c>
      <c r="AX218" s="34">
        <f t="shared" si="42"/>
        <v>7.8000000000000291E-2</v>
      </c>
      <c r="AY218" s="34"/>
      <c r="AZ218" s="34"/>
      <c r="BA218" s="34"/>
      <c r="BB218" s="132">
        <v>216</v>
      </c>
      <c r="BC218" s="133">
        <v>4.3760000000000003</v>
      </c>
      <c r="BD218" s="34">
        <f t="shared" si="43"/>
        <v>6.9999999999999396E-2</v>
      </c>
      <c r="BE218" s="34"/>
      <c r="BF218" s="34"/>
      <c r="BG218" s="34"/>
      <c r="BH218" s="132">
        <v>216</v>
      </c>
      <c r="BI218" s="133">
        <v>4.0449999999999999</v>
      </c>
      <c r="BJ218" s="34">
        <f t="shared" si="44"/>
        <v>4.9999999999999822E-2</v>
      </c>
      <c r="BK218" s="34"/>
      <c r="BL218" s="34"/>
      <c r="BM218" s="34"/>
      <c r="BN218" s="132">
        <v>216</v>
      </c>
      <c r="BO218" s="133">
        <v>3.9390000000000001</v>
      </c>
      <c r="BP218" s="34">
        <f t="shared" si="45"/>
        <v>3.2000000000000028E-2</v>
      </c>
      <c r="BQ218" s="34"/>
      <c r="BR218" s="34"/>
      <c r="BS218" s="34"/>
      <c r="BT218" s="132">
        <v>216</v>
      </c>
      <c r="BU218" s="133">
        <v>3.83</v>
      </c>
      <c r="BV218" s="34">
        <f t="shared" si="46"/>
        <v>7.0000000000001172E-3</v>
      </c>
      <c r="CA218" s="34"/>
      <c r="CB218" s="34"/>
      <c r="CC218" s="34"/>
      <c r="CD218" s="34"/>
      <c r="CE218" s="34"/>
      <c r="CF218" s="34"/>
      <c r="CG218" s="34"/>
      <c r="CH218" s="34"/>
      <c r="CI218" s="34"/>
      <c r="CJ218" s="34"/>
      <c r="CK218" s="34"/>
      <c r="CL218" s="34"/>
      <c r="CM218" s="34"/>
      <c r="CN218" s="34"/>
      <c r="CR218" s="132">
        <v>216</v>
      </c>
      <c r="CS218" s="133">
        <v>3.9260000000000002</v>
      </c>
      <c r="CT218" s="34">
        <f t="shared" si="49"/>
        <v>-2.6000000000000245E-2</v>
      </c>
    </row>
    <row r="219" spans="48:98" x14ac:dyDescent="0.25">
      <c r="AV219" s="132">
        <v>217</v>
      </c>
      <c r="AW219" s="133">
        <v>4.8460000000000001</v>
      </c>
      <c r="AX219" s="34">
        <f t="shared" si="42"/>
        <v>3.8999999999999702E-2</v>
      </c>
      <c r="AY219" s="34"/>
      <c r="AZ219" s="34"/>
      <c r="BA219" s="34"/>
      <c r="BB219" s="132">
        <v>217</v>
      </c>
      <c r="BC219" s="133">
        <v>4.4459999999999997</v>
      </c>
      <c r="BD219" s="34">
        <f t="shared" si="43"/>
        <v>8.1999999999999851E-2</v>
      </c>
      <c r="BE219" s="34"/>
      <c r="BF219" s="34"/>
      <c r="BG219" s="34"/>
      <c r="BH219" s="132">
        <v>217</v>
      </c>
      <c r="BI219" s="133">
        <v>4.0949999999999998</v>
      </c>
      <c r="BJ219" s="34">
        <f t="shared" si="44"/>
        <v>8.8000000000000078E-2</v>
      </c>
      <c r="BK219" s="34"/>
      <c r="BL219" s="34"/>
      <c r="BM219" s="34"/>
      <c r="BN219" s="132">
        <v>217</v>
      </c>
      <c r="BO219" s="133">
        <v>3.9710000000000001</v>
      </c>
      <c r="BP219" s="34">
        <f t="shared" si="45"/>
        <v>0.10899999999999999</v>
      </c>
      <c r="BQ219" s="34"/>
      <c r="BR219" s="34"/>
      <c r="BS219" s="34"/>
      <c r="BT219" s="132">
        <v>217</v>
      </c>
      <c r="BU219" s="133">
        <v>3.8370000000000002</v>
      </c>
      <c r="BV219" s="34">
        <f t="shared" si="46"/>
        <v>0.11999999999999966</v>
      </c>
      <c r="CA219" s="34"/>
      <c r="CB219" s="34"/>
      <c r="CC219" s="34"/>
      <c r="CD219" s="34"/>
      <c r="CE219" s="34"/>
      <c r="CF219" s="34"/>
      <c r="CG219" s="34"/>
      <c r="CH219" s="34"/>
      <c r="CI219" s="34"/>
      <c r="CJ219" s="34"/>
      <c r="CK219" s="34"/>
      <c r="CL219" s="34"/>
      <c r="CM219" s="34"/>
      <c r="CN219" s="34"/>
      <c r="CR219" s="132">
        <v>217</v>
      </c>
      <c r="CS219" s="133">
        <v>3.9</v>
      </c>
      <c r="CT219" s="34">
        <f t="shared" si="49"/>
        <v>0.11299999999999999</v>
      </c>
    </row>
    <row r="220" spans="48:98" x14ac:dyDescent="0.25">
      <c r="AV220" s="132">
        <v>218</v>
      </c>
      <c r="AW220" s="133">
        <v>4.8849999999999998</v>
      </c>
      <c r="AX220" s="34">
        <f t="shared" si="42"/>
        <v>-0.11699999999999999</v>
      </c>
      <c r="AY220" s="34"/>
      <c r="AZ220" s="34"/>
      <c r="BA220" s="34"/>
      <c r="BB220" s="132">
        <v>218</v>
      </c>
      <c r="BC220" s="133">
        <v>4.5279999999999996</v>
      </c>
      <c r="BD220" s="34">
        <f t="shared" si="43"/>
        <v>-7.7999999999999403E-2</v>
      </c>
      <c r="BE220" s="34"/>
      <c r="BF220" s="34"/>
      <c r="BG220" s="34"/>
      <c r="BH220" s="132">
        <v>218</v>
      </c>
      <c r="BI220" s="133">
        <v>4.1829999999999998</v>
      </c>
      <c r="BJ220" s="34">
        <f t="shared" si="44"/>
        <v>-4.3999999999999595E-2</v>
      </c>
      <c r="BK220" s="34"/>
      <c r="BL220" s="34"/>
      <c r="BM220" s="34"/>
      <c r="BN220" s="132">
        <v>218</v>
      </c>
      <c r="BO220" s="133">
        <v>4.08</v>
      </c>
      <c r="BP220" s="34">
        <f t="shared" si="45"/>
        <v>1.2999999999999901E-2</v>
      </c>
      <c r="BQ220" s="34"/>
      <c r="BR220" s="34"/>
      <c r="BS220" s="34"/>
      <c r="BT220" s="132">
        <v>218</v>
      </c>
      <c r="BU220" s="133">
        <v>3.9569999999999999</v>
      </c>
      <c r="BV220" s="34">
        <f t="shared" si="46"/>
        <v>8.4999999999999964E-2</v>
      </c>
      <c r="CR220" s="132">
        <v>218</v>
      </c>
      <c r="CS220" s="133">
        <v>4.0129999999999999</v>
      </c>
      <c r="CT220" s="34">
        <f t="shared" si="49"/>
        <v>0.19000000000000039</v>
      </c>
    </row>
    <row r="221" spans="48:98" x14ac:dyDescent="0.25">
      <c r="AV221" s="132">
        <v>219</v>
      </c>
      <c r="AW221" s="133">
        <v>4.7679999999999998</v>
      </c>
      <c r="AX221" s="34">
        <f t="shared" si="42"/>
        <v>0.12400000000000055</v>
      </c>
      <c r="AY221" s="34"/>
      <c r="AZ221" s="34"/>
      <c r="BA221" s="34"/>
      <c r="BB221" s="132">
        <v>219</v>
      </c>
      <c r="BC221" s="133">
        <v>4.45</v>
      </c>
      <c r="BD221" s="34">
        <f t="shared" si="43"/>
        <v>0.125</v>
      </c>
      <c r="BE221" s="34"/>
      <c r="BF221" s="34"/>
      <c r="BG221" s="34"/>
      <c r="BH221" s="132">
        <v>219</v>
      </c>
      <c r="BI221" s="133">
        <v>4.1390000000000002</v>
      </c>
      <c r="BJ221" s="34">
        <f t="shared" si="44"/>
        <v>0.1639999999999997</v>
      </c>
      <c r="BK221" s="34"/>
      <c r="BL221" s="34"/>
      <c r="BM221" s="34"/>
      <c r="BN221" s="132">
        <v>219</v>
      </c>
      <c r="BO221" s="133">
        <v>4.093</v>
      </c>
      <c r="BP221" s="34">
        <f t="shared" si="45"/>
        <v>0.16099999999999959</v>
      </c>
      <c r="BQ221" s="34"/>
      <c r="BR221" s="34"/>
      <c r="BS221" s="34"/>
      <c r="BT221" s="132">
        <v>219</v>
      </c>
      <c r="BU221" s="133">
        <v>4.0419999999999998</v>
      </c>
      <c r="BV221" s="34">
        <f t="shared" si="46"/>
        <v>0.11600000000000055</v>
      </c>
      <c r="CR221" s="132">
        <v>219</v>
      </c>
      <c r="CS221" s="133">
        <v>4.2030000000000003</v>
      </c>
      <c r="CT221" s="34">
        <f t="shared" si="49"/>
        <v>6.0999999999999943E-2</v>
      </c>
    </row>
    <row r="222" spans="48:98" x14ac:dyDescent="0.25">
      <c r="AV222" s="132">
        <v>220</v>
      </c>
      <c r="AW222" s="133">
        <v>4.8920000000000003</v>
      </c>
      <c r="AX222" s="34">
        <f t="shared" si="42"/>
        <v>5.0999999999999268E-2</v>
      </c>
      <c r="AY222" s="34"/>
      <c r="AZ222" s="34"/>
      <c r="BA222" s="34"/>
      <c r="BB222" s="132">
        <v>220</v>
      </c>
      <c r="BC222" s="133">
        <v>4.5750000000000002</v>
      </c>
      <c r="BD222" s="34">
        <f t="shared" si="43"/>
        <v>7.2000000000000064E-2</v>
      </c>
      <c r="BE222" s="34"/>
      <c r="BF222" s="34"/>
      <c r="BG222" s="34"/>
      <c r="BH222" s="132">
        <v>220</v>
      </c>
      <c r="BI222" s="133">
        <v>4.3029999999999999</v>
      </c>
      <c r="BJ222" s="34">
        <f t="shared" si="44"/>
        <v>8.1000000000000405E-2</v>
      </c>
      <c r="BK222" s="34"/>
      <c r="BL222" s="34"/>
      <c r="BM222" s="34"/>
      <c r="BN222" s="132">
        <v>220</v>
      </c>
      <c r="BO222" s="133">
        <v>4.2539999999999996</v>
      </c>
      <c r="BP222" s="34">
        <f t="shared" si="45"/>
        <v>8.8000000000000078E-2</v>
      </c>
      <c r="BQ222" s="34"/>
      <c r="BR222" s="34"/>
      <c r="BS222" s="34"/>
      <c r="BT222" s="132">
        <v>220</v>
      </c>
      <c r="BU222" s="133">
        <v>4.1580000000000004</v>
      </c>
      <c r="BV222" s="34">
        <f t="shared" si="46"/>
        <v>9.2999999999999972E-2</v>
      </c>
      <c r="CR222" s="132">
        <v>220</v>
      </c>
      <c r="CS222" s="133">
        <v>4.2640000000000002</v>
      </c>
      <c r="CT222" s="34">
        <f t="shared" si="49"/>
        <v>0.11099999999999977</v>
      </c>
    </row>
    <row r="223" spans="48:98" x14ac:dyDescent="0.25">
      <c r="AV223" s="132">
        <v>221</v>
      </c>
      <c r="AW223" s="133">
        <v>4.9429999999999996</v>
      </c>
      <c r="AX223" s="34">
        <f t="shared" si="42"/>
        <v>0.13500000000000068</v>
      </c>
      <c r="AY223" s="34"/>
      <c r="AZ223" s="34"/>
      <c r="BA223" s="34"/>
      <c r="BB223" s="132">
        <v>221</v>
      </c>
      <c r="BC223" s="133">
        <v>4.6470000000000002</v>
      </c>
      <c r="BD223" s="34">
        <f t="shared" si="43"/>
        <v>8.9999999999999858E-2</v>
      </c>
      <c r="BE223" s="34"/>
      <c r="BF223" s="34"/>
      <c r="BG223" s="34"/>
      <c r="BH223" s="132">
        <v>221</v>
      </c>
      <c r="BI223" s="133">
        <v>4.3840000000000003</v>
      </c>
      <c r="BJ223" s="34">
        <f t="shared" si="44"/>
        <v>5.2999999999999936E-2</v>
      </c>
      <c r="BK223" s="34"/>
      <c r="BL223" s="34"/>
      <c r="BM223" s="34"/>
      <c r="BN223" s="132">
        <v>221</v>
      </c>
      <c r="BO223" s="133">
        <v>4.3419999999999996</v>
      </c>
      <c r="BP223" s="34">
        <f t="shared" si="45"/>
        <v>1.6000000000000014E-2</v>
      </c>
      <c r="BQ223" s="34"/>
      <c r="BR223" s="34"/>
      <c r="BS223" s="34"/>
      <c r="BT223" s="132">
        <v>221</v>
      </c>
      <c r="BU223" s="133">
        <v>4.2510000000000003</v>
      </c>
      <c r="BV223" s="34">
        <f t="shared" si="46"/>
        <v>-2.0000000000000462E-2</v>
      </c>
      <c r="CR223" s="132">
        <v>221</v>
      </c>
      <c r="CS223" s="133">
        <v>4.375</v>
      </c>
      <c r="CT223" s="34">
        <f t="shared" si="49"/>
        <v>-9.6000000000000085E-2</v>
      </c>
    </row>
    <row r="224" spans="48:98" x14ac:dyDescent="0.25">
      <c r="AV224" s="132">
        <v>222</v>
      </c>
      <c r="AW224" s="133">
        <v>5.0780000000000003</v>
      </c>
      <c r="AX224" s="34">
        <f t="shared" si="42"/>
        <v>-0.20199999999999996</v>
      </c>
      <c r="AY224" s="34"/>
      <c r="AZ224" s="34"/>
      <c r="BA224" s="34"/>
      <c r="BB224" s="132">
        <v>222</v>
      </c>
      <c r="BC224" s="133">
        <v>4.7370000000000001</v>
      </c>
      <c r="BD224" s="34">
        <f t="shared" si="43"/>
        <v>-0.15599999999999969</v>
      </c>
      <c r="BE224" s="34"/>
      <c r="BF224" s="34"/>
      <c r="BG224" s="34"/>
      <c r="BH224" s="132">
        <v>222</v>
      </c>
      <c r="BI224" s="133">
        <v>4.4370000000000003</v>
      </c>
      <c r="BJ224" s="34">
        <f t="shared" si="44"/>
        <v>-0.14100000000000001</v>
      </c>
      <c r="BK224" s="34"/>
      <c r="BL224" s="34"/>
      <c r="BM224" s="34"/>
      <c r="BN224" s="132">
        <v>222</v>
      </c>
      <c r="BO224" s="133">
        <v>4.3579999999999997</v>
      </c>
      <c r="BP224" s="34">
        <f t="shared" si="45"/>
        <v>-9.1999999999999638E-2</v>
      </c>
      <c r="BQ224" s="34"/>
      <c r="BR224" s="34"/>
      <c r="BS224" s="34"/>
      <c r="BT224" s="132">
        <v>222</v>
      </c>
      <c r="BU224" s="133">
        <v>4.2309999999999999</v>
      </c>
      <c r="BV224" s="34">
        <f t="shared" si="46"/>
        <v>-4.9999999999999822E-2</v>
      </c>
      <c r="CR224" s="132">
        <v>222</v>
      </c>
      <c r="CS224" s="133">
        <v>4.2789999999999999</v>
      </c>
      <c r="CT224" s="34">
        <f t="shared" si="49"/>
        <v>1.7999999999999794E-2</v>
      </c>
    </row>
    <row r="225" spans="48:98" x14ac:dyDescent="0.25">
      <c r="AV225" s="132">
        <v>223</v>
      </c>
      <c r="AW225" s="133">
        <v>4.8760000000000003</v>
      </c>
      <c r="AX225" s="34">
        <f t="shared" si="42"/>
        <v>0.11299999999999955</v>
      </c>
      <c r="AY225" s="34"/>
      <c r="AZ225" s="34"/>
      <c r="BA225" s="34"/>
      <c r="BB225" s="132">
        <v>223</v>
      </c>
      <c r="BC225" s="133">
        <v>4.5810000000000004</v>
      </c>
      <c r="BD225" s="34">
        <f t="shared" si="43"/>
        <v>0.11599999999999966</v>
      </c>
      <c r="BE225" s="34"/>
      <c r="BF225" s="34"/>
      <c r="BG225" s="34"/>
      <c r="BH225" s="132">
        <v>223</v>
      </c>
      <c r="BI225" s="133">
        <v>4.2960000000000003</v>
      </c>
      <c r="BJ225" s="34">
        <f t="shared" si="44"/>
        <v>0.10299999999999976</v>
      </c>
      <c r="BK225" s="34"/>
      <c r="BL225" s="34"/>
      <c r="BM225" s="34"/>
      <c r="BN225" s="132">
        <v>223</v>
      </c>
      <c r="BO225" s="133">
        <v>4.266</v>
      </c>
      <c r="BP225" s="34">
        <f t="shared" si="45"/>
        <v>8.8000000000000078E-2</v>
      </c>
      <c r="BQ225" s="34"/>
      <c r="BR225" s="34"/>
      <c r="BS225" s="34"/>
      <c r="BT225" s="132">
        <v>223</v>
      </c>
      <c r="BU225" s="133">
        <v>4.181</v>
      </c>
      <c r="BV225" s="34">
        <f t="shared" si="46"/>
        <v>7.8999999999999737E-2</v>
      </c>
      <c r="CR225" s="132">
        <v>223</v>
      </c>
      <c r="CS225" s="133">
        <v>4.2969999999999997</v>
      </c>
      <c r="CT225" s="34">
        <f t="shared" si="49"/>
        <v>3.6999999999999922E-2</v>
      </c>
    </row>
    <row r="226" spans="48:98" x14ac:dyDescent="0.25">
      <c r="AV226" s="132">
        <v>224</v>
      </c>
      <c r="AW226" s="133">
        <v>4.9889999999999999</v>
      </c>
      <c r="AX226" s="34">
        <f t="shared" si="42"/>
        <v>4.8000000000000043E-2</v>
      </c>
      <c r="AY226" s="34"/>
      <c r="AZ226" s="34"/>
      <c r="BA226" s="34"/>
      <c r="BB226" s="132">
        <v>224</v>
      </c>
      <c r="BC226" s="133">
        <v>4.6970000000000001</v>
      </c>
      <c r="BD226" s="34">
        <f t="shared" si="43"/>
        <v>2.7000000000000135E-2</v>
      </c>
      <c r="BE226" s="34"/>
      <c r="BF226" s="34"/>
      <c r="BG226" s="34"/>
      <c r="BH226" s="132">
        <v>224</v>
      </c>
      <c r="BI226" s="133">
        <v>4.399</v>
      </c>
      <c r="BJ226" s="34">
        <f t="shared" si="44"/>
        <v>6.5999999999999837E-2</v>
      </c>
      <c r="BK226" s="34"/>
      <c r="BL226" s="34"/>
      <c r="BM226" s="34"/>
      <c r="BN226" s="132">
        <v>224</v>
      </c>
      <c r="BO226" s="133">
        <v>4.3540000000000001</v>
      </c>
      <c r="BP226" s="34">
        <f t="shared" si="45"/>
        <v>6.5999999999999837E-2</v>
      </c>
      <c r="BQ226" s="34"/>
      <c r="BR226" s="34"/>
      <c r="BS226" s="34"/>
      <c r="BT226" s="132">
        <v>224</v>
      </c>
      <c r="BU226" s="133">
        <v>4.26</v>
      </c>
      <c r="BV226" s="34">
        <f t="shared" si="46"/>
        <v>7.6000000000000512E-2</v>
      </c>
      <c r="CR226" s="132">
        <v>224</v>
      </c>
      <c r="CS226" s="133">
        <v>4.3339999999999996</v>
      </c>
      <c r="CT226" s="34">
        <f t="shared" si="49"/>
        <v>8.7000000000000632E-2</v>
      </c>
    </row>
    <row r="227" spans="48:98" x14ac:dyDescent="0.25">
      <c r="AV227" s="132">
        <v>225</v>
      </c>
      <c r="AW227" s="133">
        <v>5.0369999999999999</v>
      </c>
      <c r="AX227" s="34">
        <f t="shared" si="42"/>
        <v>7.5000000000000178E-2</v>
      </c>
      <c r="AY227" s="34"/>
      <c r="AZ227" s="34"/>
      <c r="BA227" s="34"/>
      <c r="BB227" s="132">
        <v>225</v>
      </c>
      <c r="BC227" s="133">
        <v>4.7240000000000002</v>
      </c>
      <c r="BD227" s="34">
        <f t="shared" si="43"/>
        <v>8.0000000000000071E-2</v>
      </c>
      <c r="BE227" s="34"/>
      <c r="BF227" s="34"/>
      <c r="BG227" s="34"/>
      <c r="BH227" s="132">
        <v>225</v>
      </c>
      <c r="BI227" s="133">
        <v>4.4649999999999999</v>
      </c>
      <c r="BJ227" s="34">
        <f t="shared" si="44"/>
        <v>0.10099999999999998</v>
      </c>
      <c r="BK227" s="34"/>
      <c r="BL227" s="34"/>
      <c r="BM227" s="34"/>
      <c r="BN227" s="132">
        <v>225</v>
      </c>
      <c r="BO227" s="133">
        <v>4.42</v>
      </c>
      <c r="BP227" s="34">
        <f t="shared" si="45"/>
        <v>0.10799999999999965</v>
      </c>
      <c r="BQ227" s="34"/>
      <c r="BR227" s="34"/>
      <c r="BS227" s="34"/>
      <c r="BT227" s="132">
        <v>225</v>
      </c>
      <c r="BU227" s="133">
        <v>4.3360000000000003</v>
      </c>
      <c r="BV227" s="34">
        <f t="shared" si="46"/>
        <v>0.10199999999999942</v>
      </c>
      <c r="CR227" s="132">
        <v>225</v>
      </c>
      <c r="CS227" s="133">
        <v>4.4210000000000003</v>
      </c>
      <c r="CT227" s="34">
        <f t="shared" si="49"/>
        <v>0.10799999999999965</v>
      </c>
    </row>
    <row r="228" spans="48:98" x14ac:dyDescent="0.25">
      <c r="AV228" s="132">
        <v>226</v>
      </c>
      <c r="AW228" s="133">
        <v>5.1120000000000001</v>
      </c>
      <c r="AX228" s="34">
        <f t="shared" si="42"/>
        <v>-6.0000000000000497E-2</v>
      </c>
      <c r="AY228" s="34"/>
      <c r="AZ228" s="34"/>
      <c r="BA228" s="34"/>
      <c r="BB228" s="132">
        <v>226</v>
      </c>
      <c r="BC228" s="133">
        <v>4.8040000000000003</v>
      </c>
      <c r="BD228" s="34">
        <f t="shared" si="43"/>
        <v>3.9999999999995595E-3</v>
      </c>
      <c r="BE228" s="34"/>
      <c r="BF228" s="34"/>
      <c r="BG228" s="34"/>
      <c r="BH228" s="132">
        <v>226</v>
      </c>
      <c r="BI228" s="133">
        <v>4.5659999999999998</v>
      </c>
      <c r="BJ228" s="34">
        <f t="shared" si="44"/>
        <v>4.9999999999999822E-2</v>
      </c>
      <c r="BK228" s="34"/>
      <c r="BL228" s="34"/>
      <c r="BM228" s="34"/>
      <c r="BN228" s="132">
        <v>226</v>
      </c>
      <c r="BO228" s="133">
        <v>4.5279999999999996</v>
      </c>
      <c r="BP228" s="34">
        <f t="shared" si="45"/>
        <v>9.300000000000086E-2</v>
      </c>
      <c r="BQ228" s="34"/>
      <c r="BR228" s="34"/>
      <c r="BS228" s="34"/>
      <c r="BT228" s="132">
        <v>226</v>
      </c>
      <c r="BU228" s="133">
        <v>4.4379999999999997</v>
      </c>
      <c r="BV228" s="34">
        <f t="shared" si="46"/>
        <v>0.14100000000000001</v>
      </c>
      <c r="CR228" s="132">
        <v>226</v>
      </c>
      <c r="CS228" s="133">
        <v>4.5289999999999999</v>
      </c>
      <c r="CT228" s="34">
        <f t="shared" si="49"/>
        <v>0.17999999999999972</v>
      </c>
    </row>
    <row r="229" spans="48:98" x14ac:dyDescent="0.25">
      <c r="AV229" s="132">
        <v>227</v>
      </c>
      <c r="AW229" s="133">
        <v>5.0519999999999996</v>
      </c>
      <c r="AX229" s="34">
        <f t="shared" si="42"/>
        <v>2.9000000000000803E-2</v>
      </c>
      <c r="AY229" s="34"/>
      <c r="AZ229" s="34"/>
      <c r="BA229" s="34"/>
      <c r="BB229" s="132">
        <v>227</v>
      </c>
      <c r="BC229" s="133">
        <v>4.8079999999999998</v>
      </c>
      <c r="BD229" s="34">
        <f t="shared" si="43"/>
        <v>7.3000000000000398E-2</v>
      </c>
      <c r="BE229" s="34"/>
      <c r="BF229" s="34"/>
      <c r="BG229" s="34"/>
      <c r="BH229" s="132">
        <v>227</v>
      </c>
      <c r="BI229" s="133">
        <v>4.6159999999999997</v>
      </c>
      <c r="BJ229" s="34">
        <f t="shared" si="44"/>
        <v>0.13500000000000068</v>
      </c>
      <c r="BK229" s="34"/>
      <c r="BL229" s="34"/>
      <c r="BM229" s="34"/>
      <c r="BN229" s="132">
        <v>227</v>
      </c>
      <c r="BO229" s="133">
        <v>4.6210000000000004</v>
      </c>
      <c r="BP229" s="34">
        <f t="shared" si="45"/>
        <v>0.17899999999999938</v>
      </c>
      <c r="BQ229" s="34"/>
      <c r="BR229" s="34"/>
      <c r="BS229" s="34"/>
      <c r="BT229" s="132">
        <v>227</v>
      </c>
      <c r="BU229" s="133">
        <v>4.5789999999999997</v>
      </c>
      <c r="BV229" s="34">
        <f t="shared" si="46"/>
        <v>0.21600000000000019</v>
      </c>
      <c r="CR229" s="132">
        <v>227</v>
      </c>
      <c r="CS229" s="133">
        <v>4.7089999999999996</v>
      </c>
      <c r="CT229" s="34">
        <f t="shared" si="49"/>
        <v>0.25100000000000033</v>
      </c>
    </row>
    <row r="230" spans="48:98" x14ac:dyDescent="0.25">
      <c r="AV230" s="132">
        <v>228</v>
      </c>
      <c r="AW230" s="133">
        <v>5.0810000000000004</v>
      </c>
      <c r="AX230" s="34">
        <f t="shared" si="42"/>
        <v>-2.3000000000000576E-2</v>
      </c>
      <c r="AY230" s="34"/>
      <c r="AZ230" s="34"/>
      <c r="BA230" s="34"/>
      <c r="BB230" s="132">
        <v>228</v>
      </c>
      <c r="BC230" s="133">
        <v>4.8810000000000002</v>
      </c>
      <c r="BD230" s="34">
        <f t="shared" si="43"/>
        <v>-6.4000000000000057E-2</v>
      </c>
      <c r="BE230" s="34"/>
      <c r="BF230" s="34"/>
      <c r="BG230" s="34"/>
      <c r="BH230" s="132">
        <v>228</v>
      </c>
      <c r="BI230" s="133">
        <v>4.7510000000000003</v>
      </c>
      <c r="BJ230" s="34">
        <f t="shared" si="44"/>
        <v>-0.10700000000000021</v>
      </c>
      <c r="BK230" s="34"/>
      <c r="BL230" s="34"/>
      <c r="BM230" s="34"/>
      <c r="BN230" s="132">
        <v>228</v>
      </c>
      <c r="BO230" s="133">
        <v>4.8</v>
      </c>
      <c r="BP230" s="34">
        <f t="shared" si="45"/>
        <v>-0.14599999999999991</v>
      </c>
      <c r="BQ230" s="34"/>
      <c r="BR230" s="34"/>
      <c r="BS230" s="34"/>
      <c r="BT230" s="132">
        <v>228</v>
      </c>
      <c r="BU230" s="133">
        <v>4.7949999999999999</v>
      </c>
      <c r="BV230" s="34">
        <f t="shared" si="46"/>
        <v>-0.17900000000000027</v>
      </c>
      <c r="CR230" s="132">
        <v>228</v>
      </c>
      <c r="CS230" s="133">
        <v>4.96</v>
      </c>
      <c r="CT230" s="34">
        <f t="shared" si="49"/>
        <v>-0.20399999999999974</v>
      </c>
    </row>
    <row r="231" spans="48:98" x14ac:dyDescent="0.25">
      <c r="AV231" s="132">
        <v>229</v>
      </c>
      <c r="AW231" s="133">
        <v>5.0579999999999998</v>
      </c>
      <c r="AX231" s="34">
        <f t="shared" si="42"/>
        <v>1.2999999999999901E-2</v>
      </c>
      <c r="AY231" s="34"/>
      <c r="AZ231" s="34"/>
      <c r="BA231" s="34"/>
      <c r="BB231" s="132">
        <v>229</v>
      </c>
      <c r="BC231" s="133">
        <v>4.8170000000000002</v>
      </c>
      <c r="BD231" s="34">
        <f t="shared" si="43"/>
        <v>9.6000000000000085E-2</v>
      </c>
      <c r="BE231" s="34"/>
      <c r="BF231" s="34"/>
      <c r="BG231" s="34"/>
      <c r="BH231" s="132">
        <v>229</v>
      </c>
      <c r="BI231" s="133">
        <v>4.6440000000000001</v>
      </c>
      <c r="BJ231" s="34">
        <f t="shared" si="44"/>
        <v>0.20999999999999996</v>
      </c>
      <c r="BK231" s="34"/>
      <c r="BL231" s="34"/>
      <c r="BM231" s="34"/>
      <c r="BN231" s="132">
        <v>229</v>
      </c>
      <c r="BO231" s="133">
        <v>4.6539999999999999</v>
      </c>
      <c r="BP231" s="34">
        <f t="shared" si="45"/>
        <v>0.2629999999999999</v>
      </c>
      <c r="BQ231" s="34"/>
      <c r="BR231" s="34"/>
      <c r="BS231" s="34"/>
      <c r="BT231" s="132">
        <v>229</v>
      </c>
      <c r="BU231" s="133">
        <v>4.6159999999999997</v>
      </c>
      <c r="BV231" s="34">
        <f t="shared" si="46"/>
        <v>0.29800000000000004</v>
      </c>
      <c r="CR231" s="132">
        <v>229</v>
      </c>
      <c r="CS231" s="133">
        <v>4.7560000000000002</v>
      </c>
      <c r="CT231" s="34">
        <f t="shared" si="49"/>
        <v>0.32200000000000006</v>
      </c>
    </row>
    <row r="232" spans="48:98" x14ac:dyDescent="0.25">
      <c r="AV232" s="132">
        <v>230</v>
      </c>
      <c r="AW232" s="133">
        <v>5.0709999999999997</v>
      </c>
      <c r="AX232" s="34">
        <f t="shared" si="42"/>
        <v>-5.600000000000005E-2</v>
      </c>
      <c r="AY232" s="34"/>
      <c r="AZ232" s="34"/>
      <c r="BA232" s="34"/>
      <c r="BB232" s="132">
        <v>230</v>
      </c>
      <c r="BC232" s="133">
        <v>4.9130000000000003</v>
      </c>
      <c r="BD232" s="34">
        <f t="shared" si="43"/>
        <v>-6.5000000000000391E-2</v>
      </c>
      <c r="BE232" s="34"/>
      <c r="BF232" s="34"/>
      <c r="BG232" s="34"/>
      <c r="BH232" s="132">
        <v>230</v>
      </c>
      <c r="BI232" s="133">
        <v>4.8540000000000001</v>
      </c>
      <c r="BJ232" s="34">
        <f t="shared" si="44"/>
        <v>-8.0000000000000071E-2</v>
      </c>
      <c r="BK232" s="34"/>
      <c r="BL232" s="34"/>
      <c r="BM232" s="34"/>
      <c r="BN232" s="132">
        <v>230</v>
      </c>
      <c r="BO232" s="133">
        <v>4.9169999999999998</v>
      </c>
      <c r="BP232" s="34">
        <f t="shared" si="45"/>
        <v>-6.5999999999999837E-2</v>
      </c>
      <c r="BQ232" s="34"/>
      <c r="BR232" s="34"/>
      <c r="BS232" s="34"/>
      <c r="BT232" s="132">
        <v>230</v>
      </c>
      <c r="BU232" s="133">
        <v>4.9139999999999997</v>
      </c>
      <c r="BV232" s="34">
        <f t="shared" si="46"/>
        <v>-6.899999999999995E-2</v>
      </c>
      <c r="CR232" s="132">
        <v>230</v>
      </c>
      <c r="CS232" s="133">
        <v>5.0780000000000003</v>
      </c>
      <c r="CT232" s="34">
        <f t="shared" si="49"/>
        <v>-6.0000000000000497E-2</v>
      </c>
    </row>
    <row r="233" spans="48:98" x14ac:dyDescent="0.25">
      <c r="AV233" s="132">
        <v>231</v>
      </c>
      <c r="AW233" s="133">
        <v>5.0149999999999997</v>
      </c>
      <c r="AX233" s="34">
        <f t="shared" si="42"/>
        <v>-0.16999999999999993</v>
      </c>
      <c r="AY233" s="34"/>
      <c r="AZ233" s="34"/>
      <c r="BA233" s="34"/>
      <c r="BB233" s="132">
        <v>231</v>
      </c>
      <c r="BC233" s="133">
        <v>4.8479999999999999</v>
      </c>
      <c r="BD233" s="34">
        <f t="shared" si="43"/>
        <v>-0.20399999999999974</v>
      </c>
      <c r="BE233" s="34"/>
      <c r="BF233" s="34"/>
      <c r="BG233" s="34"/>
      <c r="BH233" s="132">
        <v>231</v>
      </c>
      <c r="BI233" s="133">
        <v>4.774</v>
      </c>
      <c r="BJ233" s="34">
        <f t="shared" si="44"/>
        <v>-0.26700000000000035</v>
      </c>
      <c r="BK233" s="34"/>
      <c r="BL233" s="34"/>
      <c r="BM233" s="34"/>
      <c r="BN233" s="132">
        <v>231</v>
      </c>
      <c r="BO233" s="133">
        <v>4.851</v>
      </c>
      <c r="BP233" s="34">
        <f t="shared" si="45"/>
        <v>-0.28699999999999992</v>
      </c>
      <c r="BQ233" s="34"/>
      <c r="BR233" s="34"/>
      <c r="BS233" s="34"/>
      <c r="BT233" s="132">
        <v>231</v>
      </c>
      <c r="BU233" s="133">
        <v>4.8449999999999998</v>
      </c>
      <c r="BV233" s="34">
        <f t="shared" si="46"/>
        <v>-0.26900000000000013</v>
      </c>
      <c r="CR233" s="132">
        <v>231</v>
      </c>
      <c r="CS233" s="133">
        <v>5.0179999999999998</v>
      </c>
      <c r="CT233" s="34">
        <f t="shared" si="49"/>
        <v>-0.24800000000000022</v>
      </c>
    </row>
    <row r="234" spans="48:98" x14ac:dyDescent="0.25">
      <c r="AV234" s="132">
        <v>232</v>
      </c>
      <c r="AW234" s="133">
        <v>4.8449999999999998</v>
      </c>
      <c r="AX234" s="34">
        <f t="shared" si="42"/>
        <v>0.2240000000000002</v>
      </c>
      <c r="AY234" s="34"/>
      <c r="AZ234" s="34"/>
      <c r="BA234" s="34"/>
      <c r="BB234" s="132">
        <v>232</v>
      </c>
      <c r="BC234" s="133">
        <v>4.6440000000000001</v>
      </c>
      <c r="BD234" s="34">
        <f t="shared" si="43"/>
        <v>0.19599999999999973</v>
      </c>
      <c r="BE234" s="34"/>
      <c r="BF234" s="34"/>
      <c r="BG234" s="34"/>
      <c r="BH234" s="132">
        <v>232</v>
      </c>
      <c r="BI234" s="133">
        <v>4.5069999999999997</v>
      </c>
      <c r="BJ234" s="34">
        <f t="shared" si="44"/>
        <v>0.17300000000000004</v>
      </c>
      <c r="BK234" s="34"/>
      <c r="BL234" s="34"/>
      <c r="BM234" s="34"/>
      <c r="BN234" s="132">
        <v>232</v>
      </c>
      <c r="BO234" s="133">
        <v>4.5640000000000001</v>
      </c>
      <c r="BP234" s="34">
        <f t="shared" si="45"/>
        <v>0.14299999999999979</v>
      </c>
      <c r="BQ234" s="34"/>
      <c r="BR234" s="34"/>
      <c r="BS234" s="34"/>
      <c r="BT234" s="132">
        <v>232</v>
      </c>
      <c r="BU234" s="133">
        <v>4.5759999999999996</v>
      </c>
      <c r="BV234" s="34">
        <f t="shared" si="46"/>
        <v>7.0000000000000284E-2</v>
      </c>
      <c r="CR234" s="132">
        <v>232</v>
      </c>
      <c r="CS234" s="133">
        <v>4.7699999999999996</v>
      </c>
      <c r="CT234" s="34">
        <f t="shared" si="49"/>
        <v>-1.3999999999999346E-2</v>
      </c>
    </row>
    <row r="235" spans="48:98" x14ac:dyDescent="0.25">
      <c r="AV235" s="132">
        <v>233</v>
      </c>
      <c r="AW235" s="133">
        <v>5.069</v>
      </c>
      <c r="AX235" s="34">
        <f t="shared" si="42"/>
        <v>-0.17499999999999982</v>
      </c>
      <c r="AY235" s="34"/>
      <c r="AZ235" s="34"/>
      <c r="BA235" s="34"/>
      <c r="BB235" s="132">
        <v>233</v>
      </c>
      <c r="BC235" s="133">
        <v>4.84</v>
      </c>
      <c r="BD235" s="34">
        <f t="shared" si="43"/>
        <v>-0.21499999999999986</v>
      </c>
      <c r="BE235" s="34"/>
      <c r="BF235" s="34"/>
      <c r="BG235" s="34"/>
      <c r="BH235" s="132">
        <v>233</v>
      </c>
      <c r="BI235" s="133">
        <v>4.68</v>
      </c>
      <c r="BJ235" s="34">
        <f t="shared" si="44"/>
        <v>-0.23399999999999999</v>
      </c>
      <c r="BK235" s="34"/>
      <c r="BL235" s="34"/>
      <c r="BM235" s="34"/>
      <c r="BN235" s="132">
        <v>233</v>
      </c>
      <c r="BO235" s="133">
        <v>4.7069999999999999</v>
      </c>
      <c r="BP235" s="34">
        <f t="shared" si="45"/>
        <v>-0.23399999999999999</v>
      </c>
      <c r="BQ235" s="34"/>
      <c r="BR235" s="34"/>
      <c r="BS235" s="34"/>
      <c r="BT235" s="132">
        <v>233</v>
      </c>
      <c r="BU235" s="133">
        <v>4.6459999999999999</v>
      </c>
      <c r="BV235" s="34">
        <f t="shared" si="46"/>
        <v>-0.20699999999999985</v>
      </c>
      <c r="CR235" s="132">
        <v>233</v>
      </c>
      <c r="CS235" s="133">
        <v>4.7560000000000002</v>
      </c>
      <c r="CT235" s="34">
        <f t="shared" si="49"/>
        <v>-0.16199999999999992</v>
      </c>
    </row>
    <row r="236" spans="48:98" x14ac:dyDescent="0.25">
      <c r="AV236" s="132">
        <v>234</v>
      </c>
      <c r="AW236" s="133">
        <v>4.8940000000000001</v>
      </c>
      <c r="AX236" s="34">
        <f t="shared" si="42"/>
        <v>6.0999999999999943E-2</v>
      </c>
      <c r="AY236" s="34"/>
      <c r="AZ236" s="34"/>
      <c r="BA236" s="34"/>
      <c r="BB236" s="132">
        <v>234</v>
      </c>
      <c r="BC236" s="133">
        <v>4.625</v>
      </c>
      <c r="BD236" s="34">
        <f t="shared" si="43"/>
        <v>4.4999999999999929E-2</v>
      </c>
      <c r="BE236" s="34"/>
      <c r="BF236" s="34"/>
      <c r="BG236" s="34"/>
      <c r="BH236" s="132">
        <v>234</v>
      </c>
      <c r="BI236" s="133">
        <v>4.4459999999999997</v>
      </c>
      <c r="BJ236" s="34">
        <f t="shared" si="44"/>
        <v>4.6000000000000263E-2</v>
      </c>
      <c r="BK236" s="34"/>
      <c r="BL236" s="34"/>
      <c r="BM236" s="34"/>
      <c r="BN236" s="132">
        <v>234</v>
      </c>
      <c r="BO236" s="133">
        <v>4.4729999999999999</v>
      </c>
      <c r="BP236" s="34">
        <f t="shared" si="45"/>
        <v>4.1000000000000369E-2</v>
      </c>
      <c r="BQ236" s="34"/>
      <c r="BR236" s="34"/>
      <c r="BS236" s="34"/>
      <c r="BT236" s="132">
        <v>234</v>
      </c>
      <c r="BU236" s="133">
        <v>4.4390000000000001</v>
      </c>
      <c r="BV236" s="34">
        <f t="shared" si="46"/>
        <v>3.3000000000000362E-2</v>
      </c>
      <c r="CR236" s="132">
        <v>234</v>
      </c>
      <c r="CS236" s="133">
        <v>4.5940000000000003</v>
      </c>
      <c r="CT236" s="34">
        <f t="shared" si="49"/>
        <v>8.9999999999994529E-3</v>
      </c>
    </row>
    <row r="237" spans="48:98" x14ac:dyDescent="0.25">
      <c r="AV237" s="132">
        <v>235</v>
      </c>
      <c r="AW237" s="133">
        <v>4.9550000000000001</v>
      </c>
      <c r="AX237" s="34">
        <f t="shared" si="42"/>
        <v>-0.40399999999999991</v>
      </c>
      <c r="AY237" s="34"/>
      <c r="AZ237" s="34"/>
      <c r="BA237" s="34"/>
      <c r="BB237" s="132">
        <v>235</v>
      </c>
      <c r="BC237" s="133">
        <v>4.67</v>
      </c>
      <c r="BD237" s="34">
        <f t="shared" si="43"/>
        <v>-0.35899999999999999</v>
      </c>
      <c r="BE237" s="34"/>
      <c r="BF237" s="34"/>
      <c r="BG237" s="34"/>
      <c r="BH237" s="132">
        <v>235</v>
      </c>
      <c r="BI237" s="133">
        <v>4.492</v>
      </c>
      <c r="BJ237" s="34">
        <f t="shared" si="44"/>
        <v>-0.35099999999999998</v>
      </c>
      <c r="BK237" s="34"/>
      <c r="BL237" s="34"/>
      <c r="BM237" s="34"/>
      <c r="BN237" s="132">
        <v>235</v>
      </c>
      <c r="BO237" s="133">
        <v>4.5140000000000002</v>
      </c>
      <c r="BP237" s="34">
        <f t="shared" si="45"/>
        <v>-0.30100000000000016</v>
      </c>
      <c r="BQ237" s="34"/>
      <c r="BR237" s="34"/>
      <c r="BS237" s="34"/>
      <c r="BT237" s="132">
        <v>235</v>
      </c>
      <c r="BU237" s="133">
        <v>4.4720000000000004</v>
      </c>
      <c r="BV237" s="34">
        <f t="shared" si="46"/>
        <v>-0.26300000000000079</v>
      </c>
      <c r="CR237" s="132">
        <v>235</v>
      </c>
      <c r="CS237" s="133">
        <v>4.6029999999999998</v>
      </c>
      <c r="CT237" s="34">
        <f t="shared" si="49"/>
        <v>-0.21099999999999941</v>
      </c>
    </row>
    <row r="238" spans="48:98" x14ac:dyDescent="0.25">
      <c r="AV238" s="132">
        <v>236</v>
      </c>
      <c r="AW238" s="133">
        <v>4.5510000000000002</v>
      </c>
      <c r="AX238" s="34">
        <f t="shared" si="42"/>
        <v>0.17199999999999971</v>
      </c>
      <c r="AY238" s="34"/>
      <c r="AZ238" s="34"/>
      <c r="BA238" s="34"/>
      <c r="BB238" s="132">
        <v>236</v>
      </c>
      <c r="BC238" s="133">
        <v>4.3109999999999999</v>
      </c>
      <c r="BD238" s="34">
        <f t="shared" si="43"/>
        <v>0.14900000000000002</v>
      </c>
      <c r="BE238" s="34"/>
      <c r="BF238" s="34"/>
      <c r="BG238" s="34"/>
      <c r="BH238" s="132">
        <v>236</v>
      </c>
      <c r="BI238" s="133">
        <v>4.141</v>
      </c>
      <c r="BJ238" s="34">
        <f t="shared" si="44"/>
        <v>0.10200000000000031</v>
      </c>
      <c r="BK238" s="34"/>
      <c r="BL238" s="34"/>
      <c r="BM238" s="34"/>
      <c r="BN238" s="132">
        <v>236</v>
      </c>
      <c r="BO238" s="133">
        <v>4.2130000000000001</v>
      </c>
      <c r="BP238" s="34">
        <f t="shared" si="45"/>
        <v>5.9000000000000163E-2</v>
      </c>
      <c r="BQ238" s="34"/>
      <c r="BR238" s="34"/>
      <c r="BS238" s="34"/>
      <c r="BT238" s="132">
        <v>236</v>
      </c>
      <c r="BU238" s="133">
        <v>4.2089999999999996</v>
      </c>
      <c r="BV238" s="34">
        <f t="shared" si="46"/>
        <v>2.0000000000000462E-2</v>
      </c>
      <c r="CR238" s="132">
        <v>236</v>
      </c>
      <c r="CS238" s="133">
        <v>4.3920000000000003</v>
      </c>
      <c r="CT238" s="34">
        <f t="shared" si="49"/>
        <v>-8.4000000000000519E-2</v>
      </c>
    </row>
    <row r="239" spans="48:98" x14ac:dyDescent="0.25">
      <c r="AV239" s="132">
        <v>237</v>
      </c>
      <c r="AW239" s="133">
        <v>4.7229999999999999</v>
      </c>
      <c r="AX239" s="34">
        <f t="shared" si="42"/>
        <v>-0.27400000000000002</v>
      </c>
      <c r="AY239" s="34"/>
      <c r="AZ239" s="34"/>
      <c r="BA239" s="34"/>
      <c r="BB239" s="132">
        <v>237</v>
      </c>
      <c r="BC239" s="133">
        <v>4.46</v>
      </c>
      <c r="BD239" s="34">
        <f t="shared" si="43"/>
        <v>-0.33499999999999996</v>
      </c>
      <c r="BE239" s="34"/>
      <c r="BF239" s="34"/>
      <c r="BG239" s="34"/>
      <c r="BH239" s="132">
        <v>237</v>
      </c>
      <c r="BI239" s="133">
        <v>4.2430000000000003</v>
      </c>
      <c r="BJ239" s="34">
        <f t="shared" si="44"/>
        <v>-0.32900000000000018</v>
      </c>
      <c r="BK239" s="34"/>
      <c r="BL239" s="34"/>
      <c r="BM239" s="34"/>
      <c r="BN239" s="132">
        <v>237</v>
      </c>
      <c r="BO239" s="133">
        <v>4.2720000000000002</v>
      </c>
      <c r="BP239" s="34">
        <f t="shared" si="45"/>
        <v>-0.32900000000000018</v>
      </c>
      <c r="BQ239" s="34"/>
      <c r="BR239" s="34"/>
      <c r="BS239" s="34"/>
      <c r="BT239" s="132">
        <v>237</v>
      </c>
      <c r="BU239" s="133">
        <v>4.2290000000000001</v>
      </c>
      <c r="BV239" s="34">
        <f t="shared" si="46"/>
        <v>-0.31400000000000006</v>
      </c>
      <c r="CR239" s="132">
        <v>237</v>
      </c>
      <c r="CS239" s="133">
        <v>4.3079999999999998</v>
      </c>
      <c r="CT239" s="34">
        <f t="shared" si="49"/>
        <v>-0.29600000000000026</v>
      </c>
    </row>
    <row r="240" spans="48:98" x14ac:dyDescent="0.25">
      <c r="AV240" s="132">
        <v>238</v>
      </c>
      <c r="AW240" s="133">
        <v>4.4489999999999998</v>
      </c>
      <c r="AX240" s="34">
        <f t="shared" si="42"/>
        <v>-0.12000000000000011</v>
      </c>
      <c r="AY240" s="34"/>
      <c r="AZ240" s="34"/>
      <c r="BA240" s="34"/>
      <c r="BB240" s="132">
        <v>238</v>
      </c>
      <c r="BC240" s="133">
        <v>4.125</v>
      </c>
      <c r="BD240" s="34">
        <f t="shared" si="43"/>
        <v>-8.0000000000000071E-2</v>
      </c>
      <c r="BE240" s="34"/>
      <c r="BF240" s="34"/>
      <c r="BG240" s="34"/>
      <c r="BH240" s="132">
        <v>238</v>
      </c>
      <c r="BI240" s="133">
        <v>3.9140000000000001</v>
      </c>
      <c r="BJ240" s="34">
        <f t="shared" si="44"/>
        <v>-3.5000000000000142E-2</v>
      </c>
      <c r="BK240" s="34"/>
      <c r="BL240" s="34"/>
      <c r="BM240" s="34"/>
      <c r="BN240" s="132">
        <v>238</v>
      </c>
      <c r="BO240" s="133">
        <v>3.9430000000000001</v>
      </c>
      <c r="BP240" s="34">
        <f t="shared" si="45"/>
        <v>-2.7000000000000135E-2</v>
      </c>
      <c r="BQ240" s="34"/>
      <c r="BR240" s="34"/>
      <c r="BS240" s="34"/>
      <c r="BT240" s="132">
        <v>238</v>
      </c>
      <c r="BU240" s="133">
        <v>3.915</v>
      </c>
      <c r="BV240" s="34">
        <f t="shared" si="46"/>
        <v>-1.4000000000000234E-2</v>
      </c>
      <c r="CR240" s="132">
        <v>238</v>
      </c>
      <c r="CS240" s="133">
        <v>4.0119999999999996</v>
      </c>
      <c r="CT240" s="34">
        <f t="shared" si="49"/>
        <v>4.2000000000000703E-2</v>
      </c>
    </row>
    <row r="241" spans="48:98" x14ac:dyDescent="0.25">
      <c r="AV241" s="132">
        <v>239</v>
      </c>
      <c r="AW241" s="133">
        <v>4.3289999999999997</v>
      </c>
      <c r="AX241" s="34">
        <f t="shared" si="42"/>
        <v>-7.8999999999999737E-2</v>
      </c>
      <c r="AY241" s="34"/>
      <c r="AZ241" s="34"/>
      <c r="BA241" s="34"/>
      <c r="BB241" s="132">
        <v>239</v>
      </c>
      <c r="BC241" s="133">
        <v>4.0449999999999999</v>
      </c>
      <c r="BD241" s="34">
        <f t="shared" si="43"/>
        <v>-4.1999999999999815E-2</v>
      </c>
      <c r="BE241" s="34"/>
      <c r="BF241" s="34"/>
      <c r="BG241" s="34"/>
      <c r="BH241" s="132">
        <v>239</v>
      </c>
      <c r="BI241" s="133">
        <v>3.879</v>
      </c>
      <c r="BJ241" s="34">
        <f t="shared" si="44"/>
        <v>-3.9000000000000146E-2</v>
      </c>
      <c r="BK241" s="34"/>
      <c r="BL241" s="34"/>
      <c r="BM241" s="34"/>
      <c r="BN241" s="132">
        <v>239</v>
      </c>
      <c r="BO241" s="133">
        <v>3.9159999999999999</v>
      </c>
      <c r="BP241" s="34">
        <f t="shared" si="45"/>
        <v>-4.4000000000000039E-2</v>
      </c>
      <c r="BQ241" s="34"/>
      <c r="BR241" s="34"/>
      <c r="BS241" s="34"/>
      <c r="BT241" s="132">
        <v>239</v>
      </c>
      <c r="BU241" s="133">
        <v>3.9009999999999998</v>
      </c>
      <c r="BV241" s="34">
        <f t="shared" si="46"/>
        <v>-3.4999999999999698E-2</v>
      </c>
      <c r="CR241" s="132">
        <v>239</v>
      </c>
      <c r="CS241" s="133">
        <v>4.0540000000000003</v>
      </c>
      <c r="CT241" s="34">
        <f t="shared" si="49"/>
        <v>-3.5000000000000142E-2</v>
      </c>
    </row>
    <row r="242" spans="48:98" x14ac:dyDescent="0.25">
      <c r="AV242" s="132">
        <v>240</v>
      </c>
      <c r="AW242" s="133">
        <v>4.25</v>
      </c>
      <c r="AX242" s="34">
        <f t="shared" si="42"/>
        <v>0.14299999999999979</v>
      </c>
      <c r="AY242" s="34"/>
      <c r="AZ242" s="34"/>
      <c r="BA242" s="34"/>
      <c r="BB242" s="132">
        <v>240</v>
      </c>
      <c r="BC242" s="133">
        <v>4.0030000000000001</v>
      </c>
      <c r="BD242" s="34">
        <f t="shared" si="43"/>
        <v>0.17399999999999949</v>
      </c>
      <c r="BE242" s="34"/>
      <c r="BF242" s="34"/>
      <c r="BG242" s="34"/>
      <c r="BH242" s="132">
        <v>240</v>
      </c>
      <c r="BI242" s="133">
        <v>3.84</v>
      </c>
      <c r="BJ242" s="34">
        <f t="shared" si="44"/>
        <v>0.17499999999999982</v>
      </c>
      <c r="BK242" s="34"/>
      <c r="BL242" s="34"/>
      <c r="BM242" s="34"/>
      <c r="BN242" s="132">
        <v>240</v>
      </c>
      <c r="BO242" s="133">
        <v>3.8719999999999999</v>
      </c>
      <c r="BP242" s="34">
        <f t="shared" si="45"/>
        <v>0.17100000000000026</v>
      </c>
      <c r="BQ242" s="34"/>
      <c r="BR242" s="34"/>
      <c r="BS242" s="34"/>
      <c r="BT242" s="132">
        <v>240</v>
      </c>
      <c r="BU242" s="133">
        <v>3.8660000000000001</v>
      </c>
      <c r="BV242" s="34">
        <f t="shared" si="46"/>
        <v>0.18500000000000005</v>
      </c>
      <c r="CR242" s="132">
        <v>240</v>
      </c>
      <c r="CS242" s="133">
        <v>4.0190000000000001</v>
      </c>
      <c r="CT242" s="34">
        <f t="shared" si="49"/>
        <v>0.18700000000000028</v>
      </c>
    </row>
    <row r="243" spans="48:98" x14ac:dyDescent="0.25">
      <c r="AV243" s="132">
        <v>241</v>
      </c>
      <c r="AW243" s="133">
        <v>4.3929999999999998</v>
      </c>
      <c r="AX243" s="34">
        <f t="shared" si="42"/>
        <v>-0.24699999999999989</v>
      </c>
      <c r="AY243" s="34"/>
      <c r="AZ243" s="34"/>
      <c r="BA243" s="34"/>
      <c r="BB243" s="132">
        <v>241</v>
      </c>
      <c r="BC243" s="133">
        <v>4.1769999999999996</v>
      </c>
      <c r="BD243" s="34">
        <f t="shared" si="43"/>
        <v>-0.24699999999999944</v>
      </c>
      <c r="BE243" s="34"/>
      <c r="BF243" s="34"/>
      <c r="BG243" s="34"/>
      <c r="BH243" s="132">
        <v>241</v>
      </c>
      <c r="BI243" s="133">
        <v>4.0149999999999997</v>
      </c>
      <c r="BJ243" s="34">
        <f t="shared" si="44"/>
        <v>-0.18299999999999983</v>
      </c>
      <c r="BK243" s="34"/>
      <c r="BL243" s="34"/>
      <c r="BM243" s="34"/>
      <c r="BN243" s="132">
        <v>241</v>
      </c>
      <c r="BO243" s="133">
        <v>4.0430000000000001</v>
      </c>
      <c r="BP243" s="34">
        <f t="shared" si="45"/>
        <v>-0.15400000000000036</v>
      </c>
      <c r="BQ243" s="34"/>
      <c r="BR243" s="34"/>
      <c r="BS243" s="34"/>
      <c r="BT243" s="132">
        <v>241</v>
      </c>
      <c r="BU243" s="133">
        <v>4.0510000000000002</v>
      </c>
      <c r="BV243" s="34">
        <f t="shared" si="46"/>
        <v>-0.1120000000000001</v>
      </c>
      <c r="CR243" s="132">
        <v>241</v>
      </c>
      <c r="CS243" s="133">
        <v>4.2060000000000004</v>
      </c>
      <c r="CT243" s="34">
        <f t="shared" si="49"/>
        <v>-3.1000000000000583E-2</v>
      </c>
    </row>
    <row r="244" spans="48:98" x14ac:dyDescent="0.25">
      <c r="AV244" s="132">
        <v>242</v>
      </c>
      <c r="AW244" s="133">
        <v>4.1459999999999999</v>
      </c>
      <c r="AX244" s="34">
        <f t="shared" si="42"/>
        <v>0.24300000000000033</v>
      </c>
      <c r="AY244" s="34"/>
      <c r="AZ244" s="34"/>
      <c r="BA244" s="34"/>
      <c r="BB244" s="132">
        <v>242</v>
      </c>
      <c r="BC244" s="133">
        <v>3.93</v>
      </c>
      <c r="BD244" s="34">
        <f t="shared" si="43"/>
        <v>0.23600000000000021</v>
      </c>
      <c r="BE244" s="34"/>
      <c r="BF244" s="34"/>
      <c r="BG244" s="34"/>
      <c r="BH244" s="132">
        <v>242</v>
      </c>
      <c r="BI244" s="133">
        <v>3.8319999999999999</v>
      </c>
      <c r="BJ244" s="34">
        <f t="shared" si="44"/>
        <v>0.22200000000000042</v>
      </c>
      <c r="BK244" s="34"/>
      <c r="BL244" s="34"/>
      <c r="BM244" s="34"/>
      <c r="BN244" s="132">
        <v>242</v>
      </c>
      <c r="BO244" s="133">
        <v>3.8889999999999998</v>
      </c>
      <c r="BP244" s="34">
        <f t="shared" si="45"/>
        <v>0.21200000000000019</v>
      </c>
      <c r="BQ244" s="34"/>
      <c r="BR244" s="34"/>
      <c r="BS244" s="34"/>
      <c r="BT244" s="132">
        <v>242</v>
      </c>
      <c r="BU244" s="133">
        <v>3.9390000000000001</v>
      </c>
      <c r="BV244" s="34">
        <f t="shared" si="46"/>
        <v>0.19099999999999984</v>
      </c>
      <c r="CR244" s="132">
        <v>242</v>
      </c>
      <c r="CS244" s="133">
        <v>4.1749999999999998</v>
      </c>
      <c r="CT244" s="34">
        <f t="shared" si="49"/>
        <v>0.16199999999999992</v>
      </c>
    </row>
    <row r="245" spans="48:98" x14ac:dyDescent="0.25">
      <c r="AV245" s="132">
        <v>243</v>
      </c>
      <c r="AW245" s="133">
        <v>4.3890000000000002</v>
      </c>
      <c r="AX245" s="34">
        <f t="shared" si="42"/>
        <v>-3.2000000000000028E-2</v>
      </c>
      <c r="AY245" s="34"/>
      <c r="AZ245" s="34"/>
      <c r="BA245" s="34"/>
      <c r="BB245" s="132">
        <v>243</v>
      </c>
      <c r="BC245" s="133">
        <v>4.1660000000000004</v>
      </c>
      <c r="BD245" s="34">
        <f t="shared" si="43"/>
        <v>-1.7000000000000348E-2</v>
      </c>
      <c r="BE245" s="34"/>
      <c r="BF245" s="34"/>
      <c r="BG245" s="34"/>
      <c r="BH245" s="132">
        <v>243</v>
      </c>
      <c r="BI245" s="133">
        <v>4.0540000000000003</v>
      </c>
      <c r="BJ245" s="34">
        <f t="shared" si="44"/>
        <v>-1.6000000000000014E-2</v>
      </c>
      <c r="BK245" s="34"/>
      <c r="BL245" s="34"/>
      <c r="BM245" s="34"/>
      <c r="BN245" s="132">
        <v>243</v>
      </c>
      <c r="BO245" s="133">
        <v>4.101</v>
      </c>
      <c r="BP245" s="34">
        <f t="shared" si="45"/>
        <v>3.0000000000001137E-3</v>
      </c>
      <c r="BQ245" s="34"/>
      <c r="BR245" s="34"/>
      <c r="BS245" s="34"/>
      <c r="BT245" s="132">
        <v>243</v>
      </c>
      <c r="BU245" s="133">
        <v>4.13</v>
      </c>
      <c r="BV245" s="34">
        <f t="shared" si="46"/>
        <v>9.0000000000003411E-3</v>
      </c>
      <c r="CR245" s="132">
        <v>243</v>
      </c>
      <c r="CS245" s="133">
        <v>4.3369999999999997</v>
      </c>
      <c r="CT245" s="34">
        <f t="shared" si="49"/>
        <v>3.5000000000000142E-2</v>
      </c>
    </row>
    <row r="246" spans="48:98" x14ac:dyDescent="0.25">
      <c r="AV246" s="132">
        <v>244</v>
      </c>
      <c r="AW246" s="133">
        <v>4.3570000000000002</v>
      </c>
      <c r="AX246" s="34">
        <f t="shared" si="42"/>
        <v>1.499999999999968E-2</v>
      </c>
      <c r="AY246" s="34"/>
      <c r="AZ246" s="34"/>
      <c r="BA246" s="34"/>
      <c r="BB246" s="132">
        <v>244</v>
      </c>
      <c r="BC246" s="133">
        <v>4.149</v>
      </c>
      <c r="BD246" s="34">
        <f t="shared" si="43"/>
        <v>-1.9999999999997797E-3</v>
      </c>
      <c r="BE246" s="34"/>
      <c r="BF246" s="34"/>
      <c r="BG246" s="34"/>
      <c r="BH246" s="132">
        <v>244</v>
      </c>
      <c r="BI246" s="133">
        <v>4.0380000000000003</v>
      </c>
      <c r="BJ246" s="34">
        <f t="shared" si="44"/>
        <v>-5.2000000000000046E-2</v>
      </c>
      <c r="BK246" s="34"/>
      <c r="BL246" s="34"/>
      <c r="BM246" s="34"/>
      <c r="BN246" s="132">
        <v>244</v>
      </c>
      <c r="BO246" s="133">
        <v>4.1040000000000001</v>
      </c>
      <c r="BP246" s="34">
        <f t="shared" si="45"/>
        <v>-9.4000000000000306E-2</v>
      </c>
      <c r="BQ246" s="34"/>
      <c r="BR246" s="34"/>
      <c r="BS246" s="34"/>
      <c r="BT246" s="132">
        <v>244</v>
      </c>
      <c r="BU246" s="133">
        <v>4.1390000000000002</v>
      </c>
      <c r="BV246" s="34">
        <f t="shared" si="46"/>
        <v>-0.11500000000000021</v>
      </c>
      <c r="CR246" s="132">
        <v>244</v>
      </c>
      <c r="CS246" s="133">
        <v>4.3719999999999999</v>
      </c>
      <c r="CT246" s="34">
        <f t="shared" si="49"/>
        <v>-0.14799999999999969</v>
      </c>
    </row>
    <row r="247" spans="48:98" x14ac:dyDescent="0.25">
      <c r="AV247" s="132">
        <v>245</v>
      </c>
      <c r="AW247" s="133">
        <v>4.3719999999999999</v>
      </c>
      <c r="AX247" s="34">
        <f t="shared" si="42"/>
        <v>0.11399999999999988</v>
      </c>
      <c r="AY247" s="34"/>
      <c r="AZ247" s="34"/>
      <c r="BA247" s="34"/>
      <c r="BB247" s="132">
        <v>245</v>
      </c>
      <c r="BC247" s="133">
        <v>4.1470000000000002</v>
      </c>
      <c r="BD247" s="34">
        <f t="shared" si="43"/>
        <v>0.12399999999999967</v>
      </c>
      <c r="BE247" s="34"/>
      <c r="BF247" s="34"/>
      <c r="BG247" s="34"/>
      <c r="BH247" s="132">
        <v>245</v>
      </c>
      <c r="BI247" s="133">
        <v>3.9860000000000002</v>
      </c>
      <c r="BJ247" s="34">
        <f t="shared" si="44"/>
        <v>0.15600000000000014</v>
      </c>
      <c r="BK247" s="34"/>
      <c r="BL247" s="34"/>
      <c r="BM247" s="34"/>
      <c r="BN247" s="132">
        <v>245</v>
      </c>
      <c r="BO247" s="133">
        <v>4.01</v>
      </c>
      <c r="BP247" s="34">
        <f t="shared" si="45"/>
        <v>0.16300000000000026</v>
      </c>
      <c r="BQ247" s="34"/>
      <c r="BR247" s="34"/>
      <c r="BS247" s="34"/>
      <c r="BT247" s="132">
        <v>245</v>
      </c>
      <c r="BU247" s="133">
        <v>4.024</v>
      </c>
      <c r="BV247" s="34">
        <f t="shared" si="46"/>
        <v>0.15299999999999958</v>
      </c>
      <c r="CR247" s="132">
        <v>245</v>
      </c>
      <c r="CS247" s="133">
        <v>4.2240000000000002</v>
      </c>
      <c r="CT247" s="34">
        <f t="shared" si="49"/>
        <v>0.14999999999999947</v>
      </c>
    </row>
    <row r="248" spans="48:98" x14ac:dyDescent="0.25">
      <c r="AV248" s="132">
        <v>246</v>
      </c>
      <c r="AW248" s="133">
        <v>4.4859999999999998</v>
      </c>
      <c r="AX248" s="34">
        <f t="shared" si="42"/>
        <v>0.15800000000000036</v>
      </c>
      <c r="AY248" s="34"/>
      <c r="AZ248" s="34"/>
      <c r="BA248" s="34"/>
      <c r="BB248" s="132">
        <v>246</v>
      </c>
      <c r="BC248" s="133">
        <v>4.2709999999999999</v>
      </c>
      <c r="BD248" s="34">
        <f t="shared" si="43"/>
        <v>0.14700000000000024</v>
      </c>
      <c r="BE248" s="34"/>
      <c r="BF248" s="34"/>
      <c r="BG248" s="34"/>
      <c r="BH248" s="132">
        <v>246</v>
      </c>
      <c r="BI248" s="133">
        <v>4.1420000000000003</v>
      </c>
      <c r="BJ248" s="34">
        <f t="shared" si="44"/>
        <v>0.13399999999999945</v>
      </c>
      <c r="BK248" s="34"/>
      <c r="BL248" s="34"/>
      <c r="BM248" s="34"/>
      <c r="BN248" s="132">
        <v>246</v>
      </c>
      <c r="BO248" s="133">
        <v>4.173</v>
      </c>
      <c r="BP248" s="34">
        <f t="shared" si="45"/>
        <v>0.12300000000000022</v>
      </c>
      <c r="BQ248" s="34"/>
      <c r="BR248" s="34"/>
      <c r="BS248" s="34"/>
      <c r="BT248" s="132">
        <v>246</v>
      </c>
      <c r="BU248" s="133">
        <v>4.1769999999999996</v>
      </c>
      <c r="BV248" s="34">
        <f t="shared" si="46"/>
        <v>0.10400000000000009</v>
      </c>
      <c r="CR248" s="132">
        <v>246</v>
      </c>
      <c r="CS248" s="133">
        <v>4.3739999999999997</v>
      </c>
      <c r="CT248" s="34">
        <f t="shared" si="49"/>
        <v>6.3000000000000611E-2</v>
      </c>
    </row>
    <row r="249" spans="48:98" x14ac:dyDescent="0.25">
      <c r="AV249" s="132">
        <v>247</v>
      </c>
      <c r="AW249" s="133">
        <v>4.6440000000000001</v>
      </c>
      <c r="AX249" s="34">
        <f t="shared" si="42"/>
        <v>4.3999999999999595E-2</v>
      </c>
      <c r="AY249" s="34"/>
      <c r="AZ249" s="34"/>
      <c r="BA249" s="34"/>
      <c r="BB249" s="132">
        <v>247</v>
      </c>
      <c r="BC249" s="133">
        <v>4.4180000000000001</v>
      </c>
      <c r="BD249" s="34">
        <f t="shared" si="43"/>
        <v>3.5999999999999588E-2</v>
      </c>
      <c r="BE249" s="34"/>
      <c r="BF249" s="34"/>
      <c r="BG249" s="34"/>
      <c r="BH249" s="132">
        <v>247</v>
      </c>
      <c r="BI249" s="133">
        <v>4.2759999999999998</v>
      </c>
      <c r="BJ249" s="34">
        <f t="shared" si="44"/>
        <v>1.9999999999997797E-3</v>
      </c>
      <c r="BK249" s="34"/>
      <c r="BL249" s="34"/>
      <c r="BM249" s="34"/>
      <c r="BN249" s="132">
        <v>247</v>
      </c>
      <c r="BO249" s="133">
        <v>4.2960000000000003</v>
      </c>
      <c r="BP249" s="34">
        <f t="shared" si="45"/>
        <v>-1.6000000000000014E-2</v>
      </c>
      <c r="BQ249" s="34"/>
      <c r="BR249" s="34"/>
      <c r="BS249" s="34"/>
      <c r="BT249" s="132">
        <v>247</v>
      </c>
      <c r="BU249" s="133">
        <v>4.2809999999999997</v>
      </c>
      <c r="BV249" s="34">
        <f t="shared" si="46"/>
        <v>-3.2999999999999474E-2</v>
      </c>
      <c r="CR249" s="132">
        <v>247</v>
      </c>
      <c r="CS249" s="133">
        <v>4.4370000000000003</v>
      </c>
      <c r="CT249" s="34">
        <f t="shared" si="49"/>
        <v>-7.1000000000000618E-2</v>
      </c>
    </row>
    <row r="250" spans="48:98" x14ac:dyDescent="0.25">
      <c r="AV250" s="132">
        <v>248</v>
      </c>
      <c r="AW250" s="133">
        <v>4.6879999999999997</v>
      </c>
      <c r="AX250" s="34">
        <f t="shared" si="42"/>
        <v>-0.15499999999999936</v>
      </c>
      <c r="AY250" s="34"/>
      <c r="AZ250" s="34"/>
      <c r="BA250" s="34"/>
      <c r="BB250" s="132">
        <v>248</v>
      </c>
      <c r="BC250" s="133">
        <v>4.4539999999999997</v>
      </c>
      <c r="BD250" s="34">
        <f t="shared" si="43"/>
        <v>-0.125</v>
      </c>
      <c r="BE250" s="34"/>
      <c r="BF250" s="34"/>
      <c r="BG250" s="34"/>
      <c r="BH250" s="132">
        <v>248</v>
      </c>
      <c r="BI250" s="133">
        <v>4.2779999999999996</v>
      </c>
      <c r="BJ250" s="34">
        <f t="shared" si="44"/>
        <v>-0.11599999999999966</v>
      </c>
      <c r="BK250" s="34"/>
      <c r="BL250" s="34"/>
      <c r="BM250" s="34"/>
      <c r="BN250" s="132">
        <v>248</v>
      </c>
      <c r="BO250" s="133">
        <v>4.28</v>
      </c>
      <c r="BP250" s="34">
        <f t="shared" si="45"/>
        <v>-8.7000000000000632E-2</v>
      </c>
      <c r="BQ250" s="34"/>
      <c r="BR250" s="34"/>
      <c r="BS250" s="34"/>
      <c r="BT250" s="132">
        <v>248</v>
      </c>
      <c r="BU250" s="133">
        <v>4.2480000000000002</v>
      </c>
      <c r="BV250" s="34">
        <f t="shared" si="46"/>
        <v>-6.2000000000000277E-2</v>
      </c>
      <c r="CR250" s="132">
        <v>248</v>
      </c>
      <c r="CS250" s="133">
        <v>4.3659999999999997</v>
      </c>
      <c r="CT250" s="34">
        <f t="shared" si="49"/>
        <v>-3.4999999999999254E-2</v>
      </c>
    </row>
    <row r="251" spans="48:98" x14ac:dyDescent="0.25">
      <c r="AV251" s="132">
        <v>249</v>
      </c>
      <c r="AW251" s="133">
        <v>4.5330000000000004</v>
      </c>
      <c r="AX251" s="34">
        <f t="shared" si="42"/>
        <v>-5.5000000000000604E-2</v>
      </c>
      <c r="AY251" s="34"/>
      <c r="AZ251" s="34"/>
      <c r="BA251" s="34"/>
      <c r="BB251" s="132">
        <v>249</v>
      </c>
      <c r="BC251" s="133">
        <v>4.3289999999999997</v>
      </c>
      <c r="BD251" s="34">
        <f t="shared" si="43"/>
        <v>-7.8999999999999737E-2</v>
      </c>
      <c r="BE251" s="34"/>
      <c r="BF251" s="34"/>
      <c r="BG251" s="34"/>
      <c r="BH251" s="132">
        <v>249</v>
      </c>
      <c r="BI251" s="133">
        <v>4.1619999999999999</v>
      </c>
      <c r="BJ251" s="34">
        <f t="shared" si="44"/>
        <v>-0.1120000000000001</v>
      </c>
      <c r="BK251" s="34"/>
      <c r="BL251" s="34"/>
      <c r="BM251" s="34"/>
      <c r="BN251" s="132">
        <v>249</v>
      </c>
      <c r="BO251" s="133">
        <v>4.1929999999999996</v>
      </c>
      <c r="BP251" s="34">
        <f t="shared" si="45"/>
        <v>-0.125</v>
      </c>
      <c r="BQ251" s="34"/>
      <c r="BR251" s="34"/>
      <c r="BS251" s="34"/>
      <c r="BT251" s="132">
        <v>249</v>
      </c>
      <c r="BU251" s="133">
        <v>4.1859999999999999</v>
      </c>
      <c r="BV251" s="34">
        <f t="shared" si="46"/>
        <v>-0.10899999999999999</v>
      </c>
      <c r="CR251" s="132">
        <v>249</v>
      </c>
      <c r="CS251" s="133">
        <v>4.3310000000000004</v>
      </c>
      <c r="CT251" s="34">
        <f t="shared" si="49"/>
        <v>-7.7000000000000846E-2</v>
      </c>
    </row>
    <row r="252" spans="48:98" x14ac:dyDescent="0.25">
      <c r="AV252" s="132">
        <v>250</v>
      </c>
      <c r="AW252" s="133">
        <v>4.4779999999999998</v>
      </c>
      <c r="AX252" s="34">
        <f t="shared" si="42"/>
        <v>0.25400000000000045</v>
      </c>
      <c r="AY252" s="34"/>
      <c r="AZ252" s="34"/>
      <c r="BA252" s="34"/>
      <c r="BB252" s="132">
        <v>250</v>
      </c>
      <c r="BC252" s="133">
        <v>4.25</v>
      </c>
      <c r="BD252" s="34">
        <f t="shared" si="43"/>
        <v>0.25900000000000034</v>
      </c>
      <c r="BE252" s="34"/>
      <c r="BF252" s="34"/>
      <c r="BG252" s="34"/>
      <c r="BH252" s="132">
        <v>250</v>
      </c>
      <c r="BI252" s="133">
        <v>4.05</v>
      </c>
      <c r="BJ252" s="34">
        <f t="shared" si="44"/>
        <v>0.27899999999999991</v>
      </c>
      <c r="BK252" s="34"/>
      <c r="BL252" s="34"/>
      <c r="BM252" s="34"/>
      <c r="BN252" s="132">
        <v>250</v>
      </c>
      <c r="BO252" s="133">
        <v>4.0679999999999996</v>
      </c>
      <c r="BP252" s="34">
        <f t="shared" si="45"/>
        <v>0.26000000000000068</v>
      </c>
      <c r="BQ252" s="34"/>
      <c r="BR252" s="34"/>
      <c r="BS252" s="34"/>
      <c r="BT252" s="132">
        <v>250</v>
      </c>
      <c r="BU252" s="133">
        <v>4.077</v>
      </c>
      <c r="BV252" s="34">
        <f t="shared" si="46"/>
        <v>0.23099999999999987</v>
      </c>
      <c r="CR252" s="132">
        <v>250</v>
      </c>
      <c r="CS252" s="133">
        <v>4.2539999999999996</v>
      </c>
      <c r="CT252" s="34">
        <f t="shared" si="49"/>
        <v>0.17700000000000049</v>
      </c>
    </row>
    <row r="253" spans="48:98" x14ac:dyDescent="0.25">
      <c r="AV253" s="132">
        <v>251</v>
      </c>
      <c r="AW253" s="133">
        <v>4.7320000000000002</v>
      </c>
      <c r="AX253" s="34">
        <f t="shared" si="42"/>
        <v>-0.13700000000000045</v>
      </c>
      <c r="AY253" s="34"/>
      <c r="AZ253" s="34"/>
      <c r="BA253" s="34"/>
      <c r="BB253" s="132">
        <v>251</v>
      </c>
      <c r="BC253" s="133">
        <v>4.5090000000000003</v>
      </c>
      <c r="BD253" s="34">
        <f t="shared" si="43"/>
        <v>-0.15200000000000014</v>
      </c>
      <c r="BE253" s="34"/>
      <c r="BF253" s="34"/>
      <c r="BG253" s="34"/>
      <c r="BH253" s="132">
        <v>251</v>
      </c>
      <c r="BI253" s="133">
        <v>4.3289999999999997</v>
      </c>
      <c r="BJ253" s="34">
        <f t="shared" si="44"/>
        <v>-0.13999999999999968</v>
      </c>
      <c r="BK253" s="34"/>
      <c r="BL253" s="34"/>
      <c r="BM253" s="34"/>
      <c r="BN253" s="132">
        <v>251</v>
      </c>
      <c r="BO253" s="133">
        <v>4.3280000000000003</v>
      </c>
      <c r="BP253" s="34">
        <f t="shared" si="45"/>
        <v>-0.12300000000000022</v>
      </c>
      <c r="BQ253" s="34"/>
      <c r="BR253" s="34"/>
      <c r="BS253" s="34"/>
      <c r="BT253" s="132">
        <v>251</v>
      </c>
      <c r="BU253" s="133">
        <v>4.3079999999999998</v>
      </c>
      <c r="BV253" s="34">
        <f t="shared" si="46"/>
        <v>-0.10599999999999987</v>
      </c>
      <c r="CR253" s="132">
        <v>251</v>
      </c>
      <c r="CS253" s="133">
        <v>4.431</v>
      </c>
      <c r="CT253" s="34">
        <f t="shared" si="49"/>
        <v>-5.1000000000000156E-2</v>
      </c>
    </row>
    <row r="254" spans="48:98" x14ac:dyDescent="0.25">
      <c r="AV254" s="132">
        <v>252</v>
      </c>
      <c r="AW254" s="133">
        <v>4.5949999999999998</v>
      </c>
      <c r="AX254" s="34">
        <f t="shared" si="42"/>
        <v>3.3000000000000362E-2</v>
      </c>
      <c r="AY254" s="34"/>
      <c r="AZ254" s="34"/>
      <c r="BA254" s="34"/>
      <c r="BB254" s="132">
        <v>252</v>
      </c>
      <c r="BC254" s="133">
        <v>4.3570000000000002</v>
      </c>
      <c r="BD254" s="34">
        <f t="shared" si="43"/>
        <v>5.9999999999999609E-2</v>
      </c>
      <c r="BE254" s="34"/>
      <c r="BF254" s="34"/>
      <c r="BG254" s="34"/>
      <c r="BH254" s="132">
        <v>252</v>
      </c>
      <c r="BI254" s="133">
        <v>4.1890000000000001</v>
      </c>
      <c r="BJ254" s="34">
        <f t="shared" si="44"/>
        <v>3.0999999999999694E-2</v>
      </c>
      <c r="BK254" s="34"/>
      <c r="BL254" s="34"/>
      <c r="BM254" s="34"/>
      <c r="BN254" s="132">
        <v>252</v>
      </c>
      <c r="BO254" s="133">
        <v>4.2050000000000001</v>
      </c>
      <c r="BP254" s="34">
        <f t="shared" si="45"/>
        <v>1.1999999999999567E-2</v>
      </c>
      <c r="BQ254" s="34"/>
      <c r="BR254" s="34"/>
      <c r="BS254" s="34"/>
      <c r="BT254" s="132">
        <v>252</v>
      </c>
      <c r="BU254" s="133">
        <v>4.202</v>
      </c>
      <c r="BV254" s="34">
        <f t="shared" si="46"/>
        <v>4.0000000000004476E-3</v>
      </c>
      <c r="CR254" s="132">
        <v>252</v>
      </c>
      <c r="CS254" s="133">
        <v>4.38</v>
      </c>
      <c r="CT254" s="34">
        <f t="shared" si="49"/>
        <v>-3.0999999999999694E-2</v>
      </c>
    </row>
    <row r="255" spans="48:98" x14ac:dyDescent="0.25">
      <c r="AV255" s="132">
        <v>253</v>
      </c>
      <c r="AW255" s="133">
        <v>4.6280000000000001</v>
      </c>
      <c r="AX255" s="34">
        <f t="shared" si="42"/>
        <v>0.12300000000000022</v>
      </c>
      <c r="AY255" s="34"/>
      <c r="AZ255" s="34"/>
      <c r="BA255" s="34"/>
      <c r="BB255" s="132">
        <v>253</v>
      </c>
      <c r="BC255" s="133">
        <v>4.4169999999999998</v>
      </c>
      <c r="BD255" s="34">
        <f t="shared" si="43"/>
        <v>0.14500000000000046</v>
      </c>
      <c r="BE255" s="34"/>
      <c r="BF255" s="34"/>
      <c r="BG255" s="34"/>
      <c r="BH255" s="132">
        <v>253</v>
      </c>
      <c r="BI255" s="133">
        <v>4.22</v>
      </c>
      <c r="BJ255" s="34">
        <f t="shared" si="44"/>
        <v>0.17100000000000026</v>
      </c>
      <c r="BK255" s="34"/>
      <c r="BL255" s="34"/>
      <c r="BM255" s="34"/>
      <c r="BN255" s="132">
        <v>253</v>
      </c>
      <c r="BO255" s="133">
        <v>4.2169999999999996</v>
      </c>
      <c r="BP255" s="34">
        <f t="shared" si="45"/>
        <v>0.1850000000000005</v>
      </c>
      <c r="BQ255" s="34"/>
      <c r="BR255" s="34"/>
      <c r="BS255" s="34"/>
      <c r="BT255" s="132">
        <v>253</v>
      </c>
      <c r="BU255" s="133">
        <v>4.2060000000000004</v>
      </c>
      <c r="BV255" s="34">
        <f t="shared" si="46"/>
        <v>0.19399999999999995</v>
      </c>
      <c r="CR255" s="132">
        <v>253</v>
      </c>
      <c r="CS255" s="133">
        <v>4.3490000000000002</v>
      </c>
      <c r="CT255" s="34">
        <f t="shared" si="49"/>
        <v>0.20199999999999996</v>
      </c>
    </row>
    <row r="256" spans="48:98" x14ac:dyDescent="0.25">
      <c r="AV256" s="132">
        <v>254</v>
      </c>
      <c r="AW256" s="133">
        <v>4.7510000000000003</v>
      </c>
      <c r="AX256" s="34">
        <f t="shared" si="42"/>
        <v>0.14299999999999979</v>
      </c>
      <c r="AY256" s="34"/>
      <c r="AZ256" s="34"/>
      <c r="BA256" s="34"/>
      <c r="BB256" s="132">
        <v>254</v>
      </c>
      <c r="BC256" s="133">
        <v>4.5620000000000003</v>
      </c>
      <c r="BD256" s="34">
        <f t="shared" si="43"/>
        <v>0.1639999999999997</v>
      </c>
      <c r="BE256" s="34"/>
      <c r="BF256" s="34"/>
      <c r="BG256" s="34"/>
      <c r="BH256" s="132">
        <v>254</v>
      </c>
      <c r="BI256" s="133">
        <v>4.391</v>
      </c>
      <c r="BJ256" s="34">
        <f t="shared" si="44"/>
        <v>0.16199999999999992</v>
      </c>
      <c r="BK256" s="34"/>
      <c r="BL256" s="34"/>
      <c r="BM256" s="34"/>
      <c r="BN256" s="132">
        <v>254</v>
      </c>
      <c r="BO256" s="133">
        <v>4.4020000000000001</v>
      </c>
      <c r="BP256" s="34">
        <f t="shared" si="45"/>
        <v>0.1379999999999999</v>
      </c>
      <c r="BQ256" s="34"/>
      <c r="BR256" s="34"/>
      <c r="BS256" s="34"/>
      <c r="BT256" s="132">
        <v>254</v>
      </c>
      <c r="BU256" s="133">
        <v>4.4000000000000004</v>
      </c>
      <c r="BV256" s="34">
        <f t="shared" si="46"/>
        <v>0.11699999999999999</v>
      </c>
      <c r="CR256" s="132">
        <v>254</v>
      </c>
      <c r="CS256" s="133">
        <v>4.5510000000000002</v>
      </c>
      <c r="CT256" s="34">
        <f t="shared" si="49"/>
        <v>7.2000000000000064E-2</v>
      </c>
    </row>
    <row r="257" spans="48:98" x14ac:dyDescent="0.25">
      <c r="AV257" s="132">
        <v>255</v>
      </c>
      <c r="AW257" s="133">
        <v>4.8940000000000001</v>
      </c>
      <c r="AX257" s="34">
        <f t="shared" si="42"/>
        <v>9.4000000000000306E-2</v>
      </c>
      <c r="AY257" s="34"/>
      <c r="AZ257" s="34"/>
      <c r="BA257" s="34"/>
      <c r="BB257" s="132">
        <v>255</v>
      </c>
      <c r="BC257" s="133">
        <v>4.726</v>
      </c>
      <c r="BD257" s="34">
        <f t="shared" si="43"/>
        <v>9.7999999999999865E-2</v>
      </c>
      <c r="BE257" s="34"/>
      <c r="BF257" s="34"/>
      <c r="BG257" s="34"/>
      <c r="BH257" s="132">
        <v>255</v>
      </c>
      <c r="BI257" s="133">
        <v>4.5529999999999999</v>
      </c>
      <c r="BJ257" s="34">
        <f t="shared" si="44"/>
        <v>0.11899999999999977</v>
      </c>
      <c r="BK257" s="34"/>
      <c r="BL257" s="34"/>
      <c r="BM257" s="34"/>
      <c r="BN257" s="132">
        <v>255</v>
      </c>
      <c r="BO257" s="133">
        <v>4.54</v>
      </c>
      <c r="BP257" s="34">
        <f t="shared" si="45"/>
        <v>0.11399999999999988</v>
      </c>
      <c r="BQ257" s="34"/>
      <c r="BR257" s="34"/>
      <c r="BS257" s="34"/>
      <c r="BT257" s="132">
        <v>255</v>
      </c>
      <c r="BU257" s="133">
        <v>4.5170000000000003</v>
      </c>
      <c r="BV257" s="34">
        <f t="shared" si="46"/>
        <v>0.10599999999999987</v>
      </c>
      <c r="CR257" s="132">
        <v>255</v>
      </c>
      <c r="CS257" s="133">
        <v>4.6230000000000002</v>
      </c>
      <c r="CT257" s="34">
        <f t="shared" si="49"/>
        <v>8.9999999999999858E-2</v>
      </c>
    </row>
    <row r="258" spans="48:98" x14ac:dyDescent="0.25">
      <c r="AV258" s="132">
        <v>256</v>
      </c>
      <c r="AW258" s="133">
        <v>4.9880000000000004</v>
      </c>
      <c r="AX258" s="34">
        <f t="shared" si="42"/>
        <v>4.9999999999998934E-3</v>
      </c>
      <c r="AY258" s="34"/>
      <c r="AZ258" s="34"/>
      <c r="BA258" s="34"/>
      <c r="BB258" s="132">
        <v>256</v>
      </c>
      <c r="BC258" s="133">
        <v>4.8239999999999998</v>
      </c>
      <c r="BD258" s="34">
        <f t="shared" si="43"/>
        <v>9.9999999999997868E-3</v>
      </c>
      <c r="BE258" s="34"/>
      <c r="BF258" s="34"/>
      <c r="BG258" s="34"/>
      <c r="BH258" s="132">
        <v>256</v>
      </c>
      <c r="BI258" s="133">
        <v>4.6719999999999997</v>
      </c>
      <c r="BJ258" s="34">
        <f t="shared" si="44"/>
        <v>1.5000000000000568E-2</v>
      </c>
      <c r="BK258" s="34"/>
      <c r="BL258" s="34"/>
      <c r="BM258" s="34"/>
      <c r="BN258" s="132">
        <v>256</v>
      </c>
      <c r="BO258" s="133">
        <v>4.6539999999999999</v>
      </c>
      <c r="BP258" s="34">
        <f t="shared" si="45"/>
        <v>2.8999999999999915E-2</v>
      </c>
      <c r="BQ258" s="34"/>
      <c r="BR258" s="34"/>
      <c r="BS258" s="34"/>
      <c r="BT258" s="132">
        <v>256</v>
      </c>
      <c r="BU258" s="133">
        <v>4.6230000000000002</v>
      </c>
      <c r="BV258" s="34">
        <f t="shared" si="46"/>
        <v>4.0000000000000036E-2</v>
      </c>
      <c r="CR258" s="132">
        <v>256</v>
      </c>
      <c r="CS258" s="133">
        <v>4.7130000000000001</v>
      </c>
      <c r="CT258" s="34">
        <f t="shared" si="49"/>
        <v>6.4000000000000057E-2</v>
      </c>
    </row>
    <row r="259" spans="48:98" x14ac:dyDescent="0.25">
      <c r="AV259" s="132">
        <v>257</v>
      </c>
      <c r="AW259" s="133">
        <v>4.9930000000000003</v>
      </c>
      <c r="AX259" s="34">
        <f t="shared" si="42"/>
        <v>-0.18700000000000028</v>
      </c>
      <c r="AY259" s="34"/>
      <c r="AZ259" s="34"/>
      <c r="BA259" s="34"/>
      <c r="BB259" s="132">
        <v>257</v>
      </c>
      <c r="BC259" s="133">
        <v>4.8339999999999996</v>
      </c>
      <c r="BD259" s="34">
        <f t="shared" si="43"/>
        <v>-0.19700000000000006</v>
      </c>
      <c r="BE259" s="34"/>
      <c r="BF259" s="34"/>
      <c r="BG259" s="34"/>
      <c r="BH259" s="132">
        <v>257</v>
      </c>
      <c r="BI259" s="133">
        <v>4.6870000000000003</v>
      </c>
      <c r="BJ259" s="34">
        <f t="shared" si="44"/>
        <v>-0.20500000000000007</v>
      </c>
      <c r="BK259" s="34"/>
      <c r="BL259" s="34"/>
      <c r="BM259" s="34"/>
      <c r="BN259" s="132">
        <v>257</v>
      </c>
      <c r="BO259" s="133">
        <v>4.6829999999999998</v>
      </c>
      <c r="BP259" s="34">
        <f t="shared" si="45"/>
        <v>-0.1949999999999994</v>
      </c>
      <c r="BQ259" s="34"/>
      <c r="BR259" s="34"/>
      <c r="BS259" s="34"/>
      <c r="BT259" s="132">
        <v>257</v>
      </c>
      <c r="BU259" s="133">
        <v>4.6630000000000003</v>
      </c>
      <c r="BV259" s="34">
        <f t="shared" si="46"/>
        <v>-0.15399999999999991</v>
      </c>
      <c r="CR259" s="132">
        <v>257</v>
      </c>
      <c r="CS259" s="133">
        <v>4.7770000000000001</v>
      </c>
      <c r="CT259" s="34">
        <f t="shared" si="49"/>
        <v>-0.11699999999999999</v>
      </c>
    </row>
    <row r="260" spans="48:98" x14ac:dyDescent="0.25">
      <c r="AV260" s="132">
        <v>258</v>
      </c>
      <c r="AW260" s="133">
        <v>4.806</v>
      </c>
      <c r="AX260" s="34">
        <f t="shared" ref="AX260:AX262" si="50">AW261-AW260</f>
        <v>6.5999999999999837E-2</v>
      </c>
      <c r="AY260" s="34"/>
      <c r="AZ260" s="34"/>
      <c r="BA260" s="34"/>
      <c r="BB260" s="132">
        <v>258</v>
      </c>
      <c r="BC260" s="133">
        <v>4.6369999999999996</v>
      </c>
      <c r="BD260" s="34">
        <f t="shared" ref="BD260:BD262" si="51">BC261-BC260</f>
        <v>3.5000000000000142E-2</v>
      </c>
      <c r="BE260" s="34"/>
      <c r="BF260" s="34"/>
      <c r="BG260" s="34"/>
      <c r="BH260" s="132">
        <v>258</v>
      </c>
      <c r="BI260" s="133">
        <v>4.4820000000000002</v>
      </c>
      <c r="BJ260" s="34">
        <f t="shared" ref="BJ260:BJ262" si="52">BI261-BI260</f>
        <v>3.3999999999999808E-2</v>
      </c>
      <c r="BK260" s="34"/>
      <c r="BL260" s="34"/>
      <c r="BM260" s="34"/>
      <c r="BN260" s="132">
        <v>258</v>
      </c>
      <c r="BO260" s="133">
        <v>4.4880000000000004</v>
      </c>
      <c r="BP260" s="34">
        <f t="shared" ref="BP260:BP262" si="53">BO261-BO260</f>
        <v>1.899999999999924E-2</v>
      </c>
      <c r="BQ260" s="34"/>
      <c r="BR260" s="34"/>
      <c r="BS260" s="34"/>
      <c r="BT260" s="132">
        <v>258</v>
      </c>
      <c r="BU260" s="133">
        <v>4.5090000000000003</v>
      </c>
      <c r="BV260" s="34">
        <f t="shared" ref="BV260:BV262" si="54">BU261-BU260</f>
        <v>-9.0000000000003411E-3</v>
      </c>
      <c r="CR260" s="132">
        <v>258</v>
      </c>
      <c r="CS260" s="133">
        <v>4.66</v>
      </c>
      <c r="CT260" s="34">
        <f t="shared" ref="CT260:CT262" si="55">CS261-CS260</f>
        <v>-1.7999999999999794E-2</v>
      </c>
    </row>
    <row r="261" spans="48:98" x14ac:dyDescent="0.25">
      <c r="AV261" s="132">
        <v>259</v>
      </c>
      <c r="AW261" s="133">
        <v>4.8719999999999999</v>
      </c>
      <c r="AX261" s="34">
        <f t="shared" si="50"/>
        <v>-4.4999999999999929E-2</v>
      </c>
      <c r="AY261" s="34"/>
      <c r="AZ261" s="34"/>
      <c r="BA261" s="34"/>
      <c r="BB261" s="132">
        <v>259</v>
      </c>
      <c r="BC261" s="133">
        <v>4.6719999999999997</v>
      </c>
      <c r="BD261" s="34">
        <f t="shared" si="51"/>
        <v>-6.1999999999999389E-2</v>
      </c>
      <c r="BE261" s="34"/>
      <c r="BF261" s="34"/>
      <c r="BG261" s="34"/>
      <c r="BH261" s="132">
        <v>259</v>
      </c>
      <c r="BI261" s="133">
        <v>4.516</v>
      </c>
      <c r="BJ261" s="34">
        <f t="shared" si="52"/>
        <v>-6.899999999999995E-2</v>
      </c>
      <c r="BK261" s="34"/>
      <c r="BL261" s="34"/>
      <c r="BM261" s="34"/>
      <c r="BN261" s="132">
        <v>259</v>
      </c>
      <c r="BO261" s="133">
        <v>4.5069999999999997</v>
      </c>
      <c r="BP261" s="34">
        <f t="shared" si="53"/>
        <v>-7.5999999999999623E-2</v>
      </c>
      <c r="BQ261" s="34"/>
      <c r="BR261" s="34"/>
      <c r="BS261" s="34"/>
      <c r="BT261" s="132">
        <v>259</v>
      </c>
      <c r="BU261" s="133">
        <v>4.5</v>
      </c>
      <c r="BV261" s="34">
        <f t="shared" si="54"/>
        <v>-7.8000000000000291E-2</v>
      </c>
      <c r="CR261" s="132">
        <v>259</v>
      </c>
      <c r="CS261" s="133">
        <v>4.6420000000000003</v>
      </c>
      <c r="CT261" s="34">
        <f t="shared" si="55"/>
        <v>-8.0000000000000071E-2</v>
      </c>
    </row>
    <row r="262" spans="48:98" x14ac:dyDescent="0.25">
      <c r="AV262" s="132">
        <v>260</v>
      </c>
      <c r="AW262" s="133">
        <v>4.827</v>
      </c>
      <c r="AX262" s="34">
        <f t="shared" si="50"/>
        <v>-1.000000000000334E-3</v>
      </c>
      <c r="AY262" s="34"/>
      <c r="AZ262" s="34"/>
      <c r="BA262" s="34"/>
      <c r="BB262" s="132">
        <v>260</v>
      </c>
      <c r="BC262" s="133">
        <v>4.6100000000000003</v>
      </c>
      <c r="BD262" s="34">
        <f t="shared" si="51"/>
        <v>-4.9999999999998934E-3</v>
      </c>
      <c r="BE262" s="34"/>
      <c r="BF262" s="34"/>
      <c r="BG262" s="34"/>
      <c r="BH262" s="132">
        <v>260</v>
      </c>
      <c r="BI262" s="133">
        <v>4.4470000000000001</v>
      </c>
      <c r="BJ262" s="34">
        <f t="shared" si="52"/>
        <v>-1.6000000000000014E-2</v>
      </c>
      <c r="BK262" s="34"/>
      <c r="BL262" s="34"/>
      <c r="BM262" s="34"/>
      <c r="BN262" s="132">
        <v>260</v>
      </c>
      <c r="BO262" s="133">
        <v>4.431</v>
      </c>
      <c r="BP262" s="34">
        <f t="shared" si="53"/>
        <v>-1.4000000000000234E-2</v>
      </c>
      <c r="BQ262" s="34"/>
      <c r="BR262" s="34"/>
      <c r="BS262" s="34"/>
      <c r="BT262" s="132">
        <v>260</v>
      </c>
      <c r="BU262" s="133">
        <v>4.4219999999999997</v>
      </c>
      <c r="BV262" s="34">
        <f t="shared" si="54"/>
        <v>-1.2999999999999901E-2</v>
      </c>
      <c r="CR262" s="132">
        <v>260</v>
      </c>
      <c r="CS262" s="133">
        <v>4.5620000000000003</v>
      </c>
      <c r="CT262" s="34">
        <f t="shared" si="55"/>
        <v>-1.4000000000000234E-2</v>
      </c>
    </row>
    <row r="263" spans="48:98" x14ac:dyDescent="0.25">
      <c r="AV263" s="132">
        <v>261</v>
      </c>
      <c r="AW263" s="133">
        <v>4.8259999999999996</v>
      </c>
      <c r="AX263" s="34"/>
      <c r="AY263" s="34"/>
      <c r="AZ263" s="34"/>
      <c r="BA263" s="34"/>
      <c r="BB263" s="132">
        <v>261</v>
      </c>
      <c r="BC263" s="133">
        <v>4.6050000000000004</v>
      </c>
      <c r="BD263" s="34"/>
      <c r="BE263" s="34"/>
      <c r="BF263" s="34"/>
      <c r="BG263" s="34"/>
      <c r="BH263" s="132">
        <v>261</v>
      </c>
      <c r="BI263" s="133">
        <v>4.431</v>
      </c>
      <c r="BJ263" s="34"/>
      <c r="BK263" s="34"/>
      <c r="BL263" s="34"/>
      <c r="BM263" s="34"/>
      <c r="BN263" s="132">
        <v>261</v>
      </c>
      <c r="BO263" s="133">
        <v>4.4169999999999998</v>
      </c>
      <c r="BP263" s="34"/>
      <c r="BQ263" s="34"/>
      <c r="BR263" s="34"/>
      <c r="BS263" s="34"/>
      <c r="BT263" s="132">
        <v>261</v>
      </c>
      <c r="BU263" s="133">
        <v>4.4089999999999998</v>
      </c>
      <c r="BV263" s="34"/>
      <c r="CR263" s="132">
        <v>261</v>
      </c>
      <c r="CS263" s="133">
        <v>4.548</v>
      </c>
      <c r="CT263" s="34"/>
    </row>
    <row r="264" spans="48:98" x14ac:dyDescent="0.25">
      <c r="AV264" s="34"/>
      <c r="AW264" s="61" t="s">
        <v>219</v>
      </c>
      <c r="AX264" s="134">
        <f>AVERAGE(AX3:AX262)</f>
        <v>1.1161538461538461E-2</v>
      </c>
      <c r="AY264" s="34"/>
      <c r="AZ264" s="34"/>
      <c r="BA264" s="34"/>
      <c r="BB264" s="34"/>
      <c r="BC264" s="61" t="s">
        <v>437</v>
      </c>
      <c r="BD264" s="61">
        <f>AVERAGE(BD3:BD262)</f>
        <v>1.0484615384615386E-2</v>
      </c>
      <c r="BE264" s="34"/>
      <c r="BF264" s="34"/>
      <c r="BG264" s="34"/>
      <c r="BH264" s="34"/>
      <c r="BI264" s="61" t="s">
        <v>219</v>
      </c>
      <c r="BJ264" s="61">
        <f>AVERAGE(BJ3:BJ262)</f>
        <v>9.6730769230769214E-3</v>
      </c>
      <c r="BK264" s="34"/>
      <c r="BL264" s="34"/>
      <c r="BM264" s="34"/>
      <c r="BN264" s="34"/>
      <c r="BO264" s="61" t="s">
        <v>437</v>
      </c>
      <c r="BP264" s="61">
        <f>AVERAGE(BP3:BP262)</f>
        <v>9.203846153846151E-3</v>
      </c>
      <c r="BQ264" s="34"/>
      <c r="BR264" s="34"/>
      <c r="BS264" s="34"/>
      <c r="BT264" s="34"/>
      <c r="BU264" s="61" t="s">
        <v>437</v>
      </c>
      <c r="BV264" s="61">
        <f>AVERAGE(BV3:BV262)</f>
        <v>8.7538461538461537E-3</v>
      </c>
      <c r="CR264" s="34"/>
      <c r="CS264" s="34"/>
      <c r="CT264" s="34"/>
    </row>
    <row r="265" spans="48:98" x14ac:dyDescent="0.25">
      <c r="AV265" s="34"/>
      <c r="AW265" s="61" t="s">
        <v>438</v>
      </c>
      <c r="AX265" s="61">
        <f>_xlfn.STDEV.S(AX3:AX262)</f>
        <v>0.13071436062974903</v>
      </c>
      <c r="AY265" s="34"/>
      <c r="AZ265" s="34"/>
      <c r="BA265" s="34"/>
      <c r="BB265" s="34"/>
      <c r="BC265" s="61" t="s">
        <v>438</v>
      </c>
      <c r="BD265" s="61">
        <f>_xlfn.STDEV.S(BD3:BD262)</f>
        <v>0.13546133013953451</v>
      </c>
      <c r="BE265" s="34"/>
      <c r="BF265" s="34"/>
      <c r="BG265" s="34"/>
      <c r="BH265" s="34"/>
      <c r="BI265" s="61" t="s">
        <v>438</v>
      </c>
      <c r="BJ265" s="61">
        <f>_xlfn.STDEV.S(BJ3:BJ262)</f>
        <v>0.13424646284302166</v>
      </c>
      <c r="BK265" s="34"/>
      <c r="BL265" s="34"/>
      <c r="BM265" s="34"/>
      <c r="BN265" s="34"/>
      <c r="BO265" s="61" t="s">
        <v>438</v>
      </c>
      <c r="BP265" s="61">
        <f>_xlfn.STDEV.S(BP3:BP262)</f>
        <v>0.13216548355400906</v>
      </c>
      <c r="BQ265" s="34"/>
      <c r="BR265" s="34"/>
      <c r="BS265" s="34"/>
      <c r="BT265" s="34"/>
      <c r="BU265" s="61" t="s">
        <v>438</v>
      </c>
      <c r="BV265" s="61">
        <f>_xlfn.STDEV.S(BV3:BV262)</f>
        <v>0.12806444815366552</v>
      </c>
      <c r="CR265" s="34"/>
      <c r="CS265" s="61" t="s">
        <v>447</v>
      </c>
      <c r="CT265" s="61">
        <f>_xlfn.STDEV.S(CT3:CT262)</f>
        <v>0.12066796390967867</v>
      </c>
    </row>
    <row r="266" spans="48:98" x14ac:dyDescent="0.25">
      <c r="AV266" s="34"/>
      <c r="AW266" s="34"/>
      <c r="AX266" s="34"/>
      <c r="AY266" s="34"/>
      <c r="AZ266" s="34"/>
      <c r="BA266" s="34"/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/>
      <c r="BP266" s="34"/>
      <c r="BQ266" s="34"/>
      <c r="BR266" s="34"/>
      <c r="BS266" s="34"/>
      <c r="BT266" s="34"/>
      <c r="BU266" s="34"/>
      <c r="BV266" s="34"/>
    </row>
    <row r="267" spans="48:98" x14ac:dyDescent="0.25">
      <c r="AV267" s="34"/>
      <c r="AW267" s="34"/>
      <c r="AX267" s="61" t="s">
        <v>246</v>
      </c>
      <c r="AY267" s="61">
        <f>CORREL(AX3:AX262,BP3:BP262)</f>
        <v>0.8318477024683768</v>
      </c>
      <c r="AZ267" s="34"/>
      <c r="BA267" s="34"/>
      <c r="BB267" s="34"/>
      <c r="BC267" s="34"/>
      <c r="BD267" s="34"/>
      <c r="BE267" s="34"/>
      <c r="BF267" s="34"/>
      <c r="BG267" s="34"/>
      <c r="BH267" s="34"/>
      <c r="BI267" s="34"/>
      <c r="BJ267" s="34"/>
      <c r="BK267" s="61" t="s">
        <v>439</v>
      </c>
      <c r="BL267" s="61">
        <f>CORREL(BJ3:BJ262,BP3:BP262)</f>
        <v>0.97972708579100798</v>
      </c>
      <c r="BM267" s="34"/>
      <c r="BN267" s="34"/>
      <c r="BO267" s="34"/>
      <c r="BP267" s="34"/>
      <c r="BQ267" s="34"/>
      <c r="BR267" s="34"/>
      <c r="BS267" s="34"/>
      <c r="BT267" s="34"/>
      <c r="BU267" s="34"/>
      <c r="BV267" s="34"/>
    </row>
    <row r="268" spans="48:98" x14ac:dyDescent="0.25">
      <c r="AV268" s="34"/>
      <c r="AW268" s="34"/>
      <c r="AX268" s="61" t="s">
        <v>247</v>
      </c>
      <c r="AY268" s="134">
        <f>CORREL(BD3:BD262,BP3:BP262)</f>
        <v>0.91199110344886813</v>
      </c>
      <c r="AZ268" s="34"/>
      <c r="BA268" s="34"/>
      <c r="BB268" s="34"/>
      <c r="BC268" s="34"/>
      <c r="BD268" s="34"/>
      <c r="BE268" s="34"/>
      <c r="BF268" s="34"/>
      <c r="BG268" s="34"/>
      <c r="BH268" s="61">
        <f>BJ265</f>
        <v>0.13424646284302166</v>
      </c>
      <c r="BI268" s="34"/>
      <c r="BJ268" s="34"/>
      <c r="BK268" s="61" t="s">
        <v>440</v>
      </c>
      <c r="BL268" s="61">
        <f>CORREL(BJ3:BJ262,BV3:BV262)</f>
        <v>0.93035484808247992</v>
      </c>
      <c r="BM268" s="34"/>
      <c r="BN268" s="34"/>
      <c r="BO268" s="34"/>
      <c r="BP268" s="34"/>
      <c r="BQ268" s="34"/>
      <c r="BR268" s="34"/>
      <c r="BS268" s="34"/>
      <c r="BT268" s="34"/>
      <c r="BU268" s="34"/>
      <c r="BV268" s="34"/>
    </row>
    <row r="269" spans="48:98" x14ac:dyDescent="0.25">
      <c r="AV269" s="34"/>
      <c r="AW269" s="34"/>
      <c r="AX269" s="61" t="s">
        <v>248</v>
      </c>
      <c r="AY269" s="61">
        <f>CORREL(AX3:AX262,BD3:BD262)</f>
        <v>0.96791804631572764</v>
      </c>
      <c r="AZ269" s="34"/>
      <c r="BA269" s="34"/>
      <c r="BB269" s="34"/>
      <c r="BC269" s="34"/>
      <c r="BD269" s="34"/>
      <c r="BE269" s="34"/>
      <c r="BF269" s="34"/>
      <c r="BG269" s="34"/>
      <c r="BH269" s="61">
        <f>BP265</f>
        <v>0.13216548355400906</v>
      </c>
      <c r="BI269" s="34"/>
      <c r="BJ269" s="34"/>
      <c r="BK269" s="61" t="s">
        <v>441</v>
      </c>
      <c r="BL269" s="61">
        <f>CORREL(BP3:BP262,BV3:BV262)</f>
        <v>0.98048245022114344</v>
      </c>
      <c r="BM269" s="34"/>
      <c r="BN269" s="34"/>
      <c r="BO269" s="34"/>
      <c r="BP269" s="34"/>
      <c r="BQ269" s="34"/>
      <c r="BR269" s="34"/>
      <c r="BS269" s="34"/>
      <c r="BT269" s="34"/>
      <c r="BU269" s="34"/>
      <c r="BV269" s="34"/>
    </row>
    <row r="270" spans="48:98" x14ac:dyDescent="0.25">
      <c r="AV270" s="34"/>
      <c r="AW270" s="34"/>
      <c r="AX270" s="34"/>
      <c r="AY270" s="34"/>
      <c r="AZ270" s="34"/>
      <c r="BA270" s="34"/>
      <c r="BB270" s="34"/>
      <c r="BC270" s="34"/>
      <c r="BD270" s="34"/>
      <c r="BE270" s="34"/>
      <c r="BF270" s="34"/>
      <c r="BG270" s="34"/>
      <c r="BH270" s="61">
        <f>BV265</f>
        <v>0.12806444815366552</v>
      </c>
      <c r="BI270" s="34"/>
      <c r="BJ270" s="34"/>
      <c r="BK270" s="34"/>
      <c r="BL270" s="34"/>
      <c r="BM270" s="34"/>
      <c r="BN270" s="34"/>
      <c r="BO270" s="34"/>
      <c r="BP270" s="34"/>
      <c r="BQ270" s="34"/>
      <c r="BR270" s="34"/>
      <c r="BS270" s="34"/>
      <c r="BT270" s="34"/>
      <c r="BU270" s="34"/>
      <c r="BV270" s="34"/>
    </row>
    <row r="271" spans="48:98" x14ac:dyDescent="0.25">
      <c r="AV271" s="34"/>
      <c r="AW271" s="34"/>
      <c r="AX271" s="34"/>
      <c r="AY271" s="34"/>
      <c r="AZ271" s="34"/>
      <c r="BA271" s="34"/>
      <c r="BB271" s="34"/>
      <c r="BC271" s="34"/>
      <c r="BD271" s="34"/>
      <c r="BE271" s="34"/>
      <c r="BF271" s="34"/>
      <c r="BG271" s="34"/>
      <c r="BH271" s="34"/>
      <c r="BI271" s="34"/>
      <c r="BJ271" s="34"/>
      <c r="BK271" s="34"/>
      <c r="BL271" s="34"/>
      <c r="BM271" s="34"/>
      <c r="BN271" s="34"/>
      <c r="BO271" s="34"/>
      <c r="BP271" s="34"/>
      <c r="BQ271" s="34"/>
      <c r="BR271" s="34"/>
      <c r="BS271" s="34"/>
      <c r="BT271" s="34"/>
      <c r="BU271" s="34"/>
      <c r="BV271" s="34"/>
    </row>
    <row r="272" spans="48:98" x14ac:dyDescent="0.25">
      <c r="AV272" s="34"/>
      <c r="AW272" s="34"/>
      <c r="AX272" s="34"/>
      <c r="AY272" s="34"/>
      <c r="AZ272" s="34"/>
      <c r="BA272" s="34"/>
      <c r="BB272" s="34"/>
      <c r="BC272" s="34"/>
      <c r="BD272" s="34"/>
      <c r="BE272" s="34"/>
      <c r="BF272" s="34"/>
      <c r="BG272" s="34"/>
      <c r="BH272" s="34"/>
      <c r="BI272" s="34"/>
      <c r="BJ272" s="34"/>
      <c r="BK272" s="34"/>
      <c r="BL272" s="34"/>
      <c r="BM272" s="34"/>
      <c r="BN272" s="34"/>
      <c r="BO272" s="34"/>
      <c r="BP272" s="34"/>
      <c r="BQ272" s="34"/>
      <c r="BR272" s="34"/>
      <c r="BS272" s="34"/>
      <c r="BT272" s="34"/>
      <c r="BU272" s="34"/>
      <c r="BV272" s="34"/>
    </row>
    <row r="273" spans="48:74" x14ac:dyDescent="0.25">
      <c r="AV273" s="34"/>
      <c r="AW273" s="34"/>
      <c r="AX273" s="34"/>
      <c r="AY273" s="34"/>
      <c r="AZ273" s="34"/>
      <c r="BA273" s="34"/>
      <c r="BB273" s="34"/>
      <c r="BC273" s="34"/>
      <c r="BD273" s="34"/>
      <c r="BE273" s="34"/>
      <c r="BF273" s="34"/>
      <c r="BG273" s="34"/>
      <c r="BH273" s="34"/>
      <c r="BI273" s="34"/>
      <c r="BJ273" s="34"/>
      <c r="BK273" s="34"/>
      <c r="BL273" s="34"/>
      <c r="BM273" s="34"/>
      <c r="BN273" s="34"/>
      <c r="BO273" s="34"/>
      <c r="BP273" s="34"/>
      <c r="BQ273" s="34"/>
      <c r="BR273" s="34"/>
      <c r="BS273" s="34"/>
      <c r="BT273" s="34"/>
      <c r="BU273" s="34"/>
      <c r="BV273" s="34"/>
    </row>
    <row r="274" spans="48:74" x14ac:dyDescent="0.25">
      <c r="AV274" s="34"/>
      <c r="AW274" s="34"/>
      <c r="AX274" s="34"/>
      <c r="AY274" s="34"/>
      <c r="AZ274" s="34"/>
      <c r="BA274" s="34"/>
      <c r="BB274" s="34"/>
      <c r="BC274" s="34"/>
      <c r="BD274" s="34"/>
      <c r="BE274" s="34"/>
      <c r="BF274" s="34"/>
      <c r="BG274" s="34"/>
      <c r="BH274" s="34"/>
      <c r="BI274" s="34"/>
      <c r="BJ274" s="34"/>
      <c r="BK274" s="34"/>
      <c r="BL274" s="34"/>
      <c r="BM274" s="34"/>
      <c r="BN274" s="34"/>
      <c r="BO274" s="34"/>
      <c r="BP274" s="34"/>
      <c r="BQ274" s="34"/>
      <c r="BR274" s="34"/>
      <c r="BS274" s="34"/>
      <c r="BT274" s="34"/>
      <c r="BU274" s="34"/>
      <c r="BV274" s="34"/>
    </row>
    <row r="275" spans="48:74" x14ac:dyDescent="0.25"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34"/>
      <c r="BH275" s="34"/>
      <c r="BI275" s="34"/>
      <c r="BJ275" s="34"/>
      <c r="BK275" s="34"/>
      <c r="BL275" s="34"/>
      <c r="BM275" s="34"/>
      <c r="BN275" s="34"/>
      <c r="BO275" s="34"/>
      <c r="BP275" s="34"/>
      <c r="BQ275" s="34"/>
      <c r="BR275" s="34"/>
      <c r="BS275" s="34"/>
      <c r="BT275" s="34"/>
      <c r="BU275" s="34"/>
      <c r="BV275" s="34"/>
    </row>
    <row r="276" spans="48:74" x14ac:dyDescent="0.25">
      <c r="AV276" s="34"/>
      <c r="AW276" s="34"/>
      <c r="AX276" s="34"/>
      <c r="AY276" s="34"/>
      <c r="AZ276" s="34"/>
      <c r="BA276" s="34"/>
      <c r="BB276" s="34"/>
      <c r="BC276" s="34"/>
      <c r="BD276" s="34"/>
      <c r="BE276" s="34"/>
      <c r="BF276" s="34"/>
      <c r="BG276" s="34"/>
      <c r="BH276" s="34"/>
      <c r="BI276" s="34"/>
      <c r="BJ276" s="34"/>
      <c r="BK276" s="34"/>
      <c r="BL276" s="34"/>
      <c r="BM276" s="34"/>
      <c r="BN276" s="34"/>
      <c r="BO276" s="34"/>
      <c r="BP276" s="34"/>
      <c r="BQ276" s="34"/>
      <c r="BR276" s="34"/>
      <c r="BS276" s="34"/>
      <c r="BT276" s="34"/>
      <c r="BU276" s="34"/>
      <c r="BV276" s="34"/>
    </row>
    <row r="277" spans="48:74" x14ac:dyDescent="0.25">
      <c r="AV277" s="34"/>
      <c r="AW277" s="34"/>
      <c r="AX277" s="34"/>
      <c r="AY277" s="34"/>
      <c r="AZ277" s="34"/>
      <c r="BA277" s="34"/>
      <c r="BB277" s="34"/>
      <c r="BC277" s="34"/>
      <c r="BD277" s="34"/>
      <c r="BE277" s="34"/>
      <c r="BF277" s="34"/>
      <c r="BG277" s="34"/>
      <c r="BH277" s="34"/>
      <c r="BI277" s="34"/>
      <c r="BJ277" s="34"/>
      <c r="BK277" s="34"/>
      <c r="BL277" s="34"/>
      <c r="BM277" s="34"/>
      <c r="BN277" s="34"/>
      <c r="BO277" s="34"/>
      <c r="BP277" s="34"/>
      <c r="BQ277" s="34"/>
      <c r="BR277" s="34"/>
      <c r="BS277" s="34"/>
      <c r="BT277" s="34"/>
      <c r="BU277" s="34"/>
      <c r="BV277" s="34"/>
    </row>
    <row r="278" spans="48:74" x14ac:dyDescent="0.25">
      <c r="AV278" s="34"/>
      <c r="AW278" s="34"/>
      <c r="AX278" s="34"/>
      <c r="AY278" s="34"/>
      <c r="AZ278" s="34"/>
      <c r="BA278" s="34"/>
      <c r="BB278" s="34"/>
      <c r="BC278" s="34"/>
      <c r="BD278" s="34"/>
      <c r="BE278" s="34"/>
      <c r="BF278" s="34"/>
      <c r="BG278" s="34"/>
      <c r="BH278" s="34"/>
      <c r="BI278" s="34"/>
      <c r="BJ278" s="34"/>
      <c r="BK278" s="34"/>
      <c r="BL278" s="34"/>
      <c r="BM278" s="34"/>
      <c r="BN278" s="34"/>
      <c r="BO278" s="34"/>
      <c r="BP278" s="34"/>
      <c r="BQ278" s="34"/>
      <c r="BR278" s="34"/>
      <c r="BS278" s="34"/>
      <c r="BT278" s="34"/>
      <c r="BU278" s="34"/>
      <c r="BV278" s="34"/>
    </row>
    <row r="279" spans="48:74" x14ac:dyDescent="0.25">
      <c r="AV279" s="34"/>
      <c r="AW279" s="34"/>
      <c r="AX279" s="34"/>
      <c r="AY279" s="34"/>
      <c r="AZ279" s="34"/>
      <c r="BA279" s="34"/>
      <c r="BB279" s="34"/>
      <c r="BC279" s="34"/>
      <c r="BD279" s="34"/>
      <c r="BE279" s="34"/>
      <c r="BF279" s="34"/>
      <c r="BG279" s="34"/>
      <c r="BH279" s="34"/>
      <c r="BI279" s="34"/>
      <c r="BJ279" s="34"/>
      <c r="BK279" s="34"/>
      <c r="BL279" s="34"/>
      <c r="BM279" s="34"/>
      <c r="BN279" s="34"/>
      <c r="BO279" s="34"/>
      <c r="BP279" s="34"/>
      <c r="BQ279" s="34"/>
      <c r="BR279" s="34"/>
      <c r="BS279" s="34"/>
      <c r="BT279" s="34"/>
      <c r="BU279" s="34"/>
      <c r="BV279" s="34"/>
    </row>
    <row r="280" spans="48:74" x14ac:dyDescent="0.25">
      <c r="AV280" s="34"/>
      <c r="AW280" s="34"/>
      <c r="AX280" s="34"/>
      <c r="AY280" s="34"/>
      <c r="AZ280" s="34"/>
      <c r="BA280" s="34"/>
      <c r="BB280" s="34"/>
      <c r="BC280" s="34"/>
      <c r="BD280" s="34"/>
      <c r="BE280" s="34"/>
      <c r="BF280" s="34"/>
      <c r="BG280" s="34"/>
      <c r="BH280" s="34"/>
      <c r="BI280" s="34"/>
      <c r="BJ280" s="34"/>
      <c r="BK280" s="34"/>
      <c r="BL280" s="34"/>
      <c r="BM280" s="34"/>
      <c r="BN280" s="34"/>
      <c r="BO280" s="34"/>
      <c r="BP280" s="34"/>
      <c r="BQ280" s="34"/>
      <c r="BR280" s="34"/>
      <c r="BS280" s="34"/>
      <c r="BT280" s="34"/>
      <c r="BU280" s="34"/>
      <c r="BV280" s="34"/>
    </row>
    <row r="281" spans="48:74" x14ac:dyDescent="0.25">
      <c r="AV281" s="34"/>
      <c r="AW281" s="34"/>
      <c r="AX281" s="34"/>
      <c r="AY281" s="34"/>
      <c r="AZ281" s="34"/>
      <c r="BA281" s="34"/>
      <c r="BB281" s="34"/>
      <c r="BC281" s="34"/>
      <c r="BD281" s="34"/>
      <c r="BE281" s="34"/>
      <c r="BF281" s="34"/>
      <c r="BG281" s="34"/>
      <c r="BH281" s="34"/>
      <c r="BI281" s="34"/>
      <c r="BJ281" s="34"/>
      <c r="BK281" s="34"/>
      <c r="BL281" s="34"/>
      <c r="BM281" s="34"/>
      <c r="BN281" s="34"/>
      <c r="BO281" s="34"/>
      <c r="BP281" s="34"/>
      <c r="BQ281" s="34"/>
      <c r="BR281" s="34"/>
      <c r="BS281" s="34"/>
      <c r="BT281" s="34"/>
      <c r="BU281" s="34"/>
      <c r="BV281" s="34"/>
    </row>
  </sheetData>
  <phoneticPr fontId="16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B0216-A480-7B46-9DD8-84E6C9986122}">
  <dimension ref="A1:DQ224"/>
  <sheetViews>
    <sheetView topLeftCell="AA34" zoomScale="108" zoomScaleNormal="108" workbookViewId="0">
      <selection activeCell="R164" sqref="R164"/>
    </sheetView>
  </sheetViews>
  <sheetFormatPr defaultColWidth="11.21875" defaultRowHeight="16.5" x14ac:dyDescent="0.25"/>
  <cols>
    <col min="2" max="2" width="21.33203125" customWidth="1"/>
    <col min="3" max="3" width="14.1796875" customWidth="1"/>
    <col min="4" max="4" width="11.21875" customWidth="1"/>
    <col min="5" max="5" width="13.6875" bestFit="1" customWidth="1"/>
    <col min="9" max="9" width="10.8515625" customWidth="1"/>
    <col min="10" max="10" width="13.19140625" bestFit="1" customWidth="1"/>
    <col min="12" max="12" width="12.328125" customWidth="1"/>
    <col min="14" max="14" width="11.9609375" bestFit="1" customWidth="1"/>
    <col min="16" max="16" width="12.69921875" customWidth="1"/>
    <col min="18" max="18" width="12.82421875" customWidth="1"/>
    <col min="20" max="20" width="12.82421875" customWidth="1"/>
  </cols>
  <sheetData>
    <row r="1" spans="1:121" x14ac:dyDescent="0.25">
      <c r="A1" t="s">
        <v>213</v>
      </c>
    </row>
    <row r="4" spans="1:121" x14ac:dyDescent="0.25">
      <c r="A4" t="s">
        <v>214</v>
      </c>
      <c r="C4" s="42">
        <v>3000000</v>
      </c>
    </row>
    <row r="5" spans="1:121" ht="17.25" thickBot="1" x14ac:dyDescent="0.3">
      <c r="AI5" s="57" t="s">
        <v>218</v>
      </c>
      <c r="AJ5" s="57"/>
      <c r="AY5" s="57" t="s">
        <v>218</v>
      </c>
      <c r="AZ5" s="57"/>
      <c r="BP5" s="57" t="s">
        <v>238</v>
      </c>
      <c r="BQ5" s="57"/>
      <c r="CF5" s="57" t="s">
        <v>238</v>
      </c>
      <c r="CG5" s="57"/>
      <c r="CV5" s="57" t="s">
        <v>244</v>
      </c>
      <c r="DB5" s="57" t="s">
        <v>245</v>
      </c>
    </row>
    <row r="6" spans="1:121" ht="17.25" thickBot="1" x14ac:dyDescent="0.3">
      <c r="C6" s="212" t="s">
        <v>28</v>
      </c>
      <c r="D6" s="213"/>
      <c r="E6" s="213"/>
      <c r="F6" s="213"/>
      <c r="G6" s="213"/>
      <c r="H6" s="213"/>
      <c r="I6" s="213"/>
      <c r="J6" s="213"/>
      <c r="K6" s="213"/>
      <c r="L6" s="213"/>
      <c r="M6" s="213"/>
      <c r="N6" s="213"/>
      <c r="O6" s="213"/>
      <c r="P6" s="213"/>
      <c r="Q6" s="214"/>
      <c r="S6" s="212" t="s">
        <v>29</v>
      </c>
      <c r="T6" s="213"/>
      <c r="U6" s="213"/>
      <c r="V6" s="213"/>
      <c r="W6" s="213"/>
      <c r="X6" s="213"/>
      <c r="Y6" s="213"/>
      <c r="Z6" s="213"/>
      <c r="AA6" s="213"/>
      <c r="AB6" s="213"/>
      <c r="AC6" s="213"/>
      <c r="AD6" s="213"/>
      <c r="AE6" s="213"/>
      <c r="AF6" s="213"/>
      <c r="AG6" s="214"/>
      <c r="AI6" s="212" t="s">
        <v>28</v>
      </c>
      <c r="AJ6" s="213"/>
      <c r="AK6" s="213"/>
      <c r="AL6" s="213"/>
      <c r="AM6" s="213"/>
      <c r="AN6" s="213"/>
      <c r="AO6" s="213"/>
      <c r="AP6" s="213"/>
      <c r="AQ6" s="213"/>
      <c r="AR6" s="213"/>
      <c r="AS6" s="213"/>
      <c r="AT6" s="213"/>
      <c r="AU6" s="213"/>
      <c r="AV6" s="213"/>
      <c r="AW6" s="214"/>
      <c r="AY6" s="212" t="s">
        <v>29</v>
      </c>
      <c r="AZ6" s="213"/>
      <c r="BA6" s="213"/>
      <c r="BB6" s="213"/>
      <c r="BC6" s="213"/>
      <c r="BD6" s="213"/>
      <c r="BE6" s="213"/>
      <c r="BF6" s="213"/>
      <c r="BG6" s="213"/>
      <c r="BH6" s="213"/>
      <c r="BI6" s="213"/>
      <c r="BJ6" s="213"/>
      <c r="BK6" s="213"/>
      <c r="BL6" s="213"/>
      <c r="BM6" s="214"/>
      <c r="BP6" s="212" t="s">
        <v>28</v>
      </c>
      <c r="BQ6" s="213"/>
      <c r="BR6" s="213"/>
      <c r="BS6" s="213"/>
      <c r="BT6" s="213"/>
      <c r="BU6" s="213"/>
      <c r="BV6" s="213"/>
      <c r="BW6" s="213"/>
      <c r="BX6" s="213"/>
      <c r="BY6" s="213"/>
      <c r="BZ6" s="213"/>
      <c r="CA6" s="213"/>
      <c r="CB6" s="213"/>
      <c r="CC6" s="213"/>
      <c r="CD6" s="214"/>
      <c r="CF6" s="212" t="s">
        <v>29</v>
      </c>
      <c r="CG6" s="213"/>
      <c r="CH6" s="213"/>
      <c r="CI6" s="213"/>
      <c r="CJ6" s="213"/>
      <c r="CK6" s="213"/>
      <c r="CL6" s="213"/>
      <c r="CM6" s="213"/>
      <c r="CN6" s="213"/>
      <c r="CO6" s="213"/>
      <c r="CP6" s="213"/>
      <c r="CQ6" s="213"/>
      <c r="CR6" s="213"/>
      <c r="CS6" s="213"/>
      <c r="CT6" s="214"/>
      <c r="CV6" s="215" t="s">
        <v>45</v>
      </c>
      <c r="CW6" s="216"/>
      <c r="CX6" s="216"/>
      <c r="CY6" s="216"/>
      <c r="CZ6" s="217"/>
      <c r="DB6" s="245" t="s">
        <v>45</v>
      </c>
      <c r="DC6" s="246"/>
      <c r="DD6" s="246"/>
      <c r="DE6" s="246"/>
      <c r="DF6" s="247"/>
      <c r="DH6" t="s">
        <v>250</v>
      </c>
    </row>
    <row r="7" spans="1:121" s="5" customFormat="1" ht="93" thickBot="1" x14ac:dyDescent="0.3">
      <c r="A7" s="5" t="s">
        <v>1</v>
      </c>
      <c r="C7" s="64" t="s">
        <v>9</v>
      </c>
      <c r="D7" s="65" t="s">
        <v>30</v>
      </c>
      <c r="E7" s="65" t="s">
        <v>31</v>
      </c>
      <c r="F7" s="65" t="s">
        <v>32</v>
      </c>
      <c r="G7" s="65" t="s">
        <v>33</v>
      </c>
      <c r="H7" s="65" t="s">
        <v>34</v>
      </c>
      <c r="I7" s="65" t="s">
        <v>35</v>
      </c>
      <c r="J7" s="65" t="s">
        <v>36</v>
      </c>
      <c r="K7" s="65" t="s">
        <v>16</v>
      </c>
      <c r="L7" s="65" t="s">
        <v>37</v>
      </c>
      <c r="M7" s="65" t="s">
        <v>38</v>
      </c>
      <c r="N7" s="65" t="s">
        <v>39</v>
      </c>
      <c r="O7" s="65" t="s">
        <v>40</v>
      </c>
      <c r="P7" s="65" t="s">
        <v>41</v>
      </c>
      <c r="Q7" s="66" t="s">
        <v>42</v>
      </c>
      <c r="S7" s="64" t="s">
        <v>19</v>
      </c>
      <c r="T7" s="65" t="s">
        <v>26</v>
      </c>
      <c r="U7" s="65" t="s">
        <v>20</v>
      </c>
      <c r="V7" s="65" t="s">
        <v>21</v>
      </c>
      <c r="W7" s="65" t="s">
        <v>128</v>
      </c>
      <c r="X7" s="65" t="s">
        <v>129</v>
      </c>
      <c r="Y7" s="65" t="s">
        <v>130</v>
      </c>
      <c r="Z7" s="65" t="s">
        <v>131</v>
      </c>
      <c r="AA7" s="65" t="s">
        <v>132</v>
      </c>
      <c r="AB7" s="5" t="s">
        <v>133</v>
      </c>
      <c r="AC7" s="65" t="s">
        <v>134</v>
      </c>
      <c r="AD7" s="65" t="s">
        <v>135</v>
      </c>
      <c r="AE7" s="65" t="s">
        <v>23</v>
      </c>
      <c r="AF7" s="65" t="s">
        <v>24</v>
      </c>
      <c r="AG7" s="66" t="s">
        <v>25</v>
      </c>
      <c r="AI7" s="64" t="s">
        <v>9</v>
      </c>
      <c r="AJ7" s="65" t="s">
        <v>30</v>
      </c>
      <c r="AK7" s="65" t="s">
        <v>31</v>
      </c>
      <c r="AL7" s="65" t="s">
        <v>32</v>
      </c>
      <c r="AM7" s="65" t="s">
        <v>33</v>
      </c>
      <c r="AN7" s="65" t="s">
        <v>34</v>
      </c>
      <c r="AO7" s="65" t="s">
        <v>35</v>
      </c>
      <c r="AP7" s="65" t="s">
        <v>36</v>
      </c>
      <c r="AQ7" s="65" t="s">
        <v>16</v>
      </c>
      <c r="AR7" s="65" t="s">
        <v>37</v>
      </c>
      <c r="AS7" s="65" t="s">
        <v>38</v>
      </c>
      <c r="AT7" s="65" t="s">
        <v>39</v>
      </c>
      <c r="AU7" s="65" t="s">
        <v>40</v>
      </c>
      <c r="AV7" s="65" t="s">
        <v>41</v>
      </c>
      <c r="AW7" s="66" t="s">
        <v>42</v>
      </c>
      <c r="AY7" s="64" t="s">
        <v>19</v>
      </c>
      <c r="AZ7" s="65" t="s">
        <v>26</v>
      </c>
      <c r="BA7" s="65" t="s">
        <v>20</v>
      </c>
      <c r="BB7" s="65" t="s">
        <v>21</v>
      </c>
      <c r="BC7" s="65" t="s">
        <v>128</v>
      </c>
      <c r="BD7" s="65" t="s">
        <v>129</v>
      </c>
      <c r="BE7" s="65" t="s">
        <v>130</v>
      </c>
      <c r="BF7" s="65" t="s">
        <v>131</v>
      </c>
      <c r="BG7" s="65" t="s">
        <v>132</v>
      </c>
      <c r="BH7" s="65" t="s">
        <v>133</v>
      </c>
      <c r="BI7" s="65" t="s">
        <v>134</v>
      </c>
      <c r="BJ7" s="65" t="s">
        <v>135</v>
      </c>
      <c r="BK7" s="65" t="s">
        <v>23</v>
      </c>
      <c r="BL7" s="65" t="s">
        <v>24</v>
      </c>
      <c r="BM7" s="66" t="s">
        <v>25</v>
      </c>
      <c r="BP7" s="64" t="s">
        <v>9</v>
      </c>
      <c r="BQ7" s="65" t="s">
        <v>30</v>
      </c>
      <c r="BR7" s="65" t="s">
        <v>31</v>
      </c>
      <c r="BS7" s="65" t="s">
        <v>32</v>
      </c>
      <c r="BT7" s="65" t="s">
        <v>33</v>
      </c>
      <c r="BU7" s="65" t="s">
        <v>34</v>
      </c>
      <c r="BV7" s="65" t="s">
        <v>35</v>
      </c>
      <c r="BW7" s="65" t="s">
        <v>36</v>
      </c>
      <c r="BX7" s="65" t="s">
        <v>16</v>
      </c>
      <c r="BY7" s="65" t="s">
        <v>37</v>
      </c>
      <c r="BZ7" s="65" t="s">
        <v>38</v>
      </c>
      <c r="CA7" s="65" t="s">
        <v>39</v>
      </c>
      <c r="CB7" s="65" t="s">
        <v>40</v>
      </c>
      <c r="CC7" s="65" t="s">
        <v>41</v>
      </c>
      <c r="CD7" s="66" t="s">
        <v>42</v>
      </c>
      <c r="CF7" s="64" t="s">
        <v>19</v>
      </c>
      <c r="CG7" s="65" t="s">
        <v>26</v>
      </c>
      <c r="CH7" s="65" t="s">
        <v>20</v>
      </c>
      <c r="CI7" s="65" t="s">
        <v>21</v>
      </c>
      <c r="CJ7" s="65" t="s">
        <v>128</v>
      </c>
      <c r="CK7" s="65" t="s">
        <v>129</v>
      </c>
      <c r="CL7" s="65" t="s">
        <v>130</v>
      </c>
      <c r="CM7" s="65" t="s">
        <v>131</v>
      </c>
      <c r="CN7" s="65" t="s">
        <v>132</v>
      </c>
      <c r="CO7" s="65" t="s">
        <v>133</v>
      </c>
      <c r="CP7" s="65" t="s">
        <v>134</v>
      </c>
      <c r="CQ7" s="65" t="s">
        <v>135</v>
      </c>
      <c r="CR7" s="65" t="s">
        <v>23</v>
      </c>
      <c r="CS7" s="65" t="s">
        <v>24</v>
      </c>
      <c r="CT7" s="66" t="s">
        <v>25</v>
      </c>
      <c r="CV7" s="53" t="s">
        <v>46</v>
      </c>
      <c r="CW7" s="54" t="s">
        <v>47</v>
      </c>
      <c r="CX7" s="54" t="s">
        <v>48</v>
      </c>
      <c r="CY7" s="54" t="s">
        <v>49</v>
      </c>
      <c r="CZ7" s="55" t="s">
        <v>50</v>
      </c>
      <c r="DB7" s="64" t="s">
        <v>239</v>
      </c>
      <c r="DC7" s="65" t="s">
        <v>240</v>
      </c>
      <c r="DD7" s="65" t="s">
        <v>241</v>
      </c>
      <c r="DE7" s="65" t="s">
        <v>243</v>
      </c>
      <c r="DF7" s="66" t="s">
        <v>242</v>
      </c>
      <c r="DH7"/>
      <c r="DI7"/>
      <c r="DJ7"/>
      <c r="DK7"/>
      <c r="DL7"/>
      <c r="DM7"/>
      <c r="DN7"/>
      <c r="DO7"/>
      <c r="DP7"/>
      <c r="DQ7"/>
    </row>
    <row r="8" spans="1:121" ht="17.25" thickBot="1" x14ac:dyDescent="0.3">
      <c r="A8" s="6">
        <v>43496</v>
      </c>
      <c r="C8" s="7">
        <v>4.7500999999999998</v>
      </c>
      <c r="D8" s="8">
        <v>15.9</v>
      </c>
      <c r="E8" s="8">
        <v>20.459</v>
      </c>
      <c r="F8" s="8">
        <v>40.19</v>
      </c>
      <c r="G8" s="8">
        <v>17.7</v>
      </c>
      <c r="H8" s="8">
        <v>45.361908</v>
      </c>
      <c r="I8" s="8">
        <v>115.33</v>
      </c>
      <c r="J8" s="8">
        <v>29.28</v>
      </c>
      <c r="K8" s="8">
        <v>4.58</v>
      </c>
      <c r="L8" s="8">
        <v>27.91</v>
      </c>
      <c r="M8" s="8">
        <v>18.610496999999999</v>
      </c>
      <c r="N8" s="8">
        <v>39.79</v>
      </c>
      <c r="O8" s="8">
        <v>10.17</v>
      </c>
      <c r="P8" s="8">
        <v>34.759365000000003</v>
      </c>
      <c r="Q8" s="9">
        <v>54.63</v>
      </c>
      <c r="S8" s="7">
        <v>27.018000000000001</v>
      </c>
      <c r="T8" s="8">
        <v>10.705365</v>
      </c>
      <c r="U8" s="8">
        <v>167.74</v>
      </c>
      <c r="V8" s="8">
        <v>62.6</v>
      </c>
      <c r="W8" s="8">
        <v>19.850000000000001</v>
      </c>
      <c r="X8" s="8">
        <v>19.5</v>
      </c>
      <c r="Y8" s="8">
        <v>35.4</v>
      </c>
      <c r="Z8" s="8">
        <v>73.316280000000006</v>
      </c>
      <c r="AA8" s="8">
        <v>33</v>
      </c>
      <c r="AB8" s="8">
        <v>11.16</v>
      </c>
      <c r="AC8" s="8">
        <v>13.84</v>
      </c>
      <c r="AD8" s="8">
        <v>52.454999999999998</v>
      </c>
      <c r="AE8" s="8">
        <v>29.585000000000001</v>
      </c>
      <c r="AF8" s="8">
        <v>80.95</v>
      </c>
      <c r="AG8" s="9">
        <v>41.45</v>
      </c>
      <c r="CV8" s="20" t="s">
        <v>51</v>
      </c>
      <c r="CW8" s="21" t="s">
        <v>52</v>
      </c>
      <c r="CX8" s="21" t="s">
        <v>53</v>
      </c>
      <c r="CY8" s="21" t="s">
        <v>54</v>
      </c>
      <c r="CZ8" s="22" t="s">
        <v>55</v>
      </c>
      <c r="DB8" s="71" t="s">
        <v>51</v>
      </c>
      <c r="DC8" s="72" t="s">
        <v>52</v>
      </c>
      <c r="DD8" s="72" t="s">
        <v>53</v>
      </c>
      <c r="DE8" s="72" t="s">
        <v>55</v>
      </c>
      <c r="DF8" s="73" t="s">
        <v>54</v>
      </c>
      <c r="DH8" s="69" t="s">
        <v>251</v>
      </c>
      <c r="DI8" s="69"/>
    </row>
    <row r="9" spans="1:121" x14ac:dyDescent="0.25">
      <c r="A9" s="6">
        <v>43524</v>
      </c>
      <c r="C9" s="10">
        <v>5.0359999999999996</v>
      </c>
      <c r="D9" s="11">
        <v>16.97</v>
      </c>
      <c r="E9" s="11">
        <v>20.85</v>
      </c>
      <c r="F9" s="11">
        <v>35.9</v>
      </c>
      <c r="G9" s="11">
        <v>20.9</v>
      </c>
      <c r="H9" s="11">
        <v>49.504764999999999</v>
      </c>
      <c r="I9" s="11">
        <v>126.29</v>
      </c>
      <c r="J9" s="11">
        <v>29.3</v>
      </c>
      <c r="K9" s="11">
        <v>7.36</v>
      </c>
      <c r="L9" s="11">
        <v>32.090000000000003</v>
      </c>
      <c r="M9" s="11">
        <v>18.127571</v>
      </c>
      <c r="N9" s="11">
        <v>37.43</v>
      </c>
      <c r="O9" s="11">
        <v>10.14</v>
      </c>
      <c r="P9" s="11">
        <v>33.730812</v>
      </c>
      <c r="Q9" s="12">
        <v>53.01</v>
      </c>
      <c r="S9" s="10">
        <v>28.6</v>
      </c>
      <c r="T9" s="11">
        <v>11.309092</v>
      </c>
      <c r="U9" s="11">
        <v>179.3</v>
      </c>
      <c r="V9" s="11">
        <v>64.22</v>
      </c>
      <c r="W9" s="11">
        <v>23</v>
      </c>
      <c r="X9" s="11">
        <v>21.5</v>
      </c>
      <c r="Y9" s="11">
        <v>42.18</v>
      </c>
      <c r="Z9" s="11">
        <v>72.317710000000005</v>
      </c>
      <c r="AA9" s="11">
        <v>36</v>
      </c>
      <c r="AB9" s="11">
        <v>12.2</v>
      </c>
      <c r="AC9" s="11">
        <v>13.81</v>
      </c>
      <c r="AD9" s="11">
        <v>53.2</v>
      </c>
      <c r="AE9" s="11">
        <v>31.03</v>
      </c>
      <c r="AF9" s="11">
        <v>82.09</v>
      </c>
      <c r="AG9" s="12">
        <v>42.15</v>
      </c>
      <c r="AI9">
        <f>(C9-C8)/C8</f>
        <v>6.0188206564072304E-2</v>
      </c>
      <c r="AJ9">
        <f t="shared" ref="AJ9:AM9" si="0">(D9-D8)/D8</f>
        <v>6.7295597484276631E-2</v>
      </c>
      <c r="AK9">
        <f t="shared" si="0"/>
        <v>1.9111393518744895E-2</v>
      </c>
      <c r="AL9">
        <f t="shared" si="0"/>
        <v>-0.10674297088828065</v>
      </c>
      <c r="AM9">
        <f t="shared" si="0"/>
        <v>0.18079096045197737</v>
      </c>
      <c r="AN9">
        <f>(H9-H8)/H8</f>
        <v>9.1328984662638071E-2</v>
      </c>
      <c r="AO9">
        <f t="shared" ref="AO9" si="1">(I9-I8)/I8</f>
        <v>9.5031648313535139E-2</v>
      </c>
      <c r="AP9">
        <f t="shared" ref="AP9" si="2">(J9-J8)/J8</f>
        <v>6.8306010928960285E-4</v>
      </c>
      <c r="AQ9">
        <f t="shared" ref="AQ9" si="3">(K9-K8)/K8</f>
        <v>0.60698689956331886</v>
      </c>
      <c r="AR9">
        <f t="shared" ref="AR9" si="4">(L9-L8)/L8</f>
        <v>0.1497671085632391</v>
      </c>
      <c r="AS9">
        <f>(M9-M8)/M8</f>
        <v>-2.594911893003175E-2</v>
      </c>
      <c r="AT9">
        <f t="shared" ref="AT9" si="5">(N9-N8)/N8</f>
        <v>-5.9311384770042712E-2</v>
      </c>
      <c r="AU9">
        <f t="shared" ref="AU9" si="6">(O9-O8)/O8</f>
        <v>-2.9498525073745683E-3</v>
      </c>
      <c r="AV9">
        <f t="shared" ref="AV9" si="7">(P9-P8)/P8</f>
        <v>-2.9590672902108602E-2</v>
      </c>
      <c r="AW9">
        <f>(Q9-Q8)/Q8</f>
        <v>-2.9654036243822159E-2</v>
      </c>
      <c r="AY9">
        <f>(S9-S8)/S8</f>
        <v>5.8553556888000617E-2</v>
      </c>
      <c r="AZ9">
        <f t="shared" ref="AZ9:BM9" si="8">(T9-T8)/T8</f>
        <v>5.6394807650182802E-2</v>
      </c>
      <c r="BA9">
        <f t="shared" si="8"/>
        <v>6.8916179802074651E-2</v>
      </c>
      <c r="BB9">
        <f t="shared" si="8"/>
        <v>2.5878594249201237E-2</v>
      </c>
      <c r="BC9">
        <f t="shared" si="8"/>
        <v>0.15869017632241805</v>
      </c>
      <c r="BD9">
        <f t="shared" si="8"/>
        <v>0.10256410256410256</v>
      </c>
      <c r="BE9">
        <f t="shared" si="8"/>
        <v>0.19152542372881359</v>
      </c>
      <c r="BF9">
        <f t="shared" si="8"/>
        <v>-1.362003091264315E-2</v>
      </c>
      <c r="BG9">
        <f t="shared" si="8"/>
        <v>9.0909090909090912E-2</v>
      </c>
      <c r="BH9">
        <f t="shared" si="8"/>
        <v>9.3189964157706015E-2</v>
      </c>
      <c r="BI9">
        <f t="shared" si="8"/>
        <v>-2.167630057803422E-3</v>
      </c>
      <c r="BJ9">
        <f t="shared" si="8"/>
        <v>1.4202649890382319E-2</v>
      </c>
      <c r="BK9">
        <f t="shared" si="8"/>
        <v>4.8842318742606056E-2</v>
      </c>
      <c r="BL9">
        <f t="shared" si="8"/>
        <v>1.4082767140210013E-2</v>
      </c>
      <c r="BM9">
        <f t="shared" si="8"/>
        <v>1.6887816646562019E-2</v>
      </c>
      <c r="BP9">
        <f t="shared" ref="BP9:BP40" si="9">AI9-$DF9</f>
        <v>5.8388206564072301E-2</v>
      </c>
      <c r="BQ9">
        <f t="shared" ref="BQ9:BQ40" si="10">AJ9-$DF9</f>
        <v>6.5495597484276635E-2</v>
      </c>
      <c r="BR9">
        <f t="shared" ref="BR9:BR40" si="11">AK9-$DF9</f>
        <v>1.7311393518744896E-2</v>
      </c>
      <c r="BS9">
        <f t="shared" ref="BS9:BS40" si="12">AL9-$DF9</f>
        <v>-0.10854297088828065</v>
      </c>
      <c r="BT9">
        <f t="shared" ref="BT9:BT40" si="13">AM9-$DF9</f>
        <v>0.17899096045197738</v>
      </c>
      <c r="BU9">
        <f t="shared" ref="BU9:BU40" si="14">AN9-$DF9</f>
        <v>8.9528984662638075E-2</v>
      </c>
      <c r="BV9">
        <f t="shared" ref="BV9:BV40" si="15">AO9-$DF9</f>
        <v>9.3231648313535143E-2</v>
      </c>
      <c r="BW9">
        <f t="shared" ref="BW9:BW40" si="16">AP9-$DF9</f>
        <v>-1.1169398907103971E-3</v>
      </c>
      <c r="BX9">
        <f t="shared" ref="BX9:BX40" si="17">AQ9-$DF9</f>
        <v>0.60518689956331884</v>
      </c>
      <c r="BY9">
        <f t="shared" ref="BY9:BY40" si="18">AR9-$DF9</f>
        <v>0.14796710856323911</v>
      </c>
      <c r="BZ9">
        <f t="shared" ref="BZ9:BZ40" si="19">AS9-$DF9</f>
        <v>-2.7749118930031749E-2</v>
      </c>
      <c r="CA9">
        <f t="shared" ref="CA9:CA40" si="20">AT9-$DF9</f>
        <v>-6.1111384770042715E-2</v>
      </c>
      <c r="CB9">
        <f t="shared" ref="CB9:CB40" si="21">AU9-$DF9</f>
        <v>-4.7498525073745683E-3</v>
      </c>
      <c r="CC9">
        <f t="shared" ref="CC9:CC40" si="22">AV9-$DF9</f>
        <v>-3.1390672902108605E-2</v>
      </c>
      <c r="CD9">
        <f t="shared" ref="CD9:CD40" si="23">AW9-$DF9</f>
        <v>-3.1454036243822162E-2</v>
      </c>
      <c r="CF9">
        <f t="shared" ref="CF9:CF40" si="24">AY9-$DF9</f>
        <v>5.6753556888000614E-2</v>
      </c>
      <c r="CG9">
        <f t="shared" ref="CG9:CG40" si="25">AZ9-$DF9</f>
        <v>5.4594807650182799E-2</v>
      </c>
      <c r="CH9">
        <f t="shared" ref="CH9:CH40" si="26">BA9-$DF9</f>
        <v>6.7116179802074655E-2</v>
      </c>
      <c r="CI9">
        <f t="shared" ref="CI9:CI40" si="27">BB9-$DF9</f>
        <v>2.4078594249201238E-2</v>
      </c>
      <c r="CJ9">
        <f t="shared" ref="CJ9:CJ40" si="28">BC9-$DF9</f>
        <v>0.15689017632241806</v>
      </c>
      <c r="CK9">
        <f t="shared" ref="CK9:CK40" si="29">BD9-$DF9</f>
        <v>0.10076410256410256</v>
      </c>
      <c r="CL9">
        <f t="shared" ref="CL9:CL40" si="30">BE9-$DF9</f>
        <v>0.1897254237288136</v>
      </c>
      <c r="CM9">
        <f t="shared" ref="CM9:CM40" si="31">BF9-$DF9</f>
        <v>-1.542003091264315E-2</v>
      </c>
      <c r="CN9">
        <f t="shared" ref="CN9:CN40" si="32">BG9-$DF9</f>
        <v>8.9109090909090916E-2</v>
      </c>
      <c r="CO9">
        <f t="shared" ref="CO9:CO40" si="33">BH9-$DF9</f>
        <v>9.1389964157706019E-2</v>
      </c>
      <c r="CP9">
        <f t="shared" ref="CP9:CP40" si="34">BI9-$DF9</f>
        <v>-3.9676300578034215E-3</v>
      </c>
      <c r="CQ9">
        <f t="shared" ref="CQ9:CQ40" si="35">BJ9-$DF9</f>
        <v>1.240264989038232E-2</v>
      </c>
      <c r="CR9">
        <f t="shared" ref="CR9:CR40" si="36">BK9-$DF9</f>
        <v>4.7042318742606053E-2</v>
      </c>
      <c r="CS9">
        <f t="shared" ref="CS9:CS40" si="37">BL9-$DF9</f>
        <v>1.2282767140210014E-2</v>
      </c>
      <c r="CT9">
        <f t="shared" ref="CT9:CT40" si="38">BM9-$DF9</f>
        <v>1.508781664656202E-2</v>
      </c>
      <c r="CV9" s="26">
        <v>3.42</v>
      </c>
      <c r="CW9" s="27">
        <v>2.0699999999999998</v>
      </c>
      <c r="CX9" s="27">
        <v>-2.67</v>
      </c>
      <c r="CY9" s="27">
        <v>0.18</v>
      </c>
      <c r="CZ9" s="28">
        <v>0.5</v>
      </c>
      <c r="DB9">
        <f>CV9/100</f>
        <v>3.4200000000000001E-2</v>
      </c>
      <c r="DC9">
        <f t="shared" ref="DC9:DD9" si="39">CW9/100</f>
        <v>2.07E-2</v>
      </c>
      <c r="DD9">
        <f t="shared" si="39"/>
        <v>-2.6699999999999998E-2</v>
      </c>
      <c r="DE9">
        <f t="shared" ref="DE9:DE40" si="40">CZ9/100</f>
        <v>5.0000000000000001E-3</v>
      </c>
      <c r="DF9">
        <f t="shared" ref="DF9:DF40" si="41">CY9/100</f>
        <v>1.8E-3</v>
      </c>
      <c r="DH9" t="s">
        <v>252</v>
      </c>
      <c r="DI9">
        <v>0.66988758278145877</v>
      </c>
    </row>
    <row r="10" spans="1:121" x14ac:dyDescent="0.25">
      <c r="A10" s="6">
        <v>43553</v>
      </c>
      <c r="C10" s="10">
        <v>5.9050000000000002</v>
      </c>
      <c r="D10" s="11">
        <v>19.52</v>
      </c>
      <c r="E10" s="11">
        <v>19.646000000000001</v>
      </c>
      <c r="F10" s="11">
        <v>38.15</v>
      </c>
      <c r="G10" s="11">
        <v>21.17</v>
      </c>
      <c r="H10" s="11">
        <v>50.423817</v>
      </c>
      <c r="I10" s="11">
        <v>117.37</v>
      </c>
      <c r="J10" s="11">
        <v>28.25</v>
      </c>
      <c r="K10" s="11">
        <v>7.95</v>
      </c>
      <c r="L10" s="11">
        <v>26.55</v>
      </c>
      <c r="M10" s="11">
        <v>16.803999999999998</v>
      </c>
      <c r="N10" s="11">
        <v>36.14</v>
      </c>
      <c r="O10" s="11">
        <v>9.86</v>
      </c>
      <c r="P10" s="11">
        <v>35.134259999999998</v>
      </c>
      <c r="Q10" s="12">
        <v>46.65</v>
      </c>
      <c r="S10" s="10">
        <v>30.542000000000002</v>
      </c>
      <c r="T10" s="11">
        <v>10.527274</v>
      </c>
      <c r="U10" s="11">
        <v>186.89</v>
      </c>
      <c r="V10" s="11">
        <v>65.63</v>
      </c>
      <c r="W10" s="11">
        <v>21.6</v>
      </c>
      <c r="X10" s="11">
        <v>21.65</v>
      </c>
      <c r="Y10" s="11">
        <v>38.07</v>
      </c>
      <c r="Z10" s="11">
        <v>76.683989999999994</v>
      </c>
      <c r="AA10" s="11">
        <v>34.625</v>
      </c>
      <c r="AB10" s="11">
        <v>11.17</v>
      </c>
      <c r="AC10" s="11">
        <v>13.62</v>
      </c>
      <c r="AD10" s="11">
        <v>57.75</v>
      </c>
      <c r="AE10" s="11">
        <v>32.555</v>
      </c>
      <c r="AF10" s="11">
        <v>80.75</v>
      </c>
      <c r="AG10" s="12">
        <v>41</v>
      </c>
      <c r="AI10">
        <f t="shared" ref="AI10:AI67" si="42">(C10-C9)/C9</f>
        <v>0.1725575853852265</v>
      </c>
      <c r="AJ10">
        <f t="shared" ref="AJ10:AJ67" si="43">(D10-D9)/D9</f>
        <v>0.15026517383618154</v>
      </c>
      <c r="AK10">
        <f t="shared" ref="AK10:AK67" si="44">(E10-E9)/E9</f>
        <v>-5.7745803357314177E-2</v>
      </c>
      <c r="AL10">
        <f t="shared" ref="AL10:AL67" si="45">(F10-F9)/F9</f>
        <v>6.2674094707520889E-2</v>
      </c>
      <c r="AM10">
        <f t="shared" ref="AM10:AM67" si="46">(G10-G9)/G9</f>
        <v>1.2918660287081491E-2</v>
      </c>
      <c r="AN10">
        <f t="shared" ref="AN10:AN67" si="47">(H10-H9)/H9</f>
        <v>1.8564919962755114E-2</v>
      </c>
      <c r="AO10">
        <f t="shared" ref="AO10:AO67" si="48">(I10-I9)/I9</f>
        <v>-7.0631087180299326E-2</v>
      </c>
      <c r="AP10">
        <f t="shared" ref="AP10:AP67" si="49">(J10-J9)/J9</f>
        <v>-3.5836177474402757E-2</v>
      </c>
      <c r="AQ10">
        <f t="shared" ref="AQ10:AQ67" si="50">(K10-K9)/K9</f>
        <v>8.0163043478260851E-2</v>
      </c>
      <c r="AR10">
        <f t="shared" ref="AR10:AR67" si="51">(L10-L9)/L9</f>
        <v>-0.17263945154253668</v>
      </c>
      <c r="AS10">
        <f t="shared" ref="AS10:AS67" si="52">(M10-M9)/M9</f>
        <v>-7.3014249951082869E-2</v>
      </c>
      <c r="AT10">
        <f t="shared" ref="AT10:AT67" si="53">(N10-N9)/N9</f>
        <v>-3.4464333422388437E-2</v>
      </c>
      <c r="AU10">
        <f t="shared" ref="AU10:AU67" si="54">(O10-O9)/O9</f>
        <v>-2.7613412228796954E-2</v>
      </c>
      <c r="AV10">
        <f t="shared" ref="AV10:AV67" si="55">(P10-P9)/P9</f>
        <v>4.1607299581166247E-2</v>
      </c>
      <c r="AW10">
        <f t="shared" ref="AW10:AW67" si="56">(Q10-Q9)/Q9</f>
        <v>-0.11997736276174306</v>
      </c>
      <c r="AY10">
        <f t="shared" ref="AY10:AY67" si="57">(S10-S9)/S9</f>
        <v>6.7902097902097905E-2</v>
      </c>
      <c r="AZ10">
        <f t="shared" ref="AZ10:AZ67" si="58">(T10-T9)/T9</f>
        <v>-6.9131810051593842E-2</v>
      </c>
      <c r="BA10">
        <f t="shared" ref="BA10:BA67" si="59">(U10-U9)/U9</f>
        <v>4.2331288343558142E-2</v>
      </c>
      <c r="BB10">
        <f t="shared" ref="BB10:BB67" si="60">(V10-V9)/V9</f>
        <v>2.1955777016505709E-2</v>
      </c>
      <c r="BC10">
        <f t="shared" ref="BC10:BC67" si="61">(W10-W9)/W9</f>
        <v>-6.0869565217391244E-2</v>
      </c>
      <c r="BD10">
        <f t="shared" ref="BD10:BD67" si="62">(X10-X9)/X9</f>
        <v>6.9767441860464456E-3</v>
      </c>
      <c r="BE10">
        <f t="shared" ref="BE10:BE67" si="63">(Y10-Y9)/Y9</f>
        <v>-9.743954480796585E-2</v>
      </c>
      <c r="BF10">
        <f t="shared" ref="BF10:BF67" si="64">(Z10-Z9)/Z9</f>
        <v>6.037635870936716E-2</v>
      </c>
      <c r="BG10">
        <f t="shared" ref="BG10:BG67" si="65">(AA10-AA9)/AA9</f>
        <v>-3.8194444444444448E-2</v>
      </c>
      <c r="BH10">
        <f t="shared" ref="BH10:BH67" si="66">(AB10-AB9)/AB9</f>
        <v>-8.4426229508196671E-2</v>
      </c>
      <c r="BI10">
        <f t="shared" ref="BI10:BI67" si="67">(AC10-AC9)/AC9</f>
        <v>-1.3758146270818341E-2</v>
      </c>
      <c r="BJ10">
        <f t="shared" ref="BJ10:BJ67" si="68">(AD10-AD9)/AD9</f>
        <v>8.5526315789473631E-2</v>
      </c>
      <c r="BK10">
        <f t="shared" ref="BK10:BK67" si="69">(AE10-AE9)/AE9</f>
        <v>4.9145987753786612E-2</v>
      </c>
      <c r="BL10">
        <f t="shared" ref="BL10:BL67" si="70">(AF10-AF9)/AF9</f>
        <v>-1.6323547326105536E-2</v>
      </c>
      <c r="BM10">
        <f t="shared" ref="BM10:BM66" si="71">(AG10-AG9)/AG9</f>
        <v>-2.7283511269276361E-2</v>
      </c>
      <c r="BP10">
        <f t="shared" si="9"/>
        <v>0.17065758538522649</v>
      </c>
      <c r="BQ10">
        <f t="shared" si="10"/>
        <v>0.14836517383618153</v>
      </c>
      <c r="BR10">
        <f t="shared" si="11"/>
        <v>-5.9645803357314175E-2</v>
      </c>
      <c r="BS10">
        <f t="shared" si="12"/>
        <v>6.077409470752089E-2</v>
      </c>
      <c r="BT10">
        <f t="shared" si="13"/>
        <v>1.101866028708149E-2</v>
      </c>
      <c r="BU10">
        <f t="shared" si="14"/>
        <v>1.6664919962755115E-2</v>
      </c>
      <c r="BV10">
        <f t="shared" si="15"/>
        <v>-7.2531087180299325E-2</v>
      </c>
      <c r="BW10">
        <f t="shared" si="16"/>
        <v>-3.7736177474402756E-2</v>
      </c>
      <c r="BX10">
        <f t="shared" si="17"/>
        <v>7.8263043478260852E-2</v>
      </c>
      <c r="BY10">
        <f t="shared" si="18"/>
        <v>-0.17453945154253669</v>
      </c>
      <c r="BZ10">
        <f t="shared" si="19"/>
        <v>-7.4914249951082867E-2</v>
      </c>
      <c r="CA10">
        <f t="shared" si="20"/>
        <v>-3.6364333422388435E-2</v>
      </c>
      <c r="CB10">
        <f t="shared" si="21"/>
        <v>-2.9513412228796953E-2</v>
      </c>
      <c r="CC10">
        <f t="shared" si="22"/>
        <v>3.9707299581166249E-2</v>
      </c>
      <c r="CD10">
        <f t="shared" si="23"/>
        <v>-0.12187736276174306</v>
      </c>
      <c r="CF10">
        <f t="shared" si="24"/>
        <v>6.6002097902097906E-2</v>
      </c>
      <c r="CG10">
        <f t="shared" si="25"/>
        <v>-7.1031810051593841E-2</v>
      </c>
      <c r="CH10">
        <f t="shared" si="26"/>
        <v>4.0431288343558143E-2</v>
      </c>
      <c r="CI10">
        <f t="shared" si="27"/>
        <v>2.005577701650571E-2</v>
      </c>
      <c r="CJ10">
        <f t="shared" si="28"/>
        <v>-6.2769565217391243E-2</v>
      </c>
      <c r="CK10">
        <f t="shared" si="29"/>
        <v>5.0767441860464458E-3</v>
      </c>
      <c r="CL10">
        <f t="shared" si="30"/>
        <v>-9.9339544807965849E-2</v>
      </c>
      <c r="CM10">
        <f t="shared" si="31"/>
        <v>5.8476358709367161E-2</v>
      </c>
      <c r="CN10">
        <f t="shared" si="32"/>
        <v>-4.0094444444444446E-2</v>
      </c>
      <c r="CO10">
        <f t="shared" si="33"/>
        <v>-8.632622950819667E-2</v>
      </c>
      <c r="CP10">
        <f t="shared" si="34"/>
        <v>-1.5658146270818341E-2</v>
      </c>
      <c r="CQ10">
        <f t="shared" si="35"/>
        <v>8.3626315789473632E-2</v>
      </c>
      <c r="CR10">
        <f t="shared" si="36"/>
        <v>4.7245987753786613E-2</v>
      </c>
      <c r="CS10">
        <f t="shared" si="37"/>
        <v>-1.8223547326105535E-2</v>
      </c>
      <c r="CT10">
        <f t="shared" si="38"/>
        <v>-2.918351126927636E-2</v>
      </c>
      <c r="CV10" s="26">
        <v>1.1000000000000001</v>
      </c>
      <c r="CW10" s="27">
        <v>-3.05</v>
      </c>
      <c r="CX10" s="27">
        <v>-4.16</v>
      </c>
      <c r="CY10" s="27">
        <v>0.19</v>
      </c>
      <c r="CZ10" s="28">
        <v>2.23</v>
      </c>
      <c r="DB10">
        <f t="shared" ref="DB10:DB67" si="72">CV10/100</f>
        <v>1.1000000000000001E-2</v>
      </c>
      <c r="DC10">
        <f t="shared" ref="DC10:DC67" si="73">CW10/100</f>
        <v>-3.0499999999999999E-2</v>
      </c>
      <c r="DD10">
        <f t="shared" ref="DD10:DD67" si="74">CX10/100</f>
        <v>-4.1599999999999998E-2</v>
      </c>
      <c r="DE10">
        <f t="shared" si="40"/>
        <v>2.23E-2</v>
      </c>
      <c r="DF10">
        <f t="shared" si="41"/>
        <v>1.9E-3</v>
      </c>
      <c r="DH10" t="s">
        <v>253</v>
      </c>
      <c r="DI10">
        <v>0.44874937356478573</v>
      </c>
    </row>
    <row r="11" spans="1:121" x14ac:dyDescent="0.25">
      <c r="A11" s="6">
        <v>43585</v>
      </c>
      <c r="C11" s="10">
        <v>5.8285999999999998</v>
      </c>
      <c r="D11" s="11">
        <v>20.68</v>
      </c>
      <c r="E11" s="11">
        <v>17.818000000000001</v>
      </c>
      <c r="F11" s="11">
        <v>35.39</v>
      </c>
      <c r="G11" s="11">
        <v>19.13</v>
      </c>
      <c r="H11" s="11">
        <v>48.209530000000001</v>
      </c>
      <c r="I11" s="11">
        <v>102.57</v>
      </c>
      <c r="J11" s="11">
        <v>32.69</v>
      </c>
      <c r="K11" s="11">
        <v>8.1300000000000008</v>
      </c>
      <c r="L11" s="11">
        <v>29.25</v>
      </c>
      <c r="M11" s="11">
        <v>18.395864</v>
      </c>
      <c r="N11" s="11">
        <v>38.880000000000003</v>
      </c>
      <c r="O11" s="11">
        <v>10.050000000000001</v>
      </c>
      <c r="P11" s="11">
        <v>38.402560000000001</v>
      </c>
      <c r="Q11" s="12">
        <v>53.66</v>
      </c>
      <c r="S11" s="10">
        <v>30.495999999999999</v>
      </c>
      <c r="T11" s="11">
        <v>10.364547999999999</v>
      </c>
      <c r="U11" s="11">
        <v>204.02</v>
      </c>
      <c r="V11" s="11">
        <v>66.89</v>
      </c>
      <c r="W11" s="11">
        <v>23</v>
      </c>
      <c r="X11" s="11">
        <v>21.55</v>
      </c>
      <c r="Y11" s="11">
        <v>37.76</v>
      </c>
      <c r="Z11" s="11">
        <v>77.653180000000006</v>
      </c>
      <c r="AA11" s="11">
        <v>33.85</v>
      </c>
      <c r="AB11" s="11">
        <v>12.04</v>
      </c>
      <c r="AC11" s="11">
        <v>13.85</v>
      </c>
      <c r="AD11" s="11">
        <v>60.45</v>
      </c>
      <c r="AE11" s="11">
        <v>34.79</v>
      </c>
      <c r="AF11" s="11">
        <v>95.65</v>
      </c>
      <c r="AG11" s="12">
        <v>45</v>
      </c>
      <c r="AI11">
        <f t="shared" si="42"/>
        <v>-1.2938187976291357E-2</v>
      </c>
      <c r="AJ11">
        <f t="shared" si="43"/>
        <v>5.9426229508196732E-2</v>
      </c>
      <c r="AK11">
        <f t="shared" si="44"/>
        <v>-9.3046930672910477E-2</v>
      </c>
      <c r="AL11">
        <f t="shared" si="45"/>
        <v>-7.2346002621231933E-2</v>
      </c>
      <c r="AM11">
        <f t="shared" si="46"/>
        <v>-9.6362777515352036E-2</v>
      </c>
      <c r="AN11">
        <f t="shared" si="47"/>
        <v>-4.3913514123692751E-2</v>
      </c>
      <c r="AO11">
        <f t="shared" si="48"/>
        <v>-0.12609695833688345</v>
      </c>
      <c r="AP11">
        <f t="shared" si="49"/>
        <v>0.15716814159292028</v>
      </c>
      <c r="AQ11">
        <f t="shared" si="50"/>
        <v>2.2641509433962339E-2</v>
      </c>
      <c r="AR11">
        <f t="shared" si="51"/>
        <v>0.10169491525423725</v>
      </c>
      <c r="AS11">
        <f t="shared" si="52"/>
        <v>9.4731254463223113E-2</v>
      </c>
      <c r="AT11">
        <f t="shared" si="53"/>
        <v>7.5816270060874436E-2</v>
      </c>
      <c r="AU11">
        <f t="shared" si="54"/>
        <v>1.926977687626788E-2</v>
      </c>
      <c r="AV11">
        <f t="shared" si="55"/>
        <v>9.30231631461714E-2</v>
      </c>
      <c r="AW11">
        <f t="shared" si="56"/>
        <v>0.15026795284030006</v>
      </c>
      <c r="AY11">
        <f t="shared" si="57"/>
        <v>-1.5061227162596728E-3</v>
      </c>
      <c r="AZ11">
        <f t="shared" si="58"/>
        <v>-1.5457562898049488E-2</v>
      </c>
      <c r="BA11">
        <f t="shared" si="59"/>
        <v>9.1658194659960543E-2</v>
      </c>
      <c r="BB11">
        <f t="shared" si="60"/>
        <v>1.9198537254304513E-2</v>
      </c>
      <c r="BC11">
        <f t="shared" si="61"/>
        <v>6.4814814814814742E-2</v>
      </c>
      <c r="BD11">
        <f t="shared" si="62"/>
        <v>-4.6189376443417033E-3</v>
      </c>
      <c r="BE11">
        <f t="shared" si="63"/>
        <v>-8.1428946677174225E-3</v>
      </c>
      <c r="BF11">
        <f t="shared" si="64"/>
        <v>1.2638752887010858E-2</v>
      </c>
      <c r="BG11">
        <f t="shared" si="65"/>
        <v>-2.2382671480144362E-2</v>
      </c>
      <c r="BH11">
        <f t="shared" si="66"/>
        <v>7.7887197851387577E-2</v>
      </c>
      <c r="BI11">
        <f t="shared" si="67"/>
        <v>1.6886930983847314E-2</v>
      </c>
      <c r="BJ11">
        <f t="shared" si="68"/>
        <v>4.6753246753246804E-2</v>
      </c>
      <c r="BK11">
        <f t="shared" si="69"/>
        <v>6.8653048686837637E-2</v>
      </c>
      <c r="BL11">
        <f t="shared" si="70"/>
        <v>0.18452012383900937</v>
      </c>
      <c r="BM11">
        <f t="shared" si="71"/>
        <v>9.7560975609756101E-2</v>
      </c>
      <c r="BP11">
        <f t="shared" si="9"/>
        <v>-1.5038187976291357E-2</v>
      </c>
      <c r="BQ11">
        <f t="shared" si="10"/>
        <v>5.7326229508196734E-2</v>
      </c>
      <c r="BR11">
        <f t="shared" si="11"/>
        <v>-9.5146930672910482E-2</v>
      </c>
      <c r="BS11">
        <f t="shared" si="12"/>
        <v>-7.4446002621231938E-2</v>
      </c>
      <c r="BT11">
        <f t="shared" si="13"/>
        <v>-9.846277751535204E-2</v>
      </c>
      <c r="BU11">
        <f t="shared" si="14"/>
        <v>-4.6013514123692749E-2</v>
      </c>
      <c r="BV11">
        <f t="shared" si="15"/>
        <v>-0.12819695833688344</v>
      </c>
      <c r="BW11">
        <f t="shared" si="16"/>
        <v>0.15506814159292029</v>
      </c>
      <c r="BX11">
        <f t="shared" si="17"/>
        <v>2.0541509433962338E-2</v>
      </c>
      <c r="BY11">
        <f t="shared" si="18"/>
        <v>9.9594915254237248E-2</v>
      </c>
      <c r="BZ11">
        <f t="shared" si="19"/>
        <v>9.2631254463223109E-2</v>
      </c>
      <c r="CA11">
        <f t="shared" si="20"/>
        <v>7.3716270060874431E-2</v>
      </c>
      <c r="CB11">
        <f t="shared" si="21"/>
        <v>1.7169776876267879E-2</v>
      </c>
      <c r="CC11">
        <f t="shared" si="22"/>
        <v>9.0923163146171396E-2</v>
      </c>
      <c r="CD11">
        <f t="shared" si="23"/>
        <v>0.14816795284030007</v>
      </c>
      <c r="CF11">
        <f t="shared" si="24"/>
        <v>-3.6061227162596729E-3</v>
      </c>
      <c r="CG11">
        <f t="shared" si="25"/>
        <v>-1.7557562898049488E-2</v>
      </c>
      <c r="CH11">
        <f t="shared" si="26"/>
        <v>8.9558194659960538E-2</v>
      </c>
      <c r="CI11">
        <f t="shared" si="27"/>
        <v>1.7098537254304512E-2</v>
      </c>
      <c r="CJ11">
        <f t="shared" si="28"/>
        <v>6.2714814814814737E-2</v>
      </c>
      <c r="CK11">
        <f t="shared" si="29"/>
        <v>-6.7189376443417027E-3</v>
      </c>
      <c r="CL11">
        <f t="shared" si="30"/>
        <v>-1.0242894667717422E-2</v>
      </c>
      <c r="CM11">
        <f t="shared" si="31"/>
        <v>1.0538752887010859E-2</v>
      </c>
      <c r="CN11">
        <f t="shared" si="32"/>
        <v>-2.4482671480144363E-2</v>
      </c>
      <c r="CO11">
        <f t="shared" si="33"/>
        <v>7.5787197851387572E-2</v>
      </c>
      <c r="CP11">
        <f t="shared" si="34"/>
        <v>1.4786930983847315E-2</v>
      </c>
      <c r="CQ11">
        <f t="shared" si="35"/>
        <v>4.4653246753246806E-2</v>
      </c>
      <c r="CR11">
        <f t="shared" si="36"/>
        <v>6.6553048686837632E-2</v>
      </c>
      <c r="CS11">
        <f t="shared" si="37"/>
        <v>0.18242012383900938</v>
      </c>
      <c r="CT11">
        <f t="shared" si="38"/>
        <v>9.5460975609756096E-2</v>
      </c>
      <c r="CV11" s="26">
        <v>3.97</v>
      </c>
      <c r="CW11" s="27">
        <v>-1.7</v>
      </c>
      <c r="CX11" s="27">
        <v>2.15</v>
      </c>
      <c r="CY11" s="27">
        <v>0.21</v>
      </c>
      <c r="CZ11" s="28">
        <v>-2.89</v>
      </c>
      <c r="DB11">
        <f t="shared" si="72"/>
        <v>3.9699999999999999E-2</v>
      </c>
      <c r="DC11">
        <f t="shared" si="73"/>
        <v>-1.7000000000000001E-2</v>
      </c>
      <c r="DD11">
        <f t="shared" si="74"/>
        <v>2.1499999999999998E-2</v>
      </c>
      <c r="DE11">
        <f t="shared" si="40"/>
        <v>-2.8900000000000002E-2</v>
      </c>
      <c r="DF11">
        <f t="shared" si="41"/>
        <v>2.0999999999999999E-3</v>
      </c>
      <c r="DH11" t="s">
        <v>254</v>
      </c>
      <c r="DI11">
        <v>0.40791599382884391</v>
      </c>
    </row>
    <row r="12" spans="1:121" x14ac:dyDescent="0.25">
      <c r="A12" s="6">
        <v>43616</v>
      </c>
      <c r="C12" s="10">
        <v>4.1715999999999998</v>
      </c>
      <c r="D12" s="11">
        <v>21.26</v>
      </c>
      <c r="E12" s="11">
        <v>16.79</v>
      </c>
      <c r="F12" s="11">
        <v>35.619999999999997</v>
      </c>
      <c r="G12" s="11">
        <v>21.8</v>
      </c>
      <c r="H12" s="11">
        <v>40.680957999999997</v>
      </c>
      <c r="I12" s="11">
        <v>83.97</v>
      </c>
      <c r="J12" s="11">
        <v>29.41</v>
      </c>
      <c r="K12" s="11">
        <v>9.76</v>
      </c>
      <c r="L12" s="11">
        <v>34.42</v>
      </c>
      <c r="M12" s="11">
        <v>15.802377999999999</v>
      </c>
      <c r="N12" s="11">
        <v>31.16</v>
      </c>
      <c r="O12" s="11">
        <v>9.42</v>
      </c>
      <c r="P12" s="11">
        <v>37.056789999999999</v>
      </c>
      <c r="Q12" s="12">
        <v>56.65</v>
      </c>
      <c r="S12" s="10">
        <v>29.207000000000001</v>
      </c>
      <c r="T12" s="11">
        <v>10.409093</v>
      </c>
      <c r="U12" s="11">
        <v>195.14</v>
      </c>
      <c r="V12" s="11">
        <v>68.819999999999993</v>
      </c>
      <c r="W12" s="11">
        <v>23.66</v>
      </c>
      <c r="X12" s="11">
        <v>21.3</v>
      </c>
      <c r="Y12" s="11">
        <v>37.1</v>
      </c>
      <c r="Z12" s="11">
        <v>81.265649999999994</v>
      </c>
      <c r="AA12" s="11">
        <v>33.5</v>
      </c>
      <c r="AB12" s="11">
        <v>11.13</v>
      </c>
      <c r="AC12" s="11">
        <v>15.45</v>
      </c>
      <c r="AD12" s="11">
        <v>61.05</v>
      </c>
      <c r="AE12" s="11">
        <v>29.38</v>
      </c>
      <c r="AF12" s="11">
        <v>84.23</v>
      </c>
      <c r="AG12" s="12">
        <v>42.8</v>
      </c>
      <c r="AI12">
        <f t="shared" si="42"/>
        <v>-0.28428782211851905</v>
      </c>
      <c r="AJ12">
        <f t="shared" si="43"/>
        <v>2.8046421663443028E-2</v>
      </c>
      <c r="AK12">
        <f t="shared" si="44"/>
        <v>-5.7694466270064103E-2</v>
      </c>
      <c r="AL12">
        <f t="shared" si="45"/>
        <v>6.499011020062076E-3</v>
      </c>
      <c r="AM12">
        <f t="shared" si="46"/>
        <v>0.13957135389440678</v>
      </c>
      <c r="AN12">
        <f t="shared" si="47"/>
        <v>-0.15616356351119798</v>
      </c>
      <c r="AO12">
        <f t="shared" si="48"/>
        <v>-0.18133957297455391</v>
      </c>
      <c r="AP12">
        <f t="shared" si="49"/>
        <v>-0.10033649434077693</v>
      </c>
      <c r="AQ12">
        <f t="shared" si="50"/>
        <v>0.20049200492004907</v>
      </c>
      <c r="AR12">
        <f t="shared" si="51"/>
        <v>0.1767521367521368</v>
      </c>
      <c r="AS12">
        <f t="shared" si="52"/>
        <v>-0.14098201639238039</v>
      </c>
      <c r="AT12">
        <f t="shared" si="53"/>
        <v>-0.19855967078189304</v>
      </c>
      <c r="AU12">
        <f t="shared" si="54"/>
        <v>-6.2686567164179183E-2</v>
      </c>
      <c r="AV12">
        <f t="shared" si="55"/>
        <v>-3.5043757499500075E-2</v>
      </c>
      <c r="AW12">
        <f t="shared" si="56"/>
        <v>5.5721207603429038E-2</v>
      </c>
      <c r="AY12">
        <f t="shared" si="57"/>
        <v>-4.2267838405036659E-2</v>
      </c>
      <c r="AZ12">
        <f t="shared" si="58"/>
        <v>4.2978236967015993E-3</v>
      </c>
      <c r="BA12">
        <f t="shared" si="59"/>
        <v>-4.3525144593667402E-2</v>
      </c>
      <c r="BB12">
        <f t="shared" si="60"/>
        <v>2.8853341306622704E-2</v>
      </c>
      <c r="BC12">
        <f t="shared" si="61"/>
        <v>2.8695652173913049E-2</v>
      </c>
      <c r="BD12">
        <f t="shared" si="62"/>
        <v>-1.1600928074245939E-2</v>
      </c>
      <c r="BE12">
        <f t="shared" si="63"/>
        <v>-1.7478813559321946E-2</v>
      </c>
      <c r="BF12">
        <f t="shared" si="64"/>
        <v>4.6520567477081907E-2</v>
      </c>
      <c r="BG12">
        <f t="shared" si="65"/>
        <v>-1.0339734121122641E-2</v>
      </c>
      <c r="BH12">
        <f t="shared" si="66"/>
        <v>-7.558139534883708E-2</v>
      </c>
      <c r="BI12">
        <f t="shared" si="67"/>
        <v>0.1155234657039711</v>
      </c>
      <c r="BJ12">
        <f t="shared" si="68"/>
        <v>9.9255583126549932E-3</v>
      </c>
      <c r="BK12">
        <f t="shared" si="69"/>
        <v>-0.15550445530324808</v>
      </c>
      <c r="BL12">
        <f t="shared" si="70"/>
        <v>-0.11939362258233142</v>
      </c>
      <c r="BM12">
        <f t="shared" si="71"/>
        <v>-4.8888888888888954E-2</v>
      </c>
      <c r="BP12">
        <f t="shared" si="9"/>
        <v>-0.28638782211851904</v>
      </c>
      <c r="BQ12">
        <f t="shared" si="10"/>
        <v>2.5946421663443027E-2</v>
      </c>
      <c r="BR12">
        <f t="shared" si="11"/>
        <v>-5.9794466270064101E-2</v>
      </c>
      <c r="BS12">
        <f t="shared" si="12"/>
        <v>4.3990110200620765E-3</v>
      </c>
      <c r="BT12">
        <f t="shared" si="13"/>
        <v>0.13747135389440679</v>
      </c>
      <c r="BU12">
        <f t="shared" si="14"/>
        <v>-0.15826356351119797</v>
      </c>
      <c r="BV12">
        <f t="shared" si="15"/>
        <v>-0.1834395729745539</v>
      </c>
      <c r="BW12">
        <f t="shared" si="16"/>
        <v>-0.10243649434077694</v>
      </c>
      <c r="BX12">
        <f t="shared" si="17"/>
        <v>0.19839200492004908</v>
      </c>
      <c r="BY12">
        <f t="shared" si="18"/>
        <v>0.17465213675213681</v>
      </c>
      <c r="BZ12">
        <f t="shared" si="19"/>
        <v>-0.14308201639238038</v>
      </c>
      <c r="CA12">
        <f t="shared" si="20"/>
        <v>-0.20065967078189303</v>
      </c>
      <c r="CB12">
        <f t="shared" si="21"/>
        <v>-6.4786567164179187E-2</v>
      </c>
      <c r="CC12">
        <f t="shared" si="22"/>
        <v>-3.7143757499500073E-2</v>
      </c>
      <c r="CD12">
        <f t="shared" si="23"/>
        <v>5.362120760342904E-2</v>
      </c>
      <c r="CF12">
        <f t="shared" si="24"/>
        <v>-4.4367838405036657E-2</v>
      </c>
      <c r="CG12">
        <f t="shared" si="25"/>
        <v>2.1978236967015994E-3</v>
      </c>
      <c r="CH12">
        <f t="shared" si="26"/>
        <v>-4.5625144593667399E-2</v>
      </c>
      <c r="CI12">
        <f t="shared" si="27"/>
        <v>2.6753341306622703E-2</v>
      </c>
      <c r="CJ12">
        <f t="shared" si="28"/>
        <v>2.6595652173913048E-2</v>
      </c>
      <c r="CK12">
        <f t="shared" si="29"/>
        <v>-1.3700928074245939E-2</v>
      </c>
      <c r="CL12">
        <f t="shared" si="30"/>
        <v>-1.9578813559321947E-2</v>
      </c>
      <c r="CM12">
        <f t="shared" si="31"/>
        <v>4.442056747708191E-2</v>
      </c>
      <c r="CN12">
        <f t="shared" si="32"/>
        <v>-1.2439734121122641E-2</v>
      </c>
      <c r="CO12">
        <f t="shared" si="33"/>
        <v>-7.7681395348837085E-2</v>
      </c>
      <c r="CP12">
        <f t="shared" si="34"/>
        <v>0.11342346570397109</v>
      </c>
      <c r="CQ12">
        <f t="shared" si="35"/>
        <v>7.8255583126549937E-3</v>
      </c>
      <c r="CR12">
        <f t="shared" si="36"/>
        <v>-0.15760445530324807</v>
      </c>
      <c r="CS12">
        <f t="shared" si="37"/>
        <v>-0.12149362258233143</v>
      </c>
      <c r="CT12">
        <f t="shared" si="38"/>
        <v>-5.0988888888888952E-2</v>
      </c>
      <c r="CV12" s="26">
        <v>-6.92</v>
      </c>
      <c r="CW12" s="27">
        <v>-1.19</v>
      </c>
      <c r="CX12" s="27">
        <v>-2.4300000000000002</v>
      </c>
      <c r="CY12" s="27">
        <v>0.21</v>
      </c>
      <c r="CZ12" s="28">
        <v>7.56</v>
      </c>
      <c r="DB12">
        <f t="shared" si="72"/>
        <v>-6.9199999999999998E-2</v>
      </c>
      <c r="DC12">
        <f t="shared" si="73"/>
        <v>-1.1899999999999999E-2</v>
      </c>
      <c r="DD12">
        <f t="shared" si="74"/>
        <v>-2.4300000000000002E-2</v>
      </c>
      <c r="DE12">
        <f t="shared" si="40"/>
        <v>7.5600000000000001E-2</v>
      </c>
      <c r="DF12">
        <f t="shared" si="41"/>
        <v>2.0999999999999999E-3</v>
      </c>
      <c r="DH12" t="s">
        <v>255</v>
      </c>
      <c r="DI12">
        <v>8.2017134594931387E-2</v>
      </c>
    </row>
    <row r="13" spans="1:121" ht="17.25" thickBot="1" x14ac:dyDescent="0.3">
      <c r="A13" s="6">
        <v>43644</v>
      </c>
      <c r="C13" s="10">
        <v>4.2699999999999996</v>
      </c>
      <c r="D13" s="11">
        <v>20.04</v>
      </c>
      <c r="E13" s="11">
        <v>16.317</v>
      </c>
      <c r="F13" s="11">
        <v>36.75</v>
      </c>
      <c r="G13" s="11">
        <v>21.47</v>
      </c>
      <c r="H13" s="11">
        <v>47.452385</v>
      </c>
      <c r="I13" s="11">
        <v>78.06</v>
      </c>
      <c r="J13" s="11">
        <v>34.299999999999997</v>
      </c>
      <c r="K13" s="11">
        <v>13.37</v>
      </c>
      <c r="L13" s="11">
        <v>38</v>
      </c>
      <c r="M13" s="11">
        <v>17.197493000000001</v>
      </c>
      <c r="N13" s="11">
        <v>34.39</v>
      </c>
      <c r="O13" s="11">
        <v>10.6</v>
      </c>
      <c r="P13" s="11">
        <v>38.739001999999999</v>
      </c>
      <c r="Q13" s="12">
        <v>62.57</v>
      </c>
      <c r="S13" s="10">
        <v>31.327999999999999</v>
      </c>
      <c r="T13" s="11">
        <v>10.000000999999999</v>
      </c>
      <c r="U13" s="11">
        <v>199.33</v>
      </c>
      <c r="V13" s="11">
        <v>69.5</v>
      </c>
      <c r="W13" s="11">
        <v>22.79</v>
      </c>
      <c r="X13" s="11">
        <v>20.824999999999999</v>
      </c>
      <c r="Y13" s="11">
        <v>39.79</v>
      </c>
      <c r="Z13" s="11">
        <v>79.474100000000007</v>
      </c>
      <c r="AA13" s="11">
        <v>31.5</v>
      </c>
      <c r="AB13" s="11">
        <v>11.47</v>
      </c>
      <c r="AC13" s="11">
        <v>15.04</v>
      </c>
      <c r="AD13" s="11">
        <v>61.699800000000003</v>
      </c>
      <c r="AE13" s="11">
        <v>32.79</v>
      </c>
      <c r="AF13" s="11">
        <v>95.78</v>
      </c>
      <c r="AG13" s="12">
        <v>48.6</v>
      </c>
      <c r="AI13">
        <f t="shared" si="42"/>
        <v>2.3588071723079831E-2</v>
      </c>
      <c r="AJ13">
        <f t="shared" si="43"/>
        <v>-5.7384760112888164E-2</v>
      </c>
      <c r="AK13">
        <f t="shared" si="44"/>
        <v>-2.8171530673019595E-2</v>
      </c>
      <c r="AL13">
        <f t="shared" si="45"/>
        <v>3.1723750701852967E-2</v>
      </c>
      <c r="AM13">
        <f t="shared" si="46"/>
        <v>-1.5137614678899167E-2</v>
      </c>
      <c r="AN13">
        <f t="shared" si="47"/>
        <v>0.16645200439969982</v>
      </c>
      <c r="AO13">
        <f t="shared" si="48"/>
        <v>-7.0382279385494781E-2</v>
      </c>
      <c r="AP13">
        <f t="shared" si="49"/>
        <v>0.16626997619857181</v>
      </c>
      <c r="AQ13">
        <f t="shared" si="50"/>
        <v>0.36987704918032782</v>
      </c>
      <c r="AR13">
        <f t="shared" si="51"/>
        <v>0.10400929692039507</v>
      </c>
      <c r="AS13">
        <f t="shared" si="52"/>
        <v>8.8285130250649768E-2</v>
      </c>
      <c r="AT13">
        <f t="shared" si="53"/>
        <v>0.10365853658536586</v>
      </c>
      <c r="AU13">
        <f t="shared" si="54"/>
        <v>0.12526539278131632</v>
      </c>
      <c r="AV13">
        <f t="shared" si="55"/>
        <v>4.5395513210939209E-2</v>
      </c>
      <c r="AW13">
        <f t="shared" si="56"/>
        <v>0.10450132391879968</v>
      </c>
      <c r="AY13">
        <f t="shared" si="57"/>
        <v>7.2619577498544821E-2</v>
      </c>
      <c r="AZ13">
        <f t="shared" si="58"/>
        <v>-3.9301406952555913E-2</v>
      </c>
      <c r="BA13">
        <f t="shared" si="59"/>
        <v>2.1471763861842914E-2</v>
      </c>
      <c r="BB13">
        <f t="shared" si="60"/>
        <v>9.88084859052611E-3</v>
      </c>
      <c r="BC13">
        <f t="shared" si="61"/>
        <v>-3.6770921386306041E-2</v>
      </c>
      <c r="BD13">
        <f t="shared" si="62"/>
        <v>-2.230046948356814E-2</v>
      </c>
      <c r="BE13">
        <f t="shared" si="63"/>
        <v>7.2506738544474328E-2</v>
      </c>
      <c r="BF13">
        <f t="shared" si="64"/>
        <v>-2.2045599832155243E-2</v>
      </c>
      <c r="BG13">
        <f t="shared" si="65"/>
        <v>-5.9701492537313432E-2</v>
      </c>
      <c r="BH13">
        <f t="shared" si="66"/>
        <v>3.0548068283917325E-2</v>
      </c>
      <c r="BI13">
        <f t="shared" si="67"/>
        <v>-2.6537216828478975E-2</v>
      </c>
      <c r="BJ13">
        <f t="shared" si="68"/>
        <v>1.0643734643734745E-2</v>
      </c>
      <c r="BK13">
        <f t="shared" si="69"/>
        <v>0.11606535057862492</v>
      </c>
      <c r="BL13">
        <f t="shared" si="70"/>
        <v>0.13712453995013649</v>
      </c>
      <c r="BM13">
        <f t="shared" si="71"/>
        <v>0.13551401869158888</v>
      </c>
      <c r="BP13">
        <f t="shared" si="9"/>
        <v>2.1788071723079831E-2</v>
      </c>
      <c r="BQ13">
        <f t="shared" si="10"/>
        <v>-5.9184760112888167E-2</v>
      </c>
      <c r="BR13">
        <f t="shared" si="11"/>
        <v>-2.9971530673019595E-2</v>
      </c>
      <c r="BS13">
        <f t="shared" si="12"/>
        <v>2.9923750701852967E-2</v>
      </c>
      <c r="BT13">
        <f t="shared" si="13"/>
        <v>-1.6937614678899166E-2</v>
      </c>
      <c r="BU13">
        <f t="shared" si="14"/>
        <v>0.16465200439969982</v>
      </c>
      <c r="BV13">
        <f t="shared" si="15"/>
        <v>-7.2182279385494777E-2</v>
      </c>
      <c r="BW13">
        <f t="shared" si="16"/>
        <v>0.16446997619857182</v>
      </c>
      <c r="BX13">
        <f t="shared" si="17"/>
        <v>0.3680770491803278</v>
      </c>
      <c r="BY13">
        <f t="shared" si="18"/>
        <v>0.10220929692039507</v>
      </c>
      <c r="BZ13">
        <f t="shared" si="19"/>
        <v>8.6485130250649772E-2</v>
      </c>
      <c r="CA13">
        <f t="shared" si="20"/>
        <v>0.10185853658536587</v>
      </c>
      <c r="CB13">
        <f t="shared" si="21"/>
        <v>0.12346539278131632</v>
      </c>
      <c r="CC13">
        <f t="shared" si="22"/>
        <v>4.3595513210939206E-2</v>
      </c>
      <c r="CD13">
        <f t="shared" si="23"/>
        <v>0.10270132391879969</v>
      </c>
      <c r="CF13">
        <f t="shared" si="24"/>
        <v>7.0819577498544825E-2</v>
      </c>
      <c r="CG13">
        <f t="shared" si="25"/>
        <v>-4.1101406952555916E-2</v>
      </c>
      <c r="CH13">
        <f t="shared" si="26"/>
        <v>1.9671763861842915E-2</v>
      </c>
      <c r="CI13">
        <f t="shared" si="27"/>
        <v>8.0808485905261105E-3</v>
      </c>
      <c r="CJ13">
        <f t="shared" si="28"/>
        <v>-3.8570921386306044E-2</v>
      </c>
      <c r="CK13">
        <f t="shared" si="29"/>
        <v>-2.410046948356814E-2</v>
      </c>
      <c r="CL13">
        <f t="shared" si="30"/>
        <v>7.0706738544474332E-2</v>
      </c>
      <c r="CM13">
        <f t="shared" si="31"/>
        <v>-2.3845599832155243E-2</v>
      </c>
      <c r="CN13">
        <f t="shared" si="32"/>
        <v>-6.1501492537313435E-2</v>
      </c>
      <c r="CO13">
        <f t="shared" si="33"/>
        <v>2.8748068283917325E-2</v>
      </c>
      <c r="CP13">
        <f t="shared" si="34"/>
        <v>-2.8337216828478975E-2</v>
      </c>
      <c r="CQ13">
        <f t="shared" si="35"/>
        <v>8.843734643734745E-3</v>
      </c>
      <c r="CR13">
        <f t="shared" si="36"/>
        <v>0.11426535057862493</v>
      </c>
      <c r="CS13">
        <f t="shared" si="37"/>
        <v>0.13532453995013649</v>
      </c>
      <c r="CT13">
        <f t="shared" si="38"/>
        <v>0.13371401869158889</v>
      </c>
      <c r="CV13" s="26">
        <v>6.92</v>
      </c>
      <c r="CW13" s="27">
        <v>0.25</v>
      </c>
      <c r="CX13" s="27">
        <v>-0.67</v>
      </c>
      <c r="CY13" s="27">
        <v>0.18</v>
      </c>
      <c r="CZ13" s="28">
        <v>-2.27</v>
      </c>
      <c r="DB13">
        <f t="shared" si="72"/>
        <v>6.9199999999999998E-2</v>
      </c>
      <c r="DC13">
        <f t="shared" si="73"/>
        <v>2.5000000000000001E-3</v>
      </c>
      <c r="DD13">
        <f t="shared" si="74"/>
        <v>-6.7000000000000002E-3</v>
      </c>
      <c r="DE13">
        <f t="shared" si="40"/>
        <v>-2.2700000000000001E-2</v>
      </c>
      <c r="DF13">
        <f t="shared" si="41"/>
        <v>1.8E-3</v>
      </c>
      <c r="DH13" s="49" t="s">
        <v>256</v>
      </c>
      <c r="DI13" s="49">
        <v>59</v>
      </c>
    </row>
    <row r="14" spans="1:121" x14ac:dyDescent="0.25">
      <c r="A14" s="6">
        <v>43677</v>
      </c>
      <c r="C14" s="10">
        <v>4.1911399999999999</v>
      </c>
      <c r="D14" s="11">
        <v>21.12</v>
      </c>
      <c r="E14" s="11">
        <v>18.498999999999999</v>
      </c>
      <c r="F14" s="11">
        <v>36.299999999999997</v>
      </c>
      <c r="G14" s="11">
        <v>24.53</v>
      </c>
      <c r="H14" s="11">
        <v>47.633343000000004</v>
      </c>
      <c r="I14" s="11">
        <v>79.239999999999995</v>
      </c>
      <c r="J14" s="11">
        <v>33</v>
      </c>
      <c r="K14" s="11">
        <v>14.11</v>
      </c>
      <c r="L14" s="11">
        <v>36.99</v>
      </c>
      <c r="M14" s="11">
        <v>19.075534999999999</v>
      </c>
      <c r="N14" s="11">
        <v>38.71</v>
      </c>
      <c r="O14" s="11">
        <v>10.87</v>
      </c>
      <c r="P14" s="11">
        <v>41.219070000000002</v>
      </c>
      <c r="Q14" s="12">
        <v>62</v>
      </c>
      <c r="S14" s="10">
        <v>29.222000000000001</v>
      </c>
      <c r="T14" s="11">
        <v>11.136366000000001</v>
      </c>
      <c r="U14" s="11">
        <v>191.12</v>
      </c>
      <c r="V14" s="11">
        <v>71.42</v>
      </c>
      <c r="W14" s="11">
        <v>22.82</v>
      </c>
      <c r="X14" s="11">
        <v>21.75</v>
      </c>
      <c r="Y14" s="11">
        <v>41.1</v>
      </c>
      <c r="Z14" s="11">
        <v>84.721466000000007</v>
      </c>
      <c r="AA14" s="11">
        <v>31.25</v>
      </c>
      <c r="AB14" s="11">
        <v>11.53</v>
      </c>
      <c r="AC14" s="11">
        <v>12.99</v>
      </c>
      <c r="AD14" s="11">
        <v>60.225000000000001</v>
      </c>
      <c r="AE14" s="11">
        <v>32.479999999999997</v>
      </c>
      <c r="AF14" s="11">
        <v>92.4</v>
      </c>
      <c r="AG14" s="12">
        <v>47.15</v>
      </c>
      <c r="AI14">
        <f t="shared" si="42"/>
        <v>-1.8468384074941384E-2</v>
      </c>
      <c r="AJ14">
        <f t="shared" si="43"/>
        <v>5.3892215568862367E-2</v>
      </c>
      <c r="AK14">
        <f t="shared" si="44"/>
        <v>0.13372556229699079</v>
      </c>
      <c r="AL14">
        <f t="shared" si="45"/>
        <v>-1.2244897959183751E-2</v>
      </c>
      <c r="AM14">
        <f t="shared" si="46"/>
        <v>0.1425244527247323</v>
      </c>
      <c r="AN14">
        <f t="shared" si="47"/>
        <v>3.8134648026649019E-3</v>
      </c>
      <c r="AO14">
        <f t="shared" si="48"/>
        <v>1.5116576992057297E-2</v>
      </c>
      <c r="AP14">
        <f t="shared" si="49"/>
        <v>-3.7900874635568432E-2</v>
      </c>
      <c r="AQ14">
        <f t="shared" si="50"/>
        <v>5.5347793567688874E-2</v>
      </c>
      <c r="AR14">
        <f t="shared" si="51"/>
        <v>-2.6578947368421001E-2</v>
      </c>
      <c r="AS14">
        <f t="shared" si="52"/>
        <v>0.10920440554911097</v>
      </c>
      <c r="AT14">
        <f t="shared" si="53"/>
        <v>0.12561791218377436</v>
      </c>
      <c r="AU14">
        <f t="shared" si="54"/>
        <v>2.5471698113207507E-2</v>
      </c>
      <c r="AV14">
        <f t="shared" si="55"/>
        <v>6.4019924932500916E-2</v>
      </c>
      <c r="AW14">
        <f t="shared" si="56"/>
        <v>-9.109797027329395E-3</v>
      </c>
      <c r="AY14">
        <f t="shared" si="57"/>
        <v>-6.7224208375893713E-2</v>
      </c>
      <c r="AZ14">
        <f t="shared" si="58"/>
        <v>0.11363648863635128</v>
      </c>
      <c r="BA14">
        <f t="shared" si="59"/>
        <v>-4.118797973210258E-2</v>
      </c>
      <c r="BB14">
        <f t="shared" si="60"/>
        <v>2.7625899280575565E-2</v>
      </c>
      <c r="BC14">
        <f t="shared" si="61"/>
        <v>1.3163668275559955E-3</v>
      </c>
      <c r="BD14">
        <f t="shared" si="62"/>
        <v>4.4417767106842775E-2</v>
      </c>
      <c r="BE14">
        <f t="shared" si="63"/>
        <v>3.2922844935913603E-2</v>
      </c>
      <c r="BF14">
        <f t="shared" si="64"/>
        <v>6.6026114168011962E-2</v>
      </c>
      <c r="BG14">
        <f t="shared" si="65"/>
        <v>-7.9365079365079361E-3</v>
      </c>
      <c r="BH14">
        <f t="shared" si="66"/>
        <v>5.2310374891018935E-3</v>
      </c>
      <c r="BI14">
        <f t="shared" si="67"/>
        <v>-0.13630319148936165</v>
      </c>
      <c r="BJ14">
        <f t="shared" si="68"/>
        <v>-2.3902832748242325E-2</v>
      </c>
      <c r="BK14">
        <f t="shared" si="69"/>
        <v>-9.4541018603233381E-3</v>
      </c>
      <c r="BL14">
        <f t="shared" si="70"/>
        <v>-3.5289204426811396E-2</v>
      </c>
      <c r="BM14">
        <f t="shared" si="71"/>
        <v>-2.9835390946502116E-2</v>
      </c>
      <c r="BP14">
        <f t="shared" si="9"/>
        <v>-2.0368384074941383E-2</v>
      </c>
      <c r="BQ14">
        <f t="shared" si="10"/>
        <v>5.1992215568862368E-2</v>
      </c>
      <c r="BR14">
        <f t="shared" si="11"/>
        <v>0.13182556229699077</v>
      </c>
      <c r="BS14">
        <f t="shared" si="12"/>
        <v>-1.4144897959183752E-2</v>
      </c>
      <c r="BT14">
        <f t="shared" si="13"/>
        <v>0.14062445272473229</v>
      </c>
      <c r="BU14">
        <f t="shared" si="14"/>
        <v>1.9134648026649019E-3</v>
      </c>
      <c r="BV14">
        <f t="shared" si="15"/>
        <v>1.3216576992057296E-2</v>
      </c>
      <c r="BW14">
        <f t="shared" si="16"/>
        <v>-3.9800874635568431E-2</v>
      </c>
      <c r="BX14">
        <f t="shared" si="17"/>
        <v>5.3447793567688875E-2</v>
      </c>
      <c r="BY14">
        <f t="shared" si="18"/>
        <v>-2.8478947368421E-2</v>
      </c>
      <c r="BZ14">
        <f t="shared" si="19"/>
        <v>0.10730440554911097</v>
      </c>
      <c r="CA14">
        <f t="shared" si="20"/>
        <v>0.12371791218377436</v>
      </c>
      <c r="CB14">
        <f t="shared" si="21"/>
        <v>2.3571698113207508E-2</v>
      </c>
      <c r="CC14">
        <f t="shared" si="22"/>
        <v>6.2119924932500917E-2</v>
      </c>
      <c r="CD14">
        <f t="shared" si="23"/>
        <v>-1.1009797027329396E-2</v>
      </c>
      <c r="CF14">
        <f t="shared" si="24"/>
        <v>-6.9124208375893711E-2</v>
      </c>
      <c r="CG14">
        <f t="shared" si="25"/>
        <v>0.11173648863635129</v>
      </c>
      <c r="CH14">
        <f t="shared" si="26"/>
        <v>-4.3087979732102578E-2</v>
      </c>
      <c r="CI14">
        <f t="shared" si="27"/>
        <v>2.5725899280575566E-2</v>
      </c>
      <c r="CJ14">
        <f t="shared" si="28"/>
        <v>-5.8363317244400446E-4</v>
      </c>
      <c r="CK14">
        <f t="shared" si="29"/>
        <v>4.2517767106842776E-2</v>
      </c>
      <c r="CL14">
        <f t="shared" si="30"/>
        <v>3.1022844935913604E-2</v>
      </c>
      <c r="CM14">
        <f t="shared" si="31"/>
        <v>6.4126114168011963E-2</v>
      </c>
      <c r="CN14">
        <f t="shared" si="32"/>
        <v>-9.8365079365079367E-3</v>
      </c>
      <c r="CO14">
        <f t="shared" si="33"/>
        <v>3.3310374891018938E-3</v>
      </c>
      <c r="CP14">
        <f t="shared" si="34"/>
        <v>-0.13820319148936167</v>
      </c>
      <c r="CQ14">
        <f t="shared" si="35"/>
        <v>-2.5802832748242324E-2</v>
      </c>
      <c r="CR14">
        <f t="shared" si="36"/>
        <v>-1.1354101860323339E-2</v>
      </c>
      <c r="CS14">
        <f t="shared" si="37"/>
        <v>-3.7189204426811395E-2</v>
      </c>
      <c r="CT14">
        <f t="shared" si="38"/>
        <v>-3.1735390946502115E-2</v>
      </c>
      <c r="CV14" s="26">
        <v>1.23</v>
      </c>
      <c r="CW14" s="27">
        <v>-1.96</v>
      </c>
      <c r="CX14" s="27">
        <v>0.5</v>
      </c>
      <c r="CY14" s="27">
        <v>0.19</v>
      </c>
      <c r="CZ14" s="28">
        <v>2.92</v>
      </c>
      <c r="DB14">
        <f t="shared" si="72"/>
        <v>1.23E-2</v>
      </c>
      <c r="DC14">
        <f t="shared" si="73"/>
        <v>-1.9599999999999999E-2</v>
      </c>
      <c r="DD14">
        <f t="shared" si="74"/>
        <v>5.0000000000000001E-3</v>
      </c>
      <c r="DE14">
        <f t="shared" si="40"/>
        <v>2.92E-2</v>
      </c>
      <c r="DF14">
        <f t="shared" si="41"/>
        <v>1.9E-3</v>
      </c>
    </row>
    <row r="15" spans="1:121" ht="17.25" thickBot="1" x14ac:dyDescent="0.3">
      <c r="A15" s="6">
        <v>43707</v>
      </c>
      <c r="C15" s="10">
        <v>3.9</v>
      </c>
      <c r="D15" s="11">
        <v>22.71</v>
      </c>
      <c r="E15" s="11">
        <v>20.58</v>
      </c>
      <c r="F15" s="11">
        <v>40.68</v>
      </c>
      <c r="G15" s="11">
        <v>27.25</v>
      </c>
      <c r="H15" s="11">
        <v>45.35239</v>
      </c>
      <c r="I15" s="11">
        <v>82.56</v>
      </c>
      <c r="J15" s="11">
        <v>37.729999999999997</v>
      </c>
      <c r="K15" s="11">
        <v>13.29</v>
      </c>
      <c r="L15" s="11">
        <v>36.32</v>
      </c>
      <c r="M15" s="11">
        <v>16.669853</v>
      </c>
      <c r="N15" s="11">
        <v>34.340000000000003</v>
      </c>
      <c r="O15" s="11">
        <v>10.85</v>
      </c>
      <c r="P15" s="11">
        <v>42.238010000000003</v>
      </c>
      <c r="Q15" s="12">
        <v>69.45</v>
      </c>
      <c r="S15" s="10">
        <v>28.173999999999999</v>
      </c>
      <c r="T15" s="11">
        <v>11.013638500000001</v>
      </c>
      <c r="U15" s="11">
        <v>174.05</v>
      </c>
      <c r="V15" s="11">
        <v>71.36</v>
      </c>
      <c r="W15" s="11">
        <v>21.31</v>
      </c>
      <c r="X15" s="11">
        <v>21.36</v>
      </c>
      <c r="Y15" s="11">
        <v>41.76</v>
      </c>
      <c r="Z15" s="11">
        <v>87.912964000000002</v>
      </c>
      <c r="AA15" s="11">
        <v>31.074999999999999</v>
      </c>
      <c r="AB15" s="11">
        <v>10.33</v>
      </c>
      <c r="AC15" s="11">
        <v>11.75</v>
      </c>
      <c r="AD15" s="11">
        <v>62.6</v>
      </c>
      <c r="AE15" s="11">
        <v>32.82</v>
      </c>
      <c r="AF15" s="11">
        <v>91.22</v>
      </c>
      <c r="AG15" s="12">
        <v>43.42</v>
      </c>
      <c r="AI15">
        <f t="shared" si="42"/>
        <v>-6.9465586928616069E-2</v>
      </c>
      <c r="AJ15">
        <f t="shared" si="43"/>
        <v>7.5284090909090898E-2</v>
      </c>
      <c r="AK15">
        <f t="shared" si="44"/>
        <v>0.11249256716579273</v>
      </c>
      <c r="AL15">
        <f t="shared" si="45"/>
        <v>0.12066115702479346</v>
      </c>
      <c r="AM15">
        <f t="shared" si="46"/>
        <v>0.1108846310640032</v>
      </c>
      <c r="AN15">
        <f t="shared" si="47"/>
        <v>-4.7885637587939262E-2</v>
      </c>
      <c r="AO15">
        <f t="shared" si="48"/>
        <v>4.1898031297324681E-2</v>
      </c>
      <c r="AP15">
        <f t="shared" si="49"/>
        <v>0.14333333333333323</v>
      </c>
      <c r="AQ15">
        <f t="shared" si="50"/>
        <v>-5.8114812189936235E-2</v>
      </c>
      <c r="AR15">
        <f t="shared" si="51"/>
        <v>-1.8113003514463412E-2</v>
      </c>
      <c r="AS15">
        <f t="shared" si="52"/>
        <v>-0.12611347466794504</v>
      </c>
      <c r="AT15">
        <f t="shared" si="53"/>
        <v>-0.11289072591061734</v>
      </c>
      <c r="AU15">
        <f t="shared" si="54"/>
        <v>-1.8399264029438432E-3</v>
      </c>
      <c r="AV15">
        <f t="shared" si="55"/>
        <v>2.4720111346519962E-2</v>
      </c>
      <c r="AW15">
        <f t="shared" si="56"/>
        <v>0.12016129032258069</v>
      </c>
      <c r="AY15">
        <f t="shared" si="57"/>
        <v>-3.5863390596126268E-2</v>
      </c>
      <c r="AZ15">
        <f t="shared" si="58"/>
        <v>-1.1020426232399318E-2</v>
      </c>
      <c r="BA15">
        <f t="shared" si="59"/>
        <v>-8.9315613227291715E-2</v>
      </c>
      <c r="BB15">
        <f t="shared" si="60"/>
        <v>-8.4010081209748354E-4</v>
      </c>
      <c r="BC15">
        <f t="shared" si="61"/>
        <v>-6.6170026292725753E-2</v>
      </c>
      <c r="BD15">
        <f t="shared" si="62"/>
        <v>-1.7931034482758648E-2</v>
      </c>
      <c r="BE15">
        <f t="shared" si="63"/>
        <v>1.6058394160583859E-2</v>
      </c>
      <c r="BF15">
        <f t="shared" si="64"/>
        <v>3.7670476570837379E-2</v>
      </c>
      <c r="BG15">
        <f t="shared" si="65"/>
        <v>-5.6000000000000225E-3</v>
      </c>
      <c r="BH15">
        <f t="shared" si="66"/>
        <v>-0.10407632263660012</v>
      </c>
      <c r="BI15">
        <f t="shared" si="67"/>
        <v>-9.5458044649730581E-2</v>
      </c>
      <c r="BJ15">
        <f t="shared" si="68"/>
        <v>3.9435450394354504E-2</v>
      </c>
      <c r="BK15">
        <f t="shared" si="69"/>
        <v>1.0467980295566608E-2</v>
      </c>
      <c r="BL15">
        <f t="shared" si="70"/>
        <v>-1.2770562770562844E-2</v>
      </c>
      <c r="BM15">
        <f t="shared" si="71"/>
        <v>-7.9109225874867378E-2</v>
      </c>
      <c r="BP15">
        <f t="shared" si="9"/>
        <v>-7.1065586928616073E-2</v>
      </c>
      <c r="BQ15">
        <f t="shared" si="10"/>
        <v>7.3684090909090894E-2</v>
      </c>
      <c r="BR15">
        <f t="shared" si="11"/>
        <v>0.11089256716579272</v>
      </c>
      <c r="BS15">
        <f t="shared" si="12"/>
        <v>0.11906115702479346</v>
      </c>
      <c r="BT15">
        <f t="shared" si="13"/>
        <v>0.1092846310640032</v>
      </c>
      <c r="BU15">
        <f t="shared" si="14"/>
        <v>-4.9485637587939259E-2</v>
      </c>
      <c r="BV15">
        <f t="shared" si="15"/>
        <v>4.0298031297324684E-2</v>
      </c>
      <c r="BW15">
        <f t="shared" si="16"/>
        <v>0.14173333333333324</v>
      </c>
      <c r="BX15">
        <f t="shared" si="17"/>
        <v>-5.9714812189936232E-2</v>
      </c>
      <c r="BY15">
        <f t="shared" si="18"/>
        <v>-1.9713003514463413E-2</v>
      </c>
      <c r="BZ15">
        <f t="shared" si="19"/>
        <v>-0.12771347466794503</v>
      </c>
      <c r="CA15">
        <f t="shared" si="20"/>
        <v>-0.11449072591061735</v>
      </c>
      <c r="CB15">
        <f t="shared" si="21"/>
        <v>-3.4399264029438435E-3</v>
      </c>
      <c r="CC15">
        <f t="shared" si="22"/>
        <v>2.3120111346519961E-2</v>
      </c>
      <c r="CD15">
        <f t="shared" si="23"/>
        <v>0.11856129032258068</v>
      </c>
      <c r="CF15">
        <f t="shared" si="24"/>
        <v>-3.7463390596126266E-2</v>
      </c>
      <c r="CG15">
        <f t="shared" si="25"/>
        <v>-1.2620426232399319E-2</v>
      </c>
      <c r="CH15">
        <f t="shared" si="26"/>
        <v>-9.0915613227291719E-2</v>
      </c>
      <c r="CI15">
        <f t="shared" si="27"/>
        <v>-2.4401008120974836E-3</v>
      </c>
      <c r="CJ15">
        <f t="shared" si="28"/>
        <v>-6.7770026292725757E-2</v>
      </c>
      <c r="CK15">
        <f t="shared" si="29"/>
        <v>-1.9531034482758648E-2</v>
      </c>
      <c r="CL15">
        <f t="shared" si="30"/>
        <v>1.4458394160583858E-2</v>
      </c>
      <c r="CM15">
        <f t="shared" si="31"/>
        <v>3.6070476570837381E-2</v>
      </c>
      <c r="CN15">
        <f t="shared" si="32"/>
        <v>-7.2000000000000224E-3</v>
      </c>
      <c r="CO15">
        <f t="shared" si="33"/>
        <v>-0.10567632263660012</v>
      </c>
      <c r="CP15">
        <f t="shared" si="34"/>
        <v>-9.7058044649730585E-2</v>
      </c>
      <c r="CQ15">
        <f t="shared" si="35"/>
        <v>3.7835450394354507E-2</v>
      </c>
      <c r="CR15">
        <f t="shared" si="36"/>
        <v>8.8679802955666069E-3</v>
      </c>
      <c r="CS15">
        <f t="shared" si="37"/>
        <v>-1.4370562770562844E-2</v>
      </c>
      <c r="CT15">
        <f t="shared" si="38"/>
        <v>-8.0709225874867382E-2</v>
      </c>
      <c r="CV15" s="26">
        <v>-2.5499999999999998</v>
      </c>
      <c r="CW15" s="27">
        <v>-2.39</v>
      </c>
      <c r="CX15" s="27">
        <v>-4.7699999999999996</v>
      </c>
      <c r="CY15" s="27">
        <v>0.16</v>
      </c>
      <c r="CZ15" s="28">
        <v>7.53</v>
      </c>
      <c r="DB15">
        <f t="shared" si="72"/>
        <v>-2.5499999999999998E-2</v>
      </c>
      <c r="DC15">
        <f t="shared" si="73"/>
        <v>-2.3900000000000001E-2</v>
      </c>
      <c r="DD15">
        <f t="shared" si="74"/>
        <v>-4.7699999999999992E-2</v>
      </c>
      <c r="DE15">
        <f t="shared" si="40"/>
        <v>7.5300000000000006E-2</v>
      </c>
      <c r="DF15">
        <f t="shared" si="41"/>
        <v>1.6000000000000001E-3</v>
      </c>
      <c r="DH15" t="s">
        <v>257</v>
      </c>
    </row>
    <row r="16" spans="1:121" x14ac:dyDescent="0.25">
      <c r="A16" s="6">
        <v>43738</v>
      </c>
      <c r="C16" s="10">
        <v>4.3499999999999996</v>
      </c>
      <c r="D16" s="11">
        <v>22.91</v>
      </c>
      <c r="E16" s="11">
        <v>18.690999999999999</v>
      </c>
      <c r="F16" s="11">
        <v>41.79</v>
      </c>
      <c r="G16" s="11">
        <v>25.61</v>
      </c>
      <c r="H16" s="11">
        <v>43.109529999999999</v>
      </c>
      <c r="I16" s="11">
        <v>79.75</v>
      </c>
      <c r="J16" s="11">
        <v>37.82</v>
      </c>
      <c r="K16" s="11">
        <v>10.1</v>
      </c>
      <c r="L16" s="11">
        <v>39.15</v>
      </c>
      <c r="M16" s="11">
        <v>17.581831000000001</v>
      </c>
      <c r="N16" s="11">
        <v>35</v>
      </c>
      <c r="O16" s="11">
        <v>10.28</v>
      </c>
      <c r="P16" s="11">
        <v>42.689807999999999</v>
      </c>
      <c r="Q16" s="12">
        <v>73.959999999999994</v>
      </c>
      <c r="S16" s="10">
        <v>29.69</v>
      </c>
      <c r="T16" s="11">
        <v>10.7181835</v>
      </c>
      <c r="U16" s="11">
        <v>179.66</v>
      </c>
      <c r="V16" s="11">
        <v>71.34</v>
      </c>
      <c r="W16" s="11">
        <v>21.05</v>
      </c>
      <c r="X16" s="11">
        <v>22.524999999999999</v>
      </c>
      <c r="Y16" s="11">
        <v>44.57</v>
      </c>
      <c r="Z16" s="11">
        <v>87.619259999999997</v>
      </c>
      <c r="AA16" s="11">
        <v>31.175000000000001</v>
      </c>
      <c r="AB16" s="11">
        <v>10.89</v>
      </c>
      <c r="AC16" s="11">
        <v>11.94</v>
      </c>
      <c r="AD16" s="11">
        <v>59.55</v>
      </c>
      <c r="AE16" s="11">
        <v>33.26</v>
      </c>
      <c r="AF16" s="11">
        <v>93.18</v>
      </c>
      <c r="AG16" s="12">
        <v>43.134999999999998</v>
      </c>
      <c r="AI16">
        <f t="shared" si="42"/>
        <v>0.11538461538461532</v>
      </c>
      <c r="AJ16">
        <f t="shared" si="43"/>
        <v>8.806693086745896E-3</v>
      </c>
      <c r="AK16">
        <f t="shared" si="44"/>
        <v>-9.1788143828960125E-2</v>
      </c>
      <c r="AL16">
        <f t="shared" si="45"/>
        <v>2.7286135693215325E-2</v>
      </c>
      <c r="AM16">
        <f t="shared" si="46"/>
        <v>-6.0183486238532133E-2</v>
      </c>
      <c r="AN16">
        <f t="shared" si="47"/>
        <v>-4.9454064052633175E-2</v>
      </c>
      <c r="AO16">
        <f t="shared" si="48"/>
        <v>-3.403585271317832E-2</v>
      </c>
      <c r="AP16">
        <f t="shared" si="49"/>
        <v>2.3853697323085983E-3</v>
      </c>
      <c r="AQ16">
        <f t="shared" si="50"/>
        <v>-0.24003009781790818</v>
      </c>
      <c r="AR16">
        <f t="shared" si="51"/>
        <v>7.7918502202643125E-2</v>
      </c>
      <c r="AS16">
        <f t="shared" si="52"/>
        <v>5.4708220882331793E-2</v>
      </c>
      <c r="AT16">
        <f t="shared" si="53"/>
        <v>1.9219569015725E-2</v>
      </c>
      <c r="AU16">
        <f t="shared" si="54"/>
        <v>-5.2534562211981592E-2</v>
      </c>
      <c r="AV16">
        <f t="shared" si="55"/>
        <v>1.0696479308565829E-2</v>
      </c>
      <c r="AW16">
        <f t="shared" si="56"/>
        <v>6.4938804895608215E-2</v>
      </c>
      <c r="AY16">
        <f t="shared" si="57"/>
        <v>5.3808475899765805E-2</v>
      </c>
      <c r="AZ16">
        <f t="shared" si="58"/>
        <v>-2.6826284519870562E-2</v>
      </c>
      <c r="BA16">
        <f t="shared" si="59"/>
        <v>3.2232117207698849E-2</v>
      </c>
      <c r="BB16">
        <f t="shared" si="60"/>
        <v>-2.8026905829590839E-4</v>
      </c>
      <c r="BC16">
        <f t="shared" si="61"/>
        <v>-1.2200844673861944E-2</v>
      </c>
      <c r="BD16">
        <f t="shared" si="62"/>
        <v>5.4541198501872619E-2</v>
      </c>
      <c r="BE16">
        <f t="shared" si="63"/>
        <v>6.7289272030651395E-2</v>
      </c>
      <c r="BF16">
        <f t="shared" si="64"/>
        <v>-3.3408497067623074E-3</v>
      </c>
      <c r="BG16">
        <f t="shared" si="65"/>
        <v>3.2180209171360072E-3</v>
      </c>
      <c r="BH16">
        <f t="shared" si="66"/>
        <v>5.4211035818005855E-2</v>
      </c>
      <c r="BI16">
        <f t="shared" si="67"/>
        <v>1.6170212765957405E-2</v>
      </c>
      <c r="BJ16">
        <f t="shared" si="68"/>
        <v>-4.8722044728434569E-2</v>
      </c>
      <c r="BK16">
        <f t="shared" si="69"/>
        <v>1.3406459475929241E-2</v>
      </c>
      <c r="BL16">
        <f t="shared" si="70"/>
        <v>2.1486516114887173E-2</v>
      </c>
      <c r="BM16">
        <f t="shared" si="71"/>
        <v>-6.5637954859512591E-3</v>
      </c>
      <c r="BP16">
        <f t="shared" si="9"/>
        <v>0.11358461538461533</v>
      </c>
      <c r="BQ16">
        <f t="shared" si="10"/>
        <v>7.0066930867458965E-3</v>
      </c>
      <c r="BR16">
        <f t="shared" si="11"/>
        <v>-9.3588143828960121E-2</v>
      </c>
      <c r="BS16">
        <f t="shared" si="12"/>
        <v>2.5486135693215325E-2</v>
      </c>
      <c r="BT16">
        <f t="shared" si="13"/>
        <v>-6.1983486238532136E-2</v>
      </c>
      <c r="BU16">
        <f t="shared" si="14"/>
        <v>-5.1254064052633178E-2</v>
      </c>
      <c r="BV16">
        <f t="shared" si="15"/>
        <v>-3.5835852713178323E-2</v>
      </c>
      <c r="BW16">
        <f t="shared" si="16"/>
        <v>5.8536973230859839E-4</v>
      </c>
      <c r="BX16">
        <f t="shared" si="17"/>
        <v>-0.24183009781790818</v>
      </c>
      <c r="BY16">
        <f t="shared" si="18"/>
        <v>7.6118502202643129E-2</v>
      </c>
      <c r="BZ16">
        <f t="shared" si="19"/>
        <v>5.290822088233179E-2</v>
      </c>
      <c r="CA16">
        <f t="shared" si="20"/>
        <v>1.7419569015725E-2</v>
      </c>
      <c r="CB16">
        <f t="shared" si="21"/>
        <v>-5.4334562211981595E-2</v>
      </c>
      <c r="CC16">
        <f t="shared" si="22"/>
        <v>8.8964793085658297E-3</v>
      </c>
      <c r="CD16">
        <f t="shared" si="23"/>
        <v>6.3138804895608219E-2</v>
      </c>
      <c r="CF16">
        <f t="shared" si="24"/>
        <v>5.2008475899765802E-2</v>
      </c>
      <c r="CG16">
        <f t="shared" si="25"/>
        <v>-2.8626284519870562E-2</v>
      </c>
      <c r="CH16">
        <f t="shared" si="26"/>
        <v>3.0432117207698849E-2</v>
      </c>
      <c r="CI16">
        <f t="shared" si="27"/>
        <v>-2.0802690582959085E-3</v>
      </c>
      <c r="CJ16">
        <f t="shared" si="28"/>
        <v>-1.4000844673861944E-2</v>
      </c>
      <c r="CK16">
        <f t="shared" si="29"/>
        <v>5.2741198501872616E-2</v>
      </c>
      <c r="CL16">
        <f t="shared" si="30"/>
        <v>6.5489272030651399E-2</v>
      </c>
      <c r="CM16">
        <f t="shared" si="31"/>
        <v>-5.1408497067623078E-3</v>
      </c>
      <c r="CN16">
        <f t="shared" si="32"/>
        <v>1.4180209171360072E-3</v>
      </c>
      <c r="CO16">
        <f t="shared" si="33"/>
        <v>5.2411035818005852E-2</v>
      </c>
      <c r="CP16">
        <f t="shared" si="34"/>
        <v>1.4370212765957405E-2</v>
      </c>
      <c r="CQ16">
        <f t="shared" si="35"/>
        <v>-5.0522044728434572E-2</v>
      </c>
      <c r="CR16">
        <f t="shared" si="36"/>
        <v>1.1606459475929242E-2</v>
      </c>
      <c r="CS16">
        <f t="shared" si="37"/>
        <v>1.9686516114887174E-2</v>
      </c>
      <c r="CT16">
        <f t="shared" si="38"/>
        <v>-8.3637954859512587E-3</v>
      </c>
      <c r="CV16" s="26">
        <v>1.41</v>
      </c>
      <c r="CW16" s="27">
        <v>-0.97</v>
      </c>
      <c r="CX16" s="27">
        <v>6.76</v>
      </c>
      <c r="CY16" s="27">
        <v>0.18</v>
      </c>
      <c r="CZ16" s="28">
        <v>-6.83</v>
      </c>
      <c r="DB16">
        <f t="shared" si="72"/>
        <v>1.41E-2</v>
      </c>
      <c r="DC16">
        <f t="shared" si="73"/>
        <v>-9.7000000000000003E-3</v>
      </c>
      <c r="DD16">
        <f t="shared" si="74"/>
        <v>6.7599999999999993E-2</v>
      </c>
      <c r="DE16">
        <f t="shared" si="40"/>
        <v>-6.83E-2</v>
      </c>
      <c r="DF16">
        <f t="shared" si="41"/>
        <v>1.8E-3</v>
      </c>
      <c r="DH16" s="68"/>
      <c r="DI16" s="68" t="s">
        <v>262</v>
      </c>
      <c r="DJ16" s="68" t="s">
        <v>263</v>
      </c>
      <c r="DK16" s="68" t="s">
        <v>264</v>
      </c>
      <c r="DL16" s="68" t="s">
        <v>265</v>
      </c>
      <c r="DM16" s="68" t="s">
        <v>266</v>
      </c>
    </row>
    <row r="17" spans="1:120" x14ac:dyDescent="0.25">
      <c r="A17" s="6">
        <v>43769</v>
      </c>
      <c r="C17" s="10">
        <v>4.6059999999999999</v>
      </c>
      <c r="D17" s="11">
        <v>25.66</v>
      </c>
      <c r="E17" s="11">
        <v>20.989000000000001</v>
      </c>
      <c r="F17" s="11">
        <v>44.04</v>
      </c>
      <c r="G17" s="11">
        <v>25.19</v>
      </c>
      <c r="H17" s="11">
        <v>43.138100000000001</v>
      </c>
      <c r="I17" s="11">
        <v>89.84</v>
      </c>
      <c r="J17" s="11">
        <v>41.16</v>
      </c>
      <c r="K17" s="11">
        <v>10.78</v>
      </c>
      <c r="L17" s="11">
        <v>39.159999999999997</v>
      </c>
      <c r="M17" s="11">
        <v>17.839827</v>
      </c>
      <c r="N17" s="11">
        <v>37.33</v>
      </c>
      <c r="O17" s="11">
        <v>11.18</v>
      </c>
      <c r="P17" s="11">
        <v>44.064414999999997</v>
      </c>
      <c r="Q17" s="12">
        <v>76.260000000000005</v>
      </c>
      <c r="S17" s="10">
        <v>29.951000000000001</v>
      </c>
      <c r="T17" s="11">
        <v>11.068182999999999</v>
      </c>
      <c r="U17" s="11">
        <v>182</v>
      </c>
      <c r="V17" s="11">
        <v>69.36</v>
      </c>
      <c r="W17" s="11">
        <v>20.74</v>
      </c>
      <c r="X17" s="11">
        <v>23.675000000000001</v>
      </c>
      <c r="Y17" s="11">
        <v>46.83</v>
      </c>
      <c r="Z17" s="11">
        <v>90.125465000000005</v>
      </c>
      <c r="AA17" s="11">
        <v>31.5</v>
      </c>
      <c r="AB17" s="11">
        <v>11.46</v>
      </c>
      <c r="AC17" s="11">
        <v>11.9</v>
      </c>
      <c r="AD17" s="11">
        <v>59.674999999999997</v>
      </c>
      <c r="AE17" s="11">
        <v>35.450000000000003</v>
      </c>
      <c r="AF17" s="11">
        <v>89.5</v>
      </c>
      <c r="AG17" s="12">
        <v>38.950000000000003</v>
      </c>
      <c r="AI17">
        <f t="shared" si="42"/>
        <v>5.8850574712643738E-2</v>
      </c>
      <c r="AJ17">
        <f t="shared" si="43"/>
        <v>0.12003491924923614</v>
      </c>
      <c r="AK17">
        <f t="shared" si="44"/>
        <v>0.12294687282649414</v>
      </c>
      <c r="AL17">
        <f t="shared" si="45"/>
        <v>5.3840631730078969E-2</v>
      </c>
      <c r="AM17">
        <f t="shared" si="46"/>
        <v>-1.6399843811011252E-2</v>
      </c>
      <c r="AN17">
        <f t="shared" si="47"/>
        <v>6.6273049137863444E-4</v>
      </c>
      <c r="AO17">
        <f t="shared" si="48"/>
        <v>0.12652037617554862</v>
      </c>
      <c r="AP17">
        <f t="shared" si="49"/>
        <v>8.8313061872025284E-2</v>
      </c>
      <c r="AQ17">
        <f t="shared" si="50"/>
        <v>6.7326732673267303E-2</v>
      </c>
      <c r="AR17">
        <f t="shared" si="51"/>
        <v>2.5542784163468736E-4</v>
      </c>
      <c r="AS17">
        <f t="shared" si="52"/>
        <v>1.4674012052555764E-2</v>
      </c>
      <c r="AT17">
        <f t="shared" si="53"/>
        <v>6.6571428571428518E-2</v>
      </c>
      <c r="AU17">
        <f t="shared" si="54"/>
        <v>8.7548638132295756E-2</v>
      </c>
      <c r="AV17">
        <f t="shared" si="55"/>
        <v>3.2199887148707661E-2</v>
      </c>
      <c r="AW17">
        <f t="shared" si="56"/>
        <v>3.1097890751757864E-2</v>
      </c>
      <c r="AY17">
        <f t="shared" si="57"/>
        <v>8.7908386662175556E-3</v>
      </c>
      <c r="AZ17">
        <f t="shared" si="58"/>
        <v>3.2654740423132253E-2</v>
      </c>
      <c r="BA17">
        <f t="shared" si="59"/>
        <v>1.3024602026049223E-2</v>
      </c>
      <c r="BB17">
        <f t="shared" si="60"/>
        <v>-2.7754415475189288E-2</v>
      </c>
      <c r="BC17">
        <f t="shared" si="61"/>
        <v>-1.4726840855106995E-2</v>
      </c>
      <c r="BD17">
        <f t="shared" si="62"/>
        <v>5.1054384017758143E-2</v>
      </c>
      <c r="BE17">
        <f t="shared" si="63"/>
        <v>5.0706753421583983E-2</v>
      </c>
      <c r="BF17">
        <f t="shared" si="64"/>
        <v>2.8603357298384036E-2</v>
      </c>
      <c r="BG17">
        <f t="shared" si="65"/>
        <v>1.0425020048115454E-2</v>
      </c>
      <c r="BH17">
        <f t="shared" si="66"/>
        <v>5.2341597796143273E-2</v>
      </c>
      <c r="BI17">
        <f t="shared" si="67"/>
        <v>-3.3500837520937313E-3</v>
      </c>
      <c r="BJ17">
        <f t="shared" si="68"/>
        <v>2.0990764063811922E-3</v>
      </c>
      <c r="BK17">
        <f t="shared" si="69"/>
        <v>6.5844858689116201E-2</v>
      </c>
      <c r="BL17">
        <f t="shared" si="70"/>
        <v>-3.9493453530800672E-2</v>
      </c>
      <c r="BM17">
        <f t="shared" si="71"/>
        <v>-9.7020980642169824E-2</v>
      </c>
      <c r="BP17">
        <f t="shared" si="9"/>
        <v>5.7350574712643737E-2</v>
      </c>
      <c r="BQ17">
        <f t="shared" si="10"/>
        <v>0.11853491924923613</v>
      </c>
      <c r="BR17">
        <f t="shared" si="11"/>
        <v>0.12144687282649413</v>
      </c>
      <c r="BS17">
        <f t="shared" si="12"/>
        <v>5.2340631730078968E-2</v>
      </c>
      <c r="BT17">
        <f t="shared" si="13"/>
        <v>-1.7899843811011253E-2</v>
      </c>
      <c r="BU17">
        <f t="shared" si="14"/>
        <v>-8.3726950862136559E-4</v>
      </c>
      <c r="BV17">
        <f t="shared" si="15"/>
        <v>0.12502037617554862</v>
      </c>
      <c r="BW17">
        <f t="shared" si="16"/>
        <v>8.6813061872025282E-2</v>
      </c>
      <c r="BX17">
        <f t="shared" si="17"/>
        <v>6.5826732673267302E-2</v>
      </c>
      <c r="BY17">
        <f t="shared" si="18"/>
        <v>-1.2445721583653126E-3</v>
      </c>
      <c r="BZ17">
        <f t="shared" si="19"/>
        <v>1.3174012052555764E-2</v>
      </c>
      <c r="CA17">
        <f t="shared" si="20"/>
        <v>6.5071428571428516E-2</v>
      </c>
      <c r="CB17">
        <f t="shared" si="21"/>
        <v>8.6048638132295754E-2</v>
      </c>
      <c r="CC17">
        <f t="shared" si="22"/>
        <v>3.0699887148707659E-2</v>
      </c>
      <c r="CD17">
        <f t="shared" si="23"/>
        <v>2.9597890751757863E-2</v>
      </c>
      <c r="CF17">
        <f t="shared" si="24"/>
        <v>7.290838666217556E-3</v>
      </c>
      <c r="CG17">
        <f t="shared" si="25"/>
        <v>3.1154740423132252E-2</v>
      </c>
      <c r="CH17">
        <f t="shared" si="26"/>
        <v>1.1524602026049224E-2</v>
      </c>
      <c r="CI17">
        <f t="shared" si="27"/>
        <v>-2.925441547518929E-2</v>
      </c>
      <c r="CJ17">
        <f t="shared" si="28"/>
        <v>-1.6226840855106995E-2</v>
      </c>
      <c r="CK17">
        <f t="shared" si="29"/>
        <v>4.9554384017758142E-2</v>
      </c>
      <c r="CL17">
        <f t="shared" si="30"/>
        <v>4.9206753421583982E-2</v>
      </c>
      <c r="CM17">
        <f t="shared" si="31"/>
        <v>2.7103357298384034E-2</v>
      </c>
      <c r="CN17">
        <f t="shared" si="32"/>
        <v>8.9250200481154549E-3</v>
      </c>
      <c r="CO17">
        <f t="shared" si="33"/>
        <v>5.0841597796143272E-2</v>
      </c>
      <c r="CP17">
        <f t="shared" si="34"/>
        <v>-4.8500837520937309E-3</v>
      </c>
      <c r="CQ17">
        <f t="shared" si="35"/>
        <v>5.9907640638119219E-4</v>
      </c>
      <c r="CR17">
        <f t="shared" si="36"/>
        <v>6.4344858689116199E-2</v>
      </c>
      <c r="CS17">
        <f t="shared" si="37"/>
        <v>-4.0993453530800673E-2</v>
      </c>
      <c r="CT17">
        <f t="shared" si="38"/>
        <v>-9.8520980642169825E-2</v>
      </c>
      <c r="CV17" s="26">
        <v>2.0699999999999998</v>
      </c>
      <c r="CW17" s="27">
        <v>0.27</v>
      </c>
      <c r="CX17" s="27">
        <v>-1.92</v>
      </c>
      <c r="CY17" s="27">
        <v>0.15</v>
      </c>
      <c r="CZ17" s="28">
        <v>0.13</v>
      </c>
      <c r="DB17">
        <f t="shared" si="72"/>
        <v>2.07E-2</v>
      </c>
      <c r="DC17">
        <f t="shared" si="73"/>
        <v>2.7000000000000001E-3</v>
      </c>
      <c r="DD17">
        <f t="shared" si="74"/>
        <v>-1.9199999999999998E-2</v>
      </c>
      <c r="DE17">
        <f t="shared" si="40"/>
        <v>1.2999999999999999E-3</v>
      </c>
      <c r="DF17">
        <f t="shared" si="41"/>
        <v>1.5E-3</v>
      </c>
      <c r="DH17" t="s">
        <v>258</v>
      </c>
      <c r="DI17">
        <v>4</v>
      </c>
      <c r="DJ17">
        <v>0.29570434363986842</v>
      </c>
      <c r="DK17">
        <v>7.3926085909967104E-2</v>
      </c>
      <c r="DL17">
        <v>10.989768088429715</v>
      </c>
      <c r="DM17">
        <v>1.3621806850351057E-6</v>
      </c>
    </row>
    <row r="18" spans="1:120" x14ac:dyDescent="0.25">
      <c r="A18" s="6">
        <v>43798</v>
      </c>
      <c r="C18" s="10">
        <v>4.9997999999999996</v>
      </c>
      <c r="D18" s="11">
        <v>26.09</v>
      </c>
      <c r="E18" s="11">
        <v>21.797000000000001</v>
      </c>
      <c r="F18" s="11">
        <v>42.03</v>
      </c>
      <c r="G18" s="11">
        <v>25.33</v>
      </c>
      <c r="H18" s="11">
        <v>43.580962999999997</v>
      </c>
      <c r="I18" s="11">
        <v>92.26</v>
      </c>
      <c r="J18" s="11">
        <v>43.8</v>
      </c>
      <c r="K18" s="11">
        <v>10.26</v>
      </c>
      <c r="L18" s="11">
        <v>41.59</v>
      </c>
      <c r="M18" s="11">
        <v>19.970666999999999</v>
      </c>
      <c r="N18" s="11">
        <v>38.64</v>
      </c>
      <c r="O18" s="11">
        <v>12.42</v>
      </c>
      <c r="P18" s="11">
        <v>45.785083999999998</v>
      </c>
      <c r="Q18" s="12">
        <v>80.08</v>
      </c>
      <c r="S18" s="10">
        <v>31.97</v>
      </c>
      <c r="T18" s="11">
        <v>11.359092</v>
      </c>
      <c r="U18" s="11">
        <v>193.5</v>
      </c>
      <c r="V18" s="11">
        <v>68.77</v>
      </c>
      <c r="W18" s="11">
        <v>21.93</v>
      </c>
      <c r="X18" s="11">
        <v>24.25</v>
      </c>
      <c r="Y18" s="11">
        <v>54.11</v>
      </c>
      <c r="Z18" s="11">
        <v>81.667029999999997</v>
      </c>
      <c r="AA18" s="11">
        <v>30.55</v>
      </c>
      <c r="AB18" s="11">
        <v>11.35</v>
      </c>
      <c r="AC18" s="11">
        <v>12.31</v>
      </c>
      <c r="AD18" s="11">
        <v>59.104999999999997</v>
      </c>
      <c r="AE18" s="11">
        <v>37.238500000000002</v>
      </c>
      <c r="AF18" s="11">
        <v>92.71</v>
      </c>
      <c r="AG18" s="12">
        <v>37.6</v>
      </c>
      <c r="AI18">
        <f t="shared" si="42"/>
        <v>8.5497177594441975E-2</v>
      </c>
      <c r="AJ18">
        <f t="shared" si="43"/>
        <v>1.6757599376461409E-2</v>
      </c>
      <c r="AK18">
        <f t="shared" si="44"/>
        <v>3.8496355233693831E-2</v>
      </c>
      <c r="AL18">
        <f t="shared" si="45"/>
        <v>-4.5640326975476792E-2</v>
      </c>
      <c r="AM18">
        <f t="shared" si="46"/>
        <v>5.5577610162761814E-3</v>
      </c>
      <c r="AN18">
        <f t="shared" si="47"/>
        <v>1.0266168421882178E-2</v>
      </c>
      <c r="AO18">
        <f t="shared" si="48"/>
        <v>2.6936776491540533E-2</v>
      </c>
      <c r="AP18">
        <f t="shared" si="49"/>
        <v>6.4139941690962113E-2</v>
      </c>
      <c r="AQ18">
        <f t="shared" si="50"/>
        <v>-4.8237476808905347E-2</v>
      </c>
      <c r="AR18">
        <f t="shared" si="51"/>
        <v>6.2053115423902121E-2</v>
      </c>
      <c r="AS18">
        <f t="shared" si="52"/>
        <v>0.11944286231026788</v>
      </c>
      <c r="AT18">
        <f t="shared" si="53"/>
        <v>3.5092418965979165E-2</v>
      </c>
      <c r="AU18">
        <f t="shared" si="54"/>
        <v>0.11091234347048302</v>
      </c>
      <c r="AV18">
        <f t="shared" si="55"/>
        <v>3.9048946865628445E-2</v>
      </c>
      <c r="AW18">
        <f t="shared" si="56"/>
        <v>5.0091791240492956E-2</v>
      </c>
      <c r="AY18">
        <f t="shared" si="57"/>
        <v>6.7410103168508512E-2</v>
      </c>
      <c r="AZ18">
        <f t="shared" si="58"/>
        <v>2.6283356536479473E-2</v>
      </c>
      <c r="BA18">
        <f t="shared" si="59"/>
        <v>6.3186813186813184E-2</v>
      </c>
      <c r="BB18">
        <f t="shared" si="60"/>
        <v>-8.5063437139562201E-3</v>
      </c>
      <c r="BC18">
        <f t="shared" si="61"/>
        <v>5.7377049180327933E-2</v>
      </c>
      <c r="BD18">
        <f t="shared" si="62"/>
        <v>2.4287222808870086E-2</v>
      </c>
      <c r="BE18">
        <f t="shared" si="63"/>
        <v>0.15545590433482814</v>
      </c>
      <c r="BF18">
        <f t="shared" si="64"/>
        <v>-9.3851776520653823E-2</v>
      </c>
      <c r="BG18">
        <f t="shared" si="65"/>
        <v>-3.0158730158730135E-2</v>
      </c>
      <c r="BH18">
        <f t="shared" si="66"/>
        <v>-9.5986038394416402E-3</v>
      </c>
      <c r="BI18">
        <f t="shared" si="67"/>
        <v>3.4453781512605051E-2</v>
      </c>
      <c r="BJ18">
        <f t="shared" si="68"/>
        <v>-9.5517385839966537E-3</v>
      </c>
      <c r="BK18">
        <f t="shared" si="69"/>
        <v>5.0451339915373733E-2</v>
      </c>
      <c r="BL18">
        <f t="shared" si="70"/>
        <v>3.5865921787709427E-2</v>
      </c>
      <c r="BM18">
        <f t="shared" si="71"/>
        <v>-3.4659820282413385E-2</v>
      </c>
      <c r="BP18">
        <f t="shared" si="9"/>
        <v>8.4297177594441969E-2</v>
      </c>
      <c r="BQ18">
        <f t="shared" si="10"/>
        <v>1.5557599376461409E-2</v>
      </c>
      <c r="BR18">
        <f t="shared" si="11"/>
        <v>3.7296355233693831E-2</v>
      </c>
      <c r="BS18">
        <f t="shared" si="12"/>
        <v>-4.6840326975476791E-2</v>
      </c>
      <c r="BT18">
        <f t="shared" si="13"/>
        <v>4.3577610162761817E-3</v>
      </c>
      <c r="BU18">
        <f t="shared" si="14"/>
        <v>9.0661684218821779E-3</v>
      </c>
      <c r="BV18">
        <f t="shared" si="15"/>
        <v>2.5736776491540533E-2</v>
      </c>
      <c r="BW18">
        <f t="shared" si="16"/>
        <v>6.2939941690962106E-2</v>
      </c>
      <c r="BX18">
        <f t="shared" si="17"/>
        <v>-4.9437476808905347E-2</v>
      </c>
      <c r="BY18">
        <f t="shared" si="18"/>
        <v>6.0853115423902121E-2</v>
      </c>
      <c r="BZ18">
        <f t="shared" si="19"/>
        <v>0.11824286231026787</v>
      </c>
      <c r="CA18">
        <f t="shared" si="20"/>
        <v>3.3892418965979165E-2</v>
      </c>
      <c r="CB18">
        <f t="shared" si="21"/>
        <v>0.10971234347048302</v>
      </c>
      <c r="CC18">
        <f t="shared" si="22"/>
        <v>3.7848946865628445E-2</v>
      </c>
      <c r="CD18">
        <f t="shared" si="23"/>
        <v>4.8891791240492956E-2</v>
      </c>
      <c r="CF18">
        <f t="shared" si="24"/>
        <v>6.6210103168508505E-2</v>
      </c>
      <c r="CG18">
        <f t="shared" si="25"/>
        <v>2.5083356536479473E-2</v>
      </c>
      <c r="CH18">
        <f t="shared" si="26"/>
        <v>6.1986813186813185E-2</v>
      </c>
      <c r="CI18">
        <f t="shared" si="27"/>
        <v>-9.7063437139562198E-3</v>
      </c>
      <c r="CJ18">
        <f t="shared" si="28"/>
        <v>5.6177049180327933E-2</v>
      </c>
      <c r="CK18">
        <f t="shared" si="29"/>
        <v>2.3087222808870086E-2</v>
      </c>
      <c r="CL18">
        <f t="shared" si="30"/>
        <v>0.15425590433482814</v>
      </c>
      <c r="CM18">
        <f t="shared" si="31"/>
        <v>-9.505177652065383E-2</v>
      </c>
      <c r="CN18">
        <f t="shared" si="32"/>
        <v>-3.1358730158730135E-2</v>
      </c>
      <c r="CO18">
        <f t="shared" si="33"/>
        <v>-1.079860383944164E-2</v>
      </c>
      <c r="CP18">
        <f t="shared" si="34"/>
        <v>3.3253781512605052E-2</v>
      </c>
      <c r="CQ18">
        <f t="shared" si="35"/>
        <v>-1.0751738583996653E-2</v>
      </c>
      <c r="CR18">
        <f t="shared" si="36"/>
        <v>4.9251339915373733E-2</v>
      </c>
      <c r="CS18">
        <f t="shared" si="37"/>
        <v>3.4665921787709428E-2</v>
      </c>
      <c r="CT18">
        <f t="shared" si="38"/>
        <v>-3.5859820282413385E-2</v>
      </c>
      <c r="CV18" s="26">
        <v>3.87</v>
      </c>
      <c r="CW18" s="27">
        <v>0.72</v>
      </c>
      <c r="CX18" s="27">
        <v>-2</v>
      </c>
      <c r="CY18" s="27">
        <v>0.12</v>
      </c>
      <c r="CZ18" s="28">
        <v>-2.59</v>
      </c>
      <c r="DB18">
        <f t="shared" si="72"/>
        <v>3.8699999999999998E-2</v>
      </c>
      <c r="DC18">
        <f t="shared" si="73"/>
        <v>7.1999999999999998E-3</v>
      </c>
      <c r="DD18">
        <f t="shared" si="74"/>
        <v>-0.02</v>
      </c>
      <c r="DE18">
        <f t="shared" si="40"/>
        <v>-2.5899999999999999E-2</v>
      </c>
      <c r="DF18">
        <f t="shared" si="41"/>
        <v>1.1999999999999999E-3</v>
      </c>
      <c r="DH18" t="s">
        <v>259</v>
      </c>
      <c r="DI18">
        <v>54</v>
      </c>
      <c r="DJ18">
        <v>0.3632477598268069</v>
      </c>
      <c r="DK18">
        <v>6.7268103671630905E-3</v>
      </c>
    </row>
    <row r="19" spans="1:120" ht="17.25" thickBot="1" x14ac:dyDescent="0.3">
      <c r="A19" s="6">
        <v>43830</v>
      </c>
      <c r="C19" s="10">
        <v>5.4493999999999998</v>
      </c>
      <c r="D19" s="11">
        <v>24.81</v>
      </c>
      <c r="E19" s="11">
        <v>22.466000000000001</v>
      </c>
      <c r="F19" s="11">
        <v>42.35</v>
      </c>
      <c r="G19" s="11">
        <v>25.41</v>
      </c>
      <c r="H19" s="11">
        <v>46.566676999999999</v>
      </c>
      <c r="I19" s="11">
        <v>88.08</v>
      </c>
      <c r="J19" s="11">
        <v>47.71</v>
      </c>
      <c r="K19" s="11">
        <v>10.15</v>
      </c>
      <c r="L19" s="11">
        <v>48.99</v>
      </c>
      <c r="M19" s="11">
        <v>20.41977</v>
      </c>
      <c r="N19" s="11">
        <v>39.96</v>
      </c>
      <c r="O19" s="11">
        <v>12.59</v>
      </c>
      <c r="P19" s="11">
        <v>43.593395000000001</v>
      </c>
      <c r="Q19" s="12">
        <v>83.95</v>
      </c>
      <c r="S19" s="10">
        <v>36.448999999999998</v>
      </c>
      <c r="T19" s="11">
        <v>11.7863655</v>
      </c>
      <c r="U19" s="11">
        <v>194.13</v>
      </c>
      <c r="V19" s="11">
        <v>73.73</v>
      </c>
      <c r="W19" s="11">
        <v>23</v>
      </c>
      <c r="X19" s="11">
        <v>24</v>
      </c>
      <c r="Y19" s="11">
        <v>55</v>
      </c>
      <c r="Z19" s="11">
        <v>78.358054999999993</v>
      </c>
      <c r="AA19" s="11">
        <v>31.2</v>
      </c>
      <c r="AB19" s="11">
        <v>9.83</v>
      </c>
      <c r="AC19" s="11">
        <v>12.23</v>
      </c>
      <c r="AD19" s="11">
        <v>57.65</v>
      </c>
      <c r="AE19" s="11">
        <v>37.82</v>
      </c>
      <c r="AF19" s="11">
        <v>95.84</v>
      </c>
      <c r="AG19" s="12">
        <v>41.575000000000003</v>
      </c>
      <c r="AI19">
        <f t="shared" si="42"/>
        <v>8.9923596943877804E-2</v>
      </c>
      <c r="AJ19">
        <f t="shared" si="43"/>
        <v>-4.9060942889996212E-2</v>
      </c>
      <c r="AK19">
        <f t="shared" si="44"/>
        <v>3.069229710510623E-2</v>
      </c>
      <c r="AL19">
        <f t="shared" si="45"/>
        <v>7.6136093266714316E-3</v>
      </c>
      <c r="AM19">
        <f t="shared" si="46"/>
        <v>3.1583103039874399E-3</v>
      </c>
      <c r="AN19">
        <f t="shared" si="47"/>
        <v>6.8509592135446884E-2</v>
      </c>
      <c r="AO19">
        <f t="shared" si="48"/>
        <v>-4.5306741816605316E-2</v>
      </c>
      <c r="AP19">
        <f t="shared" si="49"/>
        <v>8.9269406392694151E-2</v>
      </c>
      <c r="AQ19">
        <f t="shared" si="50"/>
        <v>-1.0721247563352772E-2</v>
      </c>
      <c r="AR19">
        <f t="shared" si="51"/>
        <v>0.17792738639095931</v>
      </c>
      <c r="AS19">
        <f t="shared" si="52"/>
        <v>2.2488132219119217E-2</v>
      </c>
      <c r="AT19">
        <f t="shared" si="53"/>
        <v>3.4161490683229823E-2</v>
      </c>
      <c r="AU19">
        <f t="shared" si="54"/>
        <v>1.3687600644122378E-2</v>
      </c>
      <c r="AV19">
        <f t="shared" si="55"/>
        <v>-4.7869061461151774E-2</v>
      </c>
      <c r="AW19">
        <f t="shared" si="56"/>
        <v>4.8326673326673383E-2</v>
      </c>
      <c r="AY19">
        <f t="shared" si="57"/>
        <v>0.14010009383797309</v>
      </c>
      <c r="AZ19">
        <f t="shared" si="58"/>
        <v>3.7615110433122656E-2</v>
      </c>
      <c r="BA19">
        <f t="shared" si="59"/>
        <v>3.2558139534883488E-3</v>
      </c>
      <c r="BB19">
        <f t="shared" si="60"/>
        <v>7.2124472880616672E-2</v>
      </c>
      <c r="BC19">
        <f t="shared" si="61"/>
        <v>4.8791609667122676E-2</v>
      </c>
      <c r="BD19">
        <f t="shared" si="62"/>
        <v>-1.0309278350515464E-2</v>
      </c>
      <c r="BE19">
        <f t="shared" si="63"/>
        <v>1.6447976344483469E-2</v>
      </c>
      <c r="BF19">
        <f t="shared" si="64"/>
        <v>-4.0517880961264345E-2</v>
      </c>
      <c r="BG19">
        <f t="shared" si="65"/>
        <v>2.1276595744680805E-2</v>
      </c>
      <c r="BH19">
        <f t="shared" si="66"/>
        <v>-0.13392070484581495</v>
      </c>
      <c r="BI19">
        <f t="shared" si="67"/>
        <v>-6.4987814784727921E-3</v>
      </c>
      <c r="BJ19">
        <f t="shared" si="68"/>
        <v>-2.4617206666102672E-2</v>
      </c>
      <c r="BK19">
        <f t="shared" si="69"/>
        <v>1.561555916591695E-2</v>
      </c>
      <c r="BL19">
        <f t="shared" si="70"/>
        <v>3.3761190810052959E-2</v>
      </c>
      <c r="BM19">
        <f t="shared" si="71"/>
        <v>0.10571808510638302</v>
      </c>
      <c r="BP19">
        <f t="shared" si="9"/>
        <v>8.8523596943877805E-2</v>
      </c>
      <c r="BQ19">
        <f t="shared" si="10"/>
        <v>-5.046094288999621E-2</v>
      </c>
      <c r="BR19">
        <f t="shared" si="11"/>
        <v>2.9292297105106231E-2</v>
      </c>
      <c r="BS19">
        <f t="shared" si="12"/>
        <v>6.2136093266714314E-3</v>
      </c>
      <c r="BT19">
        <f t="shared" si="13"/>
        <v>1.7583103039874397E-3</v>
      </c>
      <c r="BU19">
        <f t="shared" si="14"/>
        <v>6.7109592135446886E-2</v>
      </c>
      <c r="BV19">
        <f t="shared" si="15"/>
        <v>-4.6706741816605314E-2</v>
      </c>
      <c r="BW19">
        <f t="shared" si="16"/>
        <v>8.7869406392694152E-2</v>
      </c>
      <c r="BX19">
        <f t="shared" si="17"/>
        <v>-1.2121247563352772E-2</v>
      </c>
      <c r="BY19">
        <f t="shared" si="18"/>
        <v>0.1765273863909593</v>
      </c>
      <c r="BZ19">
        <f t="shared" si="19"/>
        <v>2.1088132219119218E-2</v>
      </c>
      <c r="CA19">
        <f t="shared" si="20"/>
        <v>3.2761490683229824E-2</v>
      </c>
      <c r="CB19">
        <f t="shared" si="21"/>
        <v>1.2287600644122378E-2</v>
      </c>
      <c r="CC19">
        <f t="shared" si="22"/>
        <v>-4.9269061461151772E-2</v>
      </c>
      <c r="CD19">
        <f t="shared" si="23"/>
        <v>4.6926673326673385E-2</v>
      </c>
      <c r="CF19">
        <f t="shared" si="24"/>
        <v>0.13870009383797308</v>
      </c>
      <c r="CG19">
        <f t="shared" si="25"/>
        <v>3.6215110433122658E-2</v>
      </c>
      <c r="CH19">
        <f t="shared" si="26"/>
        <v>1.8558139534883486E-3</v>
      </c>
      <c r="CI19">
        <f t="shared" si="27"/>
        <v>7.0724472880616673E-2</v>
      </c>
      <c r="CJ19">
        <f t="shared" si="28"/>
        <v>4.7391609667122678E-2</v>
      </c>
      <c r="CK19">
        <f t="shared" si="29"/>
        <v>-1.1709278350515464E-2</v>
      </c>
      <c r="CL19">
        <f t="shared" si="30"/>
        <v>1.5047976344483469E-2</v>
      </c>
      <c r="CM19">
        <f t="shared" si="31"/>
        <v>-4.1917880961264344E-2</v>
      </c>
      <c r="CN19">
        <f t="shared" si="32"/>
        <v>1.9876595744680807E-2</v>
      </c>
      <c r="CO19">
        <f t="shared" si="33"/>
        <v>-0.13532070484581496</v>
      </c>
      <c r="CP19">
        <f t="shared" si="34"/>
        <v>-7.8987814784727932E-3</v>
      </c>
      <c r="CQ19">
        <f t="shared" si="35"/>
        <v>-2.6017206666102674E-2</v>
      </c>
      <c r="CR19">
        <f t="shared" si="36"/>
        <v>1.4215559165916949E-2</v>
      </c>
      <c r="CS19">
        <f t="shared" si="37"/>
        <v>3.236119081005296E-2</v>
      </c>
      <c r="CT19">
        <f t="shared" si="38"/>
        <v>0.10431808510638302</v>
      </c>
      <c r="CV19" s="26">
        <v>2.77</v>
      </c>
      <c r="CW19" s="27">
        <v>0.76</v>
      </c>
      <c r="CX19" s="27">
        <v>1.73</v>
      </c>
      <c r="CY19" s="27">
        <v>0.14000000000000001</v>
      </c>
      <c r="CZ19" s="28">
        <v>-2.2000000000000002</v>
      </c>
      <c r="DB19">
        <f t="shared" si="72"/>
        <v>2.7699999999999999E-2</v>
      </c>
      <c r="DC19">
        <f t="shared" si="73"/>
        <v>7.6E-3</v>
      </c>
      <c r="DD19">
        <f t="shared" si="74"/>
        <v>1.7299999999999999E-2</v>
      </c>
      <c r="DE19">
        <f t="shared" si="40"/>
        <v>-2.2000000000000002E-2</v>
      </c>
      <c r="DF19">
        <f t="shared" si="41"/>
        <v>1.4000000000000002E-3</v>
      </c>
      <c r="DH19" s="49" t="s">
        <v>260</v>
      </c>
      <c r="DI19" s="49">
        <v>58</v>
      </c>
      <c r="DJ19" s="49">
        <v>0.65895210346667532</v>
      </c>
      <c r="DK19" s="49"/>
      <c r="DL19" s="49"/>
      <c r="DM19" s="49"/>
    </row>
    <row r="20" spans="1:120" ht="17.25" thickBot="1" x14ac:dyDescent="0.3">
      <c r="A20" s="6">
        <v>43861</v>
      </c>
      <c r="C20" s="10">
        <v>5.1577500000000001</v>
      </c>
      <c r="D20" s="11">
        <v>27.61</v>
      </c>
      <c r="E20" s="11">
        <v>22.664999999999999</v>
      </c>
      <c r="F20" s="11">
        <v>41.95</v>
      </c>
      <c r="G20" s="11">
        <v>32.5</v>
      </c>
      <c r="H20" s="11">
        <v>39.557147999999998</v>
      </c>
      <c r="I20" s="11">
        <v>97.67</v>
      </c>
      <c r="J20" s="11">
        <v>47.32</v>
      </c>
      <c r="K20" s="11">
        <v>8.74</v>
      </c>
      <c r="L20" s="11">
        <v>41.27</v>
      </c>
      <c r="M20" s="11">
        <v>20.677762999999999</v>
      </c>
      <c r="N20" s="11">
        <v>41.96</v>
      </c>
      <c r="O20" s="11">
        <v>12.99</v>
      </c>
      <c r="P20" s="11">
        <v>46.861699999999999</v>
      </c>
      <c r="Q20" s="12">
        <v>81.75</v>
      </c>
      <c r="S20" s="10">
        <v>32.261000000000003</v>
      </c>
      <c r="T20" s="11">
        <v>11.83182</v>
      </c>
      <c r="U20" s="11">
        <v>208.21</v>
      </c>
      <c r="V20" s="11">
        <v>73.38</v>
      </c>
      <c r="W20" s="11">
        <v>22</v>
      </c>
      <c r="X20" s="11">
        <v>23.79</v>
      </c>
      <c r="Y20" s="11">
        <v>52.43</v>
      </c>
      <c r="Z20" s="11">
        <v>82.352324999999993</v>
      </c>
      <c r="AA20" s="11">
        <v>33</v>
      </c>
      <c r="AB20" s="11">
        <v>8.8000000000000007</v>
      </c>
      <c r="AC20" s="11">
        <v>10.62</v>
      </c>
      <c r="AD20" s="11">
        <v>59.825000000000003</v>
      </c>
      <c r="AE20" s="11">
        <v>34.82</v>
      </c>
      <c r="AF20" s="11">
        <v>92.18</v>
      </c>
      <c r="AG20" s="12">
        <v>36.33</v>
      </c>
      <c r="AI20">
        <f t="shared" si="42"/>
        <v>-5.3519653539839201E-2</v>
      </c>
      <c r="AJ20">
        <f t="shared" si="43"/>
        <v>0.11285771866182995</v>
      </c>
      <c r="AK20">
        <f t="shared" si="44"/>
        <v>8.8578296091871307E-3</v>
      </c>
      <c r="AL20">
        <f t="shared" si="45"/>
        <v>-9.4451003541912298E-3</v>
      </c>
      <c r="AM20">
        <f t="shared" si="46"/>
        <v>0.27902400629673357</v>
      </c>
      <c r="AN20">
        <f t="shared" si="47"/>
        <v>-0.15052671677646229</v>
      </c>
      <c r="AO20">
        <f t="shared" si="48"/>
        <v>0.10887829246139877</v>
      </c>
      <c r="AP20">
        <f t="shared" si="49"/>
        <v>-8.1743869209809378E-3</v>
      </c>
      <c r="AQ20">
        <f t="shared" si="50"/>
        <v>-0.13891625615763548</v>
      </c>
      <c r="AR20">
        <f t="shared" si="51"/>
        <v>-0.15758318024086546</v>
      </c>
      <c r="AS20">
        <f t="shared" si="52"/>
        <v>1.263447139708229E-2</v>
      </c>
      <c r="AT20">
        <f t="shared" si="53"/>
        <v>5.0050050050050046E-2</v>
      </c>
      <c r="AU20">
        <f t="shared" si="54"/>
        <v>3.1771247021445619E-2</v>
      </c>
      <c r="AV20">
        <f t="shared" si="55"/>
        <v>7.4972481496336729E-2</v>
      </c>
      <c r="AW20">
        <f t="shared" si="56"/>
        <v>-2.6206075044669479E-2</v>
      </c>
      <c r="AY20">
        <f t="shared" si="57"/>
        <v>-0.11490027161238979</v>
      </c>
      <c r="AZ20">
        <f t="shared" si="58"/>
        <v>3.856532363602669E-3</v>
      </c>
      <c r="BA20">
        <f t="shared" si="59"/>
        <v>7.2528717869468975E-2</v>
      </c>
      <c r="BB20">
        <f t="shared" si="60"/>
        <v>-4.747050047470616E-3</v>
      </c>
      <c r="BC20">
        <f t="shared" si="61"/>
        <v>-4.3478260869565216E-2</v>
      </c>
      <c r="BD20">
        <f t="shared" si="62"/>
        <v>-8.7500000000000355E-3</v>
      </c>
      <c r="BE20">
        <f t="shared" si="63"/>
        <v>-4.6727272727272735E-2</v>
      </c>
      <c r="BF20">
        <f t="shared" si="64"/>
        <v>5.0974593486272736E-2</v>
      </c>
      <c r="BG20">
        <f t="shared" si="65"/>
        <v>5.7692307692307716E-2</v>
      </c>
      <c r="BH20">
        <f t="shared" si="66"/>
        <v>-0.10478128179043737</v>
      </c>
      <c r="BI20">
        <f t="shared" si="67"/>
        <v>-0.13164349959116936</v>
      </c>
      <c r="BJ20">
        <f t="shared" si="68"/>
        <v>3.7727666955767639E-2</v>
      </c>
      <c r="BK20">
        <f t="shared" si="69"/>
        <v>-7.9323109465891065E-2</v>
      </c>
      <c r="BL20">
        <f t="shared" si="70"/>
        <v>-3.8188647746243705E-2</v>
      </c>
      <c r="BM20">
        <f t="shared" si="71"/>
        <v>-0.12615754660252565</v>
      </c>
      <c r="BP20">
        <f t="shared" si="9"/>
        <v>-5.4819653539839204E-2</v>
      </c>
      <c r="BQ20">
        <f t="shared" si="10"/>
        <v>0.11155771866182995</v>
      </c>
      <c r="BR20">
        <f t="shared" si="11"/>
        <v>7.5578296091871307E-3</v>
      </c>
      <c r="BS20">
        <f t="shared" si="12"/>
        <v>-1.0745100354191229E-2</v>
      </c>
      <c r="BT20">
        <f t="shared" si="13"/>
        <v>0.27772400629673355</v>
      </c>
      <c r="BU20">
        <f t="shared" si="14"/>
        <v>-0.15182671677646228</v>
      </c>
      <c r="BV20">
        <f t="shared" si="15"/>
        <v>0.10757829246139877</v>
      </c>
      <c r="BW20">
        <f t="shared" si="16"/>
        <v>-9.4743869209809387E-3</v>
      </c>
      <c r="BX20">
        <f t="shared" si="17"/>
        <v>-0.14021625615763547</v>
      </c>
      <c r="BY20">
        <f t="shared" si="18"/>
        <v>-0.15888318024086545</v>
      </c>
      <c r="BZ20">
        <f t="shared" si="19"/>
        <v>1.1334471397082289E-2</v>
      </c>
      <c r="CA20">
        <f t="shared" si="20"/>
        <v>4.8750050050050044E-2</v>
      </c>
      <c r="CB20">
        <f t="shared" si="21"/>
        <v>3.047124702144562E-2</v>
      </c>
      <c r="CC20">
        <f t="shared" si="22"/>
        <v>7.3672481496336734E-2</v>
      </c>
      <c r="CD20">
        <f t="shared" si="23"/>
        <v>-2.7506075044669478E-2</v>
      </c>
      <c r="CF20">
        <f t="shared" si="24"/>
        <v>-0.11620027161238979</v>
      </c>
      <c r="CG20">
        <f t="shared" si="25"/>
        <v>2.5565323636026691E-3</v>
      </c>
      <c r="CH20">
        <f t="shared" si="26"/>
        <v>7.122871786946898E-2</v>
      </c>
      <c r="CI20">
        <f t="shared" si="27"/>
        <v>-6.047050047470616E-3</v>
      </c>
      <c r="CJ20">
        <f t="shared" si="28"/>
        <v>-4.4778260869565219E-2</v>
      </c>
      <c r="CK20">
        <f t="shared" si="29"/>
        <v>-1.0050000000000035E-2</v>
      </c>
      <c r="CL20">
        <f t="shared" si="30"/>
        <v>-4.8027272727272738E-2</v>
      </c>
      <c r="CM20">
        <f t="shared" si="31"/>
        <v>4.9674593486272733E-2</v>
      </c>
      <c r="CN20">
        <f t="shared" si="32"/>
        <v>5.6392307692307714E-2</v>
      </c>
      <c r="CO20">
        <f t="shared" si="33"/>
        <v>-0.10608128179043737</v>
      </c>
      <c r="CP20">
        <f t="shared" si="34"/>
        <v>-0.13294349959116936</v>
      </c>
      <c r="CQ20">
        <f t="shared" si="35"/>
        <v>3.6427666955767636E-2</v>
      </c>
      <c r="CR20">
        <f t="shared" si="36"/>
        <v>-8.062310946589106E-2</v>
      </c>
      <c r="CS20">
        <f t="shared" si="37"/>
        <v>-3.9488647746243707E-2</v>
      </c>
      <c r="CT20">
        <f t="shared" si="38"/>
        <v>-0.12745754660252565</v>
      </c>
      <c r="CV20" s="26">
        <v>-0.11</v>
      </c>
      <c r="CW20" s="27">
        <v>-3.1</v>
      </c>
      <c r="CX20" s="27">
        <v>-6.22</v>
      </c>
      <c r="CY20" s="27">
        <v>0.13</v>
      </c>
      <c r="CZ20" s="28">
        <v>6.06</v>
      </c>
      <c r="DB20">
        <f t="shared" si="72"/>
        <v>-1.1000000000000001E-3</v>
      </c>
      <c r="DC20">
        <f t="shared" si="73"/>
        <v>-3.1E-2</v>
      </c>
      <c r="DD20">
        <f t="shared" si="74"/>
        <v>-6.2199999999999998E-2</v>
      </c>
      <c r="DE20">
        <f t="shared" si="40"/>
        <v>6.0599999999999994E-2</v>
      </c>
      <c r="DF20">
        <f t="shared" si="41"/>
        <v>1.2999999999999999E-3</v>
      </c>
    </row>
    <row r="21" spans="1:120" x14ac:dyDescent="0.25">
      <c r="A21" s="6">
        <v>43889</v>
      </c>
      <c r="C21" s="10">
        <v>4.3378500000000004</v>
      </c>
      <c r="D21" s="11">
        <v>22.91</v>
      </c>
      <c r="E21" s="11">
        <v>18.913</v>
      </c>
      <c r="F21" s="11">
        <v>39.6</v>
      </c>
      <c r="G21" s="11">
        <v>32.130000000000003</v>
      </c>
      <c r="H21" s="11">
        <v>35.723812000000002</v>
      </c>
      <c r="I21" s="11">
        <v>102.96</v>
      </c>
      <c r="J21" s="11">
        <v>41.66</v>
      </c>
      <c r="K21" s="11">
        <v>8.0299999999999994</v>
      </c>
      <c r="L21" s="11">
        <v>33.43</v>
      </c>
      <c r="M21" s="11">
        <v>18.833580000000001</v>
      </c>
      <c r="N21" s="11">
        <v>35.82</v>
      </c>
      <c r="O21" s="11">
        <v>12.37</v>
      </c>
      <c r="P21" s="11">
        <v>37.258656000000002</v>
      </c>
      <c r="Q21" s="12">
        <v>75.84</v>
      </c>
      <c r="S21" s="10">
        <v>36.667000000000002</v>
      </c>
      <c r="T21" s="11">
        <v>10.522092000000001</v>
      </c>
      <c r="U21" s="11">
        <v>182.35</v>
      </c>
      <c r="V21" s="11">
        <v>65.77</v>
      </c>
      <c r="W21" s="11">
        <v>20.28</v>
      </c>
      <c r="X21" s="11">
        <v>23</v>
      </c>
      <c r="Y21" s="11">
        <v>43.53</v>
      </c>
      <c r="Z21" s="11">
        <v>75.783325000000005</v>
      </c>
      <c r="AA21" s="11">
        <v>31.2</v>
      </c>
      <c r="AB21" s="11">
        <v>8.49</v>
      </c>
      <c r="AC21" s="11">
        <v>9.9600000000000009</v>
      </c>
      <c r="AD21" s="11">
        <v>53.46</v>
      </c>
      <c r="AE21" s="11">
        <v>29.94</v>
      </c>
      <c r="AF21" s="11">
        <v>82.87</v>
      </c>
      <c r="AG21" s="12">
        <v>36.42</v>
      </c>
      <c r="AI21">
        <f t="shared" si="42"/>
        <v>-0.15896466482477817</v>
      </c>
      <c r="AJ21">
        <f t="shared" si="43"/>
        <v>-0.17022817819630567</v>
      </c>
      <c r="AK21">
        <f t="shared" si="44"/>
        <v>-0.16554158393999555</v>
      </c>
      <c r="AL21">
        <f t="shared" si="45"/>
        <v>-5.6019070321811713E-2</v>
      </c>
      <c r="AM21">
        <f t="shared" si="46"/>
        <v>-1.1384615384615306E-2</v>
      </c>
      <c r="AN21">
        <f t="shared" si="47"/>
        <v>-9.690627848094599E-2</v>
      </c>
      <c r="AO21">
        <f t="shared" si="48"/>
        <v>5.416197399406155E-2</v>
      </c>
      <c r="AP21">
        <f t="shared" si="49"/>
        <v>-0.11961115807269661</v>
      </c>
      <c r="AQ21">
        <f t="shared" si="50"/>
        <v>-8.1235697940503532E-2</v>
      </c>
      <c r="AR21">
        <f t="shared" si="51"/>
        <v>-0.18996850012115346</v>
      </c>
      <c r="AS21">
        <f t="shared" si="52"/>
        <v>-8.9186775184530234E-2</v>
      </c>
      <c r="AT21">
        <f t="shared" si="53"/>
        <v>-0.1463298379408961</v>
      </c>
      <c r="AU21">
        <f t="shared" si="54"/>
        <v>-4.772902232486536E-2</v>
      </c>
      <c r="AV21">
        <f t="shared" si="55"/>
        <v>-0.20492308217584931</v>
      </c>
      <c r="AW21">
        <f t="shared" si="56"/>
        <v>-7.2293577981651341E-2</v>
      </c>
      <c r="AY21">
        <f t="shared" si="57"/>
        <v>0.13657357180496571</v>
      </c>
      <c r="AZ21">
        <f t="shared" si="58"/>
        <v>-0.11069539597458376</v>
      </c>
      <c r="BA21">
        <f t="shared" si="59"/>
        <v>-0.12420152730416413</v>
      </c>
      <c r="BB21">
        <f t="shared" si="60"/>
        <v>-0.10370673207958572</v>
      </c>
      <c r="BC21">
        <f t="shared" si="61"/>
        <v>-7.818181818181813E-2</v>
      </c>
      <c r="BD21">
        <f t="shared" si="62"/>
        <v>-3.3207229928541367E-2</v>
      </c>
      <c r="BE21">
        <f t="shared" si="63"/>
        <v>-0.16975014304787334</v>
      </c>
      <c r="BF21">
        <f t="shared" si="64"/>
        <v>-7.9767025399707772E-2</v>
      </c>
      <c r="BG21">
        <f t="shared" si="65"/>
        <v>-5.4545454545454564E-2</v>
      </c>
      <c r="BH21">
        <f t="shared" si="66"/>
        <v>-3.5227272727272781E-2</v>
      </c>
      <c r="BI21">
        <f t="shared" si="67"/>
        <v>-6.2146892655367082E-2</v>
      </c>
      <c r="BJ21">
        <f t="shared" si="68"/>
        <v>-0.10639364814040955</v>
      </c>
      <c r="BK21">
        <f t="shared" si="69"/>
        <v>-0.14014933946008037</v>
      </c>
      <c r="BL21">
        <f t="shared" si="70"/>
        <v>-0.10099804729876331</v>
      </c>
      <c r="BM21">
        <f t="shared" si="71"/>
        <v>2.4772914946326291E-3</v>
      </c>
      <c r="BP21">
        <f t="shared" si="9"/>
        <v>-0.16016466482477817</v>
      </c>
      <c r="BQ21">
        <f t="shared" si="10"/>
        <v>-0.17142817819630568</v>
      </c>
      <c r="BR21">
        <f t="shared" si="11"/>
        <v>-0.16674158393999555</v>
      </c>
      <c r="BS21">
        <f t="shared" si="12"/>
        <v>-5.7219070321811713E-2</v>
      </c>
      <c r="BT21">
        <f t="shared" si="13"/>
        <v>-1.2584615384615305E-2</v>
      </c>
      <c r="BU21">
        <f t="shared" si="14"/>
        <v>-9.8106278480945996E-2</v>
      </c>
      <c r="BV21">
        <f t="shared" si="15"/>
        <v>5.2961973994061551E-2</v>
      </c>
      <c r="BW21">
        <f t="shared" si="16"/>
        <v>-0.12081115807269661</v>
      </c>
      <c r="BX21">
        <f t="shared" si="17"/>
        <v>-8.2435697940503538E-2</v>
      </c>
      <c r="BY21">
        <f t="shared" si="18"/>
        <v>-0.19116850012115347</v>
      </c>
      <c r="BZ21">
        <f t="shared" si="19"/>
        <v>-9.0386775184530241E-2</v>
      </c>
      <c r="CA21">
        <f t="shared" si="20"/>
        <v>-0.14752983794089611</v>
      </c>
      <c r="CB21">
        <f t="shared" si="21"/>
        <v>-4.8929022324865359E-2</v>
      </c>
      <c r="CC21">
        <f t="shared" si="22"/>
        <v>-0.20612308217584932</v>
      </c>
      <c r="CD21">
        <f t="shared" si="23"/>
        <v>-7.3493577981651348E-2</v>
      </c>
      <c r="CF21">
        <f t="shared" si="24"/>
        <v>0.1353735718049657</v>
      </c>
      <c r="CG21">
        <f t="shared" si="25"/>
        <v>-0.11189539597458377</v>
      </c>
      <c r="CH21">
        <f t="shared" si="26"/>
        <v>-0.12540152730416412</v>
      </c>
      <c r="CI21">
        <f t="shared" si="27"/>
        <v>-0.10490673207958573</v>
      </c>
      <c r="CJ21">
        <f t="shared" si="28"/>
        <v>-7.9381818181818137E-2</v>
      </c>
      <c r="CK21">
        <f t="shared" si="29"/>
        <v>-3.4407229928541366E-2</v>
      </c>
      <c r="CL21">
        <f t="shared" si="30"/>
        <v>-0.17095014304787334</v>
      </c>
      <c r="CM21">
        <f t="shared" si="31"/>
        <v>-8.0967025399707779E-2</v>
      </c>
      <c r="CN21">
        <f t="shared" si="32"/>
        <v>-5.5745454545454563E-2</v>
      </c>
      <c r="CO21">
        <f t="shared" si="33"/>
        <v>-3.642727272727278E-2</v>
      </c>
      <c r="CP21">
        <f t="shared" si="34"/>
        <v>-6.3346892655367082E-2</v>
      </c>
      <c r="CQ21">
        <f t="shared" si="35"/>
        <v>-0.10759364814040956</v>
      </c>
      <c r="CR21">
        <f t="shared" si="36"/>
        <v>-0.14134933946008038</v>
      </c>
      <c r="CS21">
        <f t="shared" si="37"/>
        <v>-0.10219804729876332</v>
      </c>
      <c r="CT21">
        <f t="shared" si="38"/>
        <v>1.2772914946326292E-3</v>
      </c>
      <c r="CV21" s="26">
        <v>-8.15</v>
      </c>
      <c r="CW21" s="27">
        <v>1.08</v>
      </c>
      <c r="CX21" s="27">
        <v>-3.82</v>
      </c>
      <c r="CY21" s="27">
        <v>0.12</v>
      </c>
      <c r="CZ21" s="28">
        <v>-0.36</v>
      </c>
      <c r="DB21">
        <f t="shared" si="72"/>
        <v>-8.1500000000000003E-2</v>
      </c>
      <c r="DC21">
        <f t="shared" si="73"/>
        <v>1.0800000000000001E-2</v>
      </c>
      <c r="DD21">
        <f t="shared" si="74"/>
        <v>-3.8199999999999998E-2</v>
      </c>
      <c r="DE21">
        <f t="shared" si="40"/>
        <v>-3.5999999999999999E-3</v>
      </c>
      <c r="DF21">
        <f t="shared" si="41"/>
        <v>1.1999999999999999E-3</v>
      </c>
      <c r="DH21" s="68"/>
      <c r="DI21" s="68" t="s">
        <v>267</v>
      </c>
      <c r="DJ21" s="68" t="s">
        <v>255</v>
      </c>
      <c r="DK21" s="68" t="s">
        <v>268</v>
      </c>
      <c r="DL21" s="68" t="s">
        <v>269</v>
      </c>
      <c r="DM21" s="68" t="s">
        <v>270</v>
      </c>
      <c r="DN21" s="68" t="s">
        <v>271</v>
      </c>
      <c r="DO21" s="68" t="s">
        <v>272</v>
      </c>
      <c r="DP21" s="68" t="s">
        <v>273</v>
      </c>
    </row>
    <row r="22" spans="1:120" x14ac:dyDescent="0.25">
      <c r="A22" s="6">
        <v>43921</v>
      </c>
      <c r="C22" s="10">
        <v>3.3009089999999999</v>
      </c>
      <c r="D22" s="11">
        <v>13.06</v>
      </c>
      <c r="E22" s="11">
        <v>19.596</v>
      </c>
      <c r="F22" s="11">
        <v>26.54</v>
      </c>
      <c r="G22" s="11">
        <v>16.7</v>
      </c>
      <c r="H22" s="11">
        <v>23.409524999999999</v>
      </c>
      <c r="I22" s="11">
        <v>94.825000000000003</v>
      </c>
      <c r="J22" s="11">
        <v>33.5</v>
      </c>
      <c r="K22" s="11">
        <v>5.16</v>
      </c>
      <c r="L22" s="11">
        <v>25.67</v>
      </c>
      <c r="M22" s="11">
        <v>13.062155000000001</v>
      </c>
      <c r="N22" s="11">
        <v>23.56</v>
      </c>
      <c r="O22" s="11">
        <v>11.15</v>
      </c>
      <c r="P22" s="11">
        <v>23.916288000000002</v>
      </c>
      <c r="Q22" s="12">
        <v>55.83</v>
      </c>
      <c r="S22" s="10">
        <v>34.738</v>
      </c>
      <c r="T22" s="11">
        <v>7.2636370000000001</v>
      </c>
      <c r="U22" s="11">
        <v>146</v>
      </c>
      <c r="V22" s="11">
        <v>61.75</v>
      </c>
      <c r="W22" s="11">
        <v>16.760000000000002</v>
      </c>
      <c r="X22" s="11">
        <v>16.745000000000001</v>
      </c>
      <c r="Y22" s="11">
        <v>35.51</v>
      </c>
      <c r="Z22" s="11">
        <v>56.859520000000003</v>
      </c>
      <c r="AA22" s="11">
        <v>27.99</v>
      </c>
      <c r="AB22" s="11">
        <v>5.95</v>
      </c>
      <c r="AC22" s="11">
        <v>10.69</v>
      </c>
      <c r="AD22" s="11">
        <v>51.44</v>
      </c>
      <c r="AE22" s="11">
        <v>27.1</v>
      </c>
      <c r="AF22" s="11">
        <v>62.98</v>
      </c>
      <c r="AG22" s="12">
        <v>31.62</v>
      </c>
      <c r="AI22">
        <f t="shared" si="42"/>
        <v>-0.23904491856564899</v>
      </c>
      <c r="AJ22">
        <f t="shared" si="43"/>
        <v>-0.42994325621999124</v>
      </c>
      <c r="AK22">
        <f t="shared" si="44"/>
        <v>3.6112726695923428E-2</v>
      </c>
      <c r="AL22">
        <f t="shared" si="45"/>
        <v>-0.32979797979797987</v>
      </c>
      <c r="AM22">
        <f t="shared" si="46"/>
        <v>-0.48023653906006852</v>
      </c>
      <c r="AN22">
        <f t="shared" si="47"/>
        <v>-0.34470808994292107</v>
      </c>
      <c r="AO22">
        <f t="shared" si="48"/>
        <v>-7.9011266511266429E-2</v>
      </c>
      <c r="AP22">
        <f t="shared" si="49"/>
        <v>-0.19587133941430623</v>
      </c>
      <c r="AQ22">
        <f t="shared" si="50"/>
        <v>-0.35740971357409707</v>
      </c>
      <c r="AR22">
        <f t="shared" si="51"/>
        <v>-0.23212683218665864</v>
      </c>
      <c r="AS22">
        <f t="shared" si="52"/>
        <v>-0.3064433315386666</v>
      </c>
      <c r="AT22">
        <f t="shared" si="53"/>
        <v>-0.34226689000558352</v>
      </c>
      <c r="AU22">
        <f t="shared" si="54"/>
        <v>-9.8625707356507594E-2</v>
      </c>
      <c r="AV22">
        <f t="shared" si="55"/>
        <v>-0.35810116178103685</v>
      </c>
      <c r="AW22">
        <f t="shared" si="56"/>
        <v>-0.26384493670886083</v>
      </c>
      <c r="AY22">
        <f t="shared" si="57"/>
        <v>-5.2608612648975969E-2</v>
      </c>
      <c r="AZ22">
        <f t="shared" si="58"/>
        <v>-0.30967748618810786</v>
      </c>
      <c r="BA22">
        <f t="shared" si="59"/>
        <v>-0.19934192486975594</v>
      </c>
      <c r="BB22">
        <f t="shared" si="60"/>
        <v>-6.1122092139273165E-2</v>
      </c>
      <c r="BC22">
        <f t="shared" si="61"/>
        <v>-0.17357001972386585</v>
      </c>
      <c r="BD22">
        <f t="shared" si="62"/>
        <v>-0.27195652173913037</v>
      </c>
      <c r="BE22">
        <f t="shared" si="63"/>
        <v>-0.18424075350333111</v>
      </c>
      <c r="BF22">
        <f t="shared" si="64"/>
        <v>-0.24970935228825075</v>
      </c>
      <c r="BG22">
        <f t="shared" si="65"/>
        <v>-0.10288461538461541</v>
      </c>
      <c r="BH22">
        <f t="shared" si="66"/>
        <v>-0.29917550058892817</v>
      </c>
      <c r="BI22">
        <f t="shared" si="67"/>
        <v>7.3293172690762909E-2</v>
      </c>
      <c r="BJ22">
        <f t="shared" si="68"/>
        <v>-3.7785260007482287E-2</v>
      </c>
      <c r="BK22">
        <f t="shared" si="69"/>
        <v>-9.4856379425517695E-2</v>
      </c>
      <c r="BL22">
        <f t="shared" si="70"/>
        <v>-0.24001448051164481</v>
      </c>
      <c r="BM22">
        <f t="shared" si="71"/>
        <v>-0.13179571663920925</v>
      </c>
      <c r="BP22">
        <f t="shared" si="9"/>
        <v>-0.240244918565649</v>
      </c>
      <c r="BQ22">
        <f t="shared" si="10"/>
        <v>-0.43114325621999122</v>
      </c>
      <c r="BR22">
        <f t="shared" si="11"/>
        <v>3.4912726695923428E-2</v>
      </c>
      <c r="BS22">
        <f t="shared" si="12"/>
        <v>-0.33099797979797985</v>
      </c>
      <c r="BT22">
        <f t="shared" si="13"/>
        <v>-0.4814365390600685</v>
      </c>
      <c r="BU22">
        <f t="shared" si="14"/>
        <v>-0.34590808994292105</v>
      </c>
      <c r="BV22">
        <f t="shared" si="15"/>
        <v>-8.0211266511266435E-2</v>
      </c>
      <c r="BW22">
        <f t="shared" si="16"/>
        <v>-0.19707133941430624</v>
      </c>
      <c r="BX22">
        <f t="shared" si="17"/>
        <v>-0.35860971357409704</v>
      </c>
      <c r="BY22">
        <f t="shared" si="18"/>
        <v>-0.23332683218665864</v>
      </c>
      <c r="BZ22">
        <f t="shared" si="19"/>
        <v>-0.30764333153866658</v>
      </c>
      <c r="CA22">
        <f t="shared" si="20"/>
        <v>-0.3434668900055835</v>
      </c>
      <c r="CB22">
        <f t="shared" si="21"/>
        <v>-9.9825707356507601E-2</v>
      </c>
      <c r="CC22">
        <f t="shared" si="22"/>
        <v>-0.35930116178103683</v>
      </c>
      <c r="CD22">
        <f t="shared" si="23"/>
        <v>-0.26504493670886081</v>
      </c>
      <c r="CF22">
        <f t="shared" si="24"/>
        <v>-5.3808612648975969E-2</v>
      </c>
      <c r="CG22">
        <f t="shared" si="25"/>
        <v>-0.31087748618810784</v>
      </c>
      <c r="CH22">
        <f t="shared" si="26"/>
        <v>-0.20054192486975594</v>
      </c>
      <c r="CI22">
        <f t="shared" si="27"/>
        <v>-6.2322092139273165E-2</v>
      </c>
      <c r="CJ22">
        <f t="shared" si="28"/>
        <v>-0.17477001972386585</v>
      </c>
      <c r="CK22">
        <f t="shared" si="29"/>
        <v>-0.27315652173913035</v>
      </c>
      <c r="CL22">
        <f t="shared" si="30"/>
        <v>-0.18544075350333111</v>
      </c>
      <c r="CM22">
        <f t="shared" si="31"/>
        <v>-0.25090935228825073</v>
      </c>
      <c r="CN22">
        <f t="shared" si="32"/>
        <v>-0.10408461538461541</v>
      </c>
      <c r="CO22">
        <f t="shared" si="33"/>
        <v>-0.30037550058892815</v>
      </c>
      <c r="CP22">
        <f t="shared" si="34"/>
        <v>7.2093172690762902E-2</v>
      </c>
      <c r="CQ22">
        <f t="shared" si="35"/>
        <v>-3.8985260007482286E-2</v>
      </c>
      <c r="CR22">
        <f t="shared" si="36"/>
        <v>-9.6056379425517702E-2</v>
      </c>
      <c r="CS22">
        <f t="shared" si="37"/>
        <v>-0.24121448051164482</v>
      </c>
      <c r="CT22">
        <f t="shared" si="38"/>
        <v>-0.13299571663920925</v>
      </c>
      <c r="CV22" s="26">
        <v>-13.37</v>
      </c>
      <c r="CW22" s="27">
        <v>-4.7</v>
      </c>
      <c r="CX22" s="27">
        <v>-13.83</v>
      </c>
      <c r="CY22" s="27">
        <v>0.12</v>
      </c>
      <c r="CZ22" s="28">
        <v>8.0500000000000007</v>
      </c>
      <c r="DB22">
        <f t="shared" si="72"/>
        <v>-0.13369999999999999</v>
      </c>
      <c r="DC22">
        <f t="shared" si="73"/>
        <v>-4.7E-2</v>
      </c>
      <c r="DD22">
        <f t="shared" si="74"/>
        <v>-0.13830000000000001</v>
      </c>
      <c r="DE22">
        <f t="shared" si="40"/>
        <v>8.0500000000000002E-2</v>
      </c>
      <c r="DF22">
        <f t="shared" si="41"/>
        <v>1.1999999999999999E-3</v>
      </c>
      <c r="DH22" t="s">
        <v>261</v>
      </c>
      <c r="DI22">
        <v>5.9697636302192643E-3</v>
      </c>
      <c r="DJ22">
        <v>1.097720951867294E-2</v>
      </c>
      <c r="DK22">
        <v>0.54383253048639657</v>
      </c>
      <c r="DL22">
        <v>0.58879510896873333</v>
      </c>
      <c r="DM22">
        <v>-1.603821637586891E-2</v>
      </c>
      <c r="DN22">
        <v>2.797774363630744E-2</v>
      </c>
      <c r="DO22">
        <v>-1.603821637586891E-2</v>
      </c>
      <c r="DP22">
        <v>2.797774363630744E-2</v>
      </c>
    </row>
    <row r="23" spans="1:120" x14ac:dyDescent="0.25">
      <c r="A23" s="6">
        <v>43951</v>
      </c>
      <c r="C23" s="10">
        <v>3.55</v>
      </c>
      <c r="D23" s="11">
        <v>14.69</v>
      </c>
      <c r="E23" s="11">
        <v>19.895</v>
      </c>
      <c r="F23" s="11">
        <v>29.15</v>
      </c>
      <c r="G23" s="11">
        <v>19.59</v>
      </c>
      <c r="H23" s="11">
        <v>24.419048</v>
      </c>
      <c r="I23" s="11">
        <v>109.56</v>
      </c>
      <c r="J23" s="11">
        <v>40.49</v>
      </c>
      <c r="K23" s="11">
        <v>8.6</v>
      </c>
      <c r="L23" s="11">
        <v>25.37</v>
      </c>
      <c r="M23" s="11">
        <v>13.109931</v>
      </c>
      <c r="N23" s="11">
        <v>27.5</v>
      </c>
      <c r="O23" s="11">
        <v>10.27</v>
      </c>
      <c r="P23" s="11">
        <v>26.002234000000001</v>
      </c>
      <c r="Q23" s="12">
        <v>69.819999999999993</v>
      </c>
      <c r="S23" s="10">
        <v>39.343000000000004</v>
      </c>
      <c r="T23" s="11">
        <v>9.0672739999999994</v>
      </c>
      <c r="U23" s="11">
        <v>171.1</v>
      </c>
      <c r="V23" s="11">
        <v>65.099999999999994</v>
      </c>
      <c r="W23" s="11">
        <v>15.02</v>
      </c>
      <c r="X23" s="11">
        <v>17.14</v>
      </c>
      <c r="Y23" s="11">
        <v>36.96</v>
      </c>
      <c r="Z23" s="11">
        <v>64.397710000000004</v>
      </c>
      <c r="AA23" s="11">
        <v>25</v>
      </c>
      <c r="AB23" s="11">
        <v>8.5500000000000007</v>
      </c>
      <c r="AC23" s="11">
        <v>10.26</v>
      </c>
      <c r="AD23" s="11">
        <v>51.615000000000002</v>
      </c>
      <c r="AE23" s="11">
        <v>29.62</v>
      </c>
      <c r="AF23" s="11">
        <v>73.459999999999994</v>
      </c>
      <c r="AG23" s="12">
        <v>34.119999999999997</v>
      </c>
      <c r="AI23">
        <f t="shared" si="42"/>
        <v>7.5461335044377159E-2</v>
      </c>
      <c r="AJ23">
        <f t="shared" si="43"/>
        <v>0.12480857580398154</v>
      </c>
      <c r="AK23">
        <f t="shared" si="44"/>
        <v>1.5258215962441288E-2</v>
      </c>
      <c r="AL23">
        <f t="shared" si="45"/>
        <v>9.8342125094197416E-2</v>
      </c>
      <c r="AM23">
        <f t="shared" si="46"/>
        <v>0.17305389221556891</v>
      </c>
      <c r="AN23">
        <f t="shared" si="47"/>
        <v>4.3124454682442366E-2</v>
      </c>
      <c r="AO23">
        <f t="shared" si="48"/>
        <v>0.15539151067756393</v>
      </c>
      <c r="AP23">
        <f t="shared" si="49"/>
        <v>0.2086567164179105</v>
      </c>
      <c r="AQ23">
        <f t="shared" si="50"/>
        <v>0.66666666666666652</v>
      </c>
      <c r="AR23">
        <f t="shared" si="51"/>
        <v>-1.1686793922867186E-2</v>
      </c>
      <c r="AS23">
        <f t="shared" si="52"/>
        <v>3.6575894253282806E-3</v>
      </c>
      <c r="AT23">
        <f t="shared" si="53"/>
        <v>0.16723259762309003</v>
      </c>
      <c r="AU23">
        <f t="shared" si="54"/>
        <v>-7.8923766816143562E-2</v>
      </c>
      <c r="AV23">
        <f t="shared" si="55"/>
        <v>8.7218635266476122E-2</v>
      </c>
      <c r="AW23">
        <f t="shared" si="56"/>
        <v>0.25058212430592863</v>
      </c>
      <c r="AY23">
        <f t="shared" si="57"/>
        <v>0.13256376302608106</v>
      </c>
      <c r="AZ23">
        <f t="shared" si="58"/>
        <v>0.24831045384013536</v>
      </c>
      <c r="BA23">
        <f t="shared" si="59"/>
        <v>0.17191780821917804</v>
      </c>
      <c r="BB23">
        <f t="shared" si="60"/>
        <v>5.4251012145748893E-2</v>
      </c>
      <c r="BC23">
        <f t="shared" si="61"/>
        <v>-0.10381861575179009</v>
      </c>
      <c r="BD23">
        <f t="shared" si="62"/>
        <v>2.3589131083905618E-2</v>
      </c>
      <c r="BE23">
        <f t="shared" si="63"/>
        <v>4.0833568009011625E-2</v>
      </c>
      <c r="BF23">
        <f t="shared" si="64"/>
        <v>0.13257568829283117</v>
      </c>
      <c r="BG23">
        <f t="shared" si="65"/>
        <v>-0.10682386566630934</v>
      </c>
      <c r="BH23">
        <f t="shared" si="66"/>
        <v>0.43697478991596644</v>
      </c>
      <c r="BI23">
        <f t="shared" si="67"/>
        <v>-4.0224508886810076E-2</v>
      </c>
      <c r="BJ23">
        <f t="shared" si="68"/>
        <v>3.4020217729394298E-3</v>
      </c>
      <c r="BK23">
        <f t="shared" si="69"/>
        <v>9.2988929889298869E-2</v>
      </c>
      <c r="BL23">
        <f t="shared" si="70"/>
        <v>0.16640203239123527</v>
      </c>
      <c r="BM23">
        <f t="shared" si="71"/>
        <v>7.9063883617963196E-2</v>
      </c>
      <c r="BP23">
        <f t="shared" si="9"/>
        <v>7.5461335044377159E-2</v>
      </c>
      <c r="BQ23">
        <f t="shared" si="10"/>
        <v>0.12480857580398154</v>
      </c>
      <c r="BR23">
        <f t="shared" si="11"/>
        <v>1.5258215962441288E-2</v>
      </c>
      <c r="BS23">
        <f t="shared" si="12"/>
        <v>9.8342125094197416E-2</v>
      </c>
      <c r="BT23">
        <f t="shared" si="13"/>
        <v>0.17305389221556891</v>
      </c>
      <c r="BU23">
        <f t="shared" si="14"/>
        <v>4.3124454682442366E-2</v>
      </c>
      <c r="BV23">
        <f t="shared" si="15"/>
        <v>0.15539151067756393</v>
      </c>
      <c r="BW23">
        <f t="shared" si="16"/>
        <v>0.2086567164179105</v>
      </c>
      <c r="BX23">
        <f t="shared" si="17"/>
        <v>0.66666666666666652</v>
      </c>
      <c r="BY23">
        <f t="shared" si="18"/>
        <v>-1.1686793922867186E-2</v>
      </c>
      <c r="BZ23">
        <f t="shared" si="19"/>
        <v>3.6575894253282806E-3</v>
      </c>
      <c r="CA23">
        <f t="shared" si="20"/>
        <v>0.16723259762309003</v>
      </c>
      <c r="CB23">
        <f t="shared" si="21"/>
        <v>-7.8923766816143562E-2</v>
      </c>
      <c r="CC23">
        <f t="shared" si="22"/>
        <v>8.7218635266476122E-2</v>
      </c>
      <c r="CD23">
        <f t="shared" si="23"/>
        <v>0.25058212430592863</v>
      </c>
      <c r="CF23">
        <f t="shared" si="24"/>
        <v>0.13256376302608106</v>
      </c>
      <c r="CG23">
        <f t="shared" si="25"/>
        <v>0.24831045384013536</v>
      </c>
      <c r="CH23">
        <f t="shared" si="26"/>
        <v>0.17191780821917804</v>
      </c>
      <c r="CI23">
        <f t="shared" si="27"/>
        <v>5.4251012145748893E-2</v>
      </c>
      <c r="CJ23">
        <f t="shared" si="28"/>
        <v>-0.10381861575179009</v>
      </c>
      <c r="CK23">
        <f t="shared" si="29"/>
        <v>2.3589131083905618E-2</v>
      </c>
      <c r="CL23">
        <f t="shared" si="30"/>
        <v>4.0833568009011625E-2</v>
      </c>
      <c r="CM23">
        <f t="shared" si="31"/>
        <v>0.13257568829283117</v>
      </c>
      <c r="CN23">
        <f t="shared" si="32"/>
        <v>-0.10682386566630934</v>
      </c>
      <c r="CO23">
        <f t="shared" si="33"/>
        <v>0.43697478991596644</v>
      </c>
      <c r="CP23">
        <f t="shared" si="34"/>
        <v>-4.0224508886810076E-2</v>
      </c>
      <c r="CQ23">
        <f t="shared" si="35"/>
        <v>3.4020217729394298E-3</v>
      </c>
      <c r="CR23">
        <f t="shared" si="36"/>
        <v>9.2988929889298869E-2</v>
      </c>
      <c r="CS23">
        <f t="shared" si="37"/>
        <v>0.16640203239123527</v>
      </c>
      <c r="CT23">
        <f t="shared" si="38"/>
        <v>7.9063883617963196E-2</v>
      </c>
      <c r="CV23" s="26">
        <v>13.6</v>
      </c>
      <c r="CW23" s="27">
        <v>2.5</v>
      </c>
      <c r="CX23" s="27">
        <v>-1.34</v>
      </c>
      <c r="CY23" s="27">
        <v>0</v>
      </c>
      <c r="CZ23" s="28">
        <v>-5.5</v>
      </c>
      <c r="DB23">
        <f t="shared" si="72"/>
        <v>0.13600000000000001</v>
      </c>
      <c r="DC23">
        <f t="shared" si="73"/>
        <v>2.5000000000000001E-2</v>
      </c>
      <c r="DD23">
        <f t="shared" si="74"/>
        <v>-1.34E-2</v>
      </c>
      <c r="DE23">
        <f t="shared" si="40"/>
        <v>-5.5E-2</v>
      </c>
      <c r="DF23" s="44">
        <f t="shared" si="41"/>
        <v>0</v>
      </c>
      <c r="DH23" t="s">
        <v>274</v>
      </c>
      <c r="DI23">
        <v>1.1786726428181371</v>
      </c>
      <c r="DJ23">
        <v>0.22785150472432503</v>
      </c>
      <c r="DK23">
        <v>5.1729859947345966</v>
      </c>
      <c r="DL23">
        <v>3.4631466892115441E-6</v>
      </c>
      <c r="DM23">
        <v>0.72185788021385444</v>
      </c>
      <c r="DN23">
        <v>1.6354874054224198</v>
      </c>
      <c r="DO23">
        <v>0.72185788021385444</v>
      </c>
      <c r="DP23">
        <v>1.6354874054224198</v>
      </c>
    </row>
    <row r="24" spans="1:120" x14ac:dyDescent="0.25">
      <c r="A24" s="6">
        <v>43980</v>
      </c>
      <c r="C24" s="10">
        <v>4.1399999999999997</v>
      </c>
      <c r="D24" s="11">
        <v>13.64</v>
      </c>
      <c r="E24" s="11">
        <v>22.574000000000002</v>
      </c>
      <c r="F24" s="11">
        <v>31.14</v>
      </c>
      <c r="G24" s="11">
        <v>19.23</v>
      </c>
      <c r="H24" s="11">
        <v>22.619050000000001</v>
      </c>
      <c r="I24" s="11">
        <v>117.95</v>
      </c>
      <c r="J24" s="11">
        <v>47.6</v>
      </c>
      <c r="K24" s="11">
        <v>7.22</v>
      </c>
      <c r="L24" s="11">
        <v>26.6</v>
      </c>
      <c r="M24" s="11">
        <v>13.998578</v>
      </c>
      <c r="N24" s="11">
        <v>26.86</v>
      </c>
      <c r="O24" s="11">
        <v>10.16</v>
      </c>
      <c r="P24" s="11">
        <v>30.664373000000001</v>
      </c>
      <c r="Q24" s="12">
        <v>64.42</v>
      </c>
      <c r="S24" s="10">
        <v>37.447000000000003</v>
      </c>
      <c r="T24" s="11">
        <v>9.7636380000000003</v>
      </c>
      <c r="U24" s="11">
        <v>178.29</v>
      </c>
      <c r="V24" s="11">
        <v>64.11</v>
      </c>
      <c r="W24" s="11">
        <v>13.27</v>
      </c>
      <c r="X24" s="11">
        <v>16.899999999999999</v>
      </c>
      <c r="Y24" s="11">
        <v>36.54</v>
      </c>
      <c r="Z24" s="11">
        <v>58.651062000000003</v>
      </c>
      <c r="AA24" s="11">
        <v>25.875</v>
      </c>
      <c r="AB24" s="11">
        <v>10.08</v>
      </c>
      <c r="AC24" s="11">
        <v>10.27</v>
      </c>
      <c r="AD24" s="11">
        <v>53.7</v>
      </c>
      <c r="AE24" s="11">
        <v>31.16</v>
      </c>
      <c r="AF24" s="11">
        <v>81.25</v>
      </c>
      <c r="AG24" s="12">
        <v>34.32</v>
      </c>
      <c r="AI24">
        <f t="shared" si="42"/>
        <v>0.16619718309859152</v>
      </c>
      <c r="AJ24">
        <f t="shared" si="43"/>
        <v>-7.1477195371000612E-2</v>
      </c>
      <c r="AK24">
        <f t="shared" si="44"/>
        <v>0.13465694898215644</v>
      </c>
      <c r="AL24">
        <f t="shared" si="45"/>
        <v>6.8267581475128722E-2</v>
      </c>
      <c r="AM24">
        <f t="shared" si="46"/>
        <v>-1.8376722817764136E-2</v>
      </c>
      <c r="AN24">
        <f t="shared" si="47"/>
        <v>-7.3712865464697838E-2</v>
      </c>
      <c r="AO24">
        <f t="shared" si="48"/>
        <v>7.6579043446513326E-2</v>
      </c>
      <c r="AP24">
        <f t="shared" si="49"/>
        <v>0.17559891331192884</v>
      </c>
      <c r="AQ24">
        <f t="shared" si="50"/>
        <v>-0.16046511627906976</v>
      </c>
      <c r="AR24">
        <f t="shared" si="51"/>
        <v>4.8482459597950348E-2</v>
      </c>
      <c r="AS24">
        <f t="shared" si="52"/>
        <v>6.7784262174987855E-2</v>
      </c>
      <c r="AT24">
        <f t="shared" si="53"/>
        <v>-2.3272727272727292E-2</v>
      </c>
      <c r="AU24">
        <f t="shared" si="54"/>
        <v>-1.0710808179162555E-2</v>
      </c>
      <c r="AV24">
        <f t="shared" si="55"/>
        <v>0.17929763265725551</v>
      </c>
      <c r="AW24">
        <f t="shared" si="56"/>
        <v>-7.7341735892294358E-2</v>
      </c>
      <c r="AY24">
        <f t="shared" si="57"/>
        <v>-4.819154614543885E-2</v>
      </c>
      <c r="AZ24">
        <f t="shared" si="58"/>
        <v>7.6799708490115207E-2</v>
      </c>
      <c r="BA24">
        <f t="shared" si="59"/>
        <v>4.2022209234365858E-2</v>
      </c>
      <c r="BB24">
        <f t="shared" si="60"/>
        <v>-1.5207373271889323E-2</v>
      </c>
      <c r="BC24">
        <f t="shared" si="61"/>
        <v>-0.11651131824234355</v>
      </c>
      <c r="BD24">
        <f t="shared" si="62"/>
        <v>-1.4002333722287163E-2</v>
      </c>
      <c r="BE24">
        <f t="shared" si="63"/>
        <v>-1.1363636363636409E-2</v>
      </c>
      <c r="BF24">
        <f t="shared" si="64"/>
        <v>-8.9236837769541805E-2</v>
      </c>
      <c r="BG24">
        <f t="shared" si="65"/>
        <v>3.5000000000000003E-2</v>
      </c>
      <c r="BH24">
        <f t="shared" si="66"/>
        <v>0.17894736842105255</v>
      </c>
      <c r="BI24">
        <f t="shared" si="67"/>
        <v>9.7465886939569074E-4</v>
      </c>
      <c r="BJ24">
        <f t="shared" si="68"/>
        <v>4.0395233943621052E-2</v>
      </c>
      <c r="BK24">
        <f t="shared" si="69"/>
        <v>5.1991897366644127E-2</v>
      </c>
      <c r="BL24">
        <f t="shared" si="70"/>
        <v>0.10604410563572021</v>
      </c>
      <c r="BM24">
        <f t="shared" si="71"/>
        <v>5.8616647127785132E-3</v>
      </c>
      <c r="BP24">
        <f t="shared" si="9"/>
        <v>0.16609718309859153</v>
      </c>
      <c r="BQ24">
        <f t="shared" si="10"/>
        <v>-7.1577195371000615E-2</v>
      </c>
      <c r="BR24">
        <f t="shared" si="11"/>
        <v>0.13455694898215645</v>
      </c>
      <c r="BS24">
        <f t="shared" si="12"/>
        <v>6.8167581475128719E-2</v>
      </c>
      <c r="BT24">
        <f t="shared" si="13"/>
        <v>-1.8476722817764135E-2</v>
      </c>
      <c r="BU24">
        <f t="shared" si="14"/>
        <v>-7.3812865464697841E-2</v>
      </c>
      <c r="BV24">
        <f t="shared" si="15"/>
        <v>7.6479043446513323E-2</v>
      </c>
      <c r="BW24">
        <f t="shared" si="16"/>
        <v>0.17549891331192885</v>
      </c>
      <c r="BX24">
        <f t="shared" si="17"/>
        <v>-0.16056511627906975</v>
      </c>
      <c r="BY24">
        <f t="shared" si="18"/>
        <v>4.8382459597950345E-2</v>
      </c>
      <c r="BZ24">
        <f t="shared" si="19"/>
        <v>6.7684262174987853E-2</v>
      </c>
      <c r="CA24">
        <f t="shared" si="20"/>
        <v>-2.3372727272727292E-2</v>
      </c>
      <c r="CB24">
        <f t="shared" si="21"/>
        <v>-1.0810808179162554E-2</v>
      </c>
      <c r="CC24">
        <f t="shared" si="22"/>
        <v>0.17919763265725552</v>
      </c>
      <c r="CD24">
        <f t="shared" si="23"/>
        <v>-7.7441735892294361E-2</v>
      </c>
      <c r="CF24">
        <f t="shared" si="24"/>
        <v>-4.8291546145438853E-2</v>
      </c>
      <c r="CG24">
        <f t="shared" si="25"/>
        <v>7.6699708490115204E-2</v>
      </c>
      <c r="CH24">
        <f t="shared" si="26"/>
        <v>4.1922209234365855E-2</v>
      </c>
      <c r="CI24">
        <f t="shared" si="27"/>
        <v>-1.5307373271889323E-2</v>
      </c>
      <c r="CJ24">
        <f t="shared" si="28"/>
        <v>-0.11661131824234355</v>
      </c>
      <c r="CK24">
        <f t="shared" si="29"/>
        <v>-1.4102333722287162E-2</v>
      </c>
      <c r="CL24">
        <f t="shared" si="30"/>
        <v>-1.1463636363636408E-2</v>
      </c>
      <c r="CM24">
        <f t="shared" si="31"/>
        <v>-8.9336837769541808E-2</v>
      </c>
      <c r="CN24">
        <f t="shared" si="32"/>
        <v>3.49E-2</v>
      </c>
      <c r="CO24">
        <f t="shared" si="33"/>
        <v>0.17884736842105256</v>
      </c>
      <c r="CP24">
        <f t="shared" si="34"/>
        <v>8.7465886939569069E-4</v>
      </c>
      <c r="CQ24">
        <f t="shared" si="35"/>
        <v>4.0295233943621049E-2</v>
      </c>
      <c r="CR24">
        <f t="shared" si="36"/>
        <v>5.1891897366644124E-2</v>
      </c>
      <c r="CS24">
        <f t="shared" si="37"/>
        <v>0.10594410563572021</v>
      </c>
      <c r="CT24">
        <f t="shared" si="38"/>
        <v>5.761664712778513E-3</v>
      </c>
      <c r="CV24" s="26">
        <v>5.57</v>
      </c>
      <c r="CW24" s="27">
        <v>2.4</v>
      </c>
      <c r="CX24" s="27">
        <v>-5</v>
      </c>
      <c r="CY24" s="27">
        <v>0.01</v>
      </c>
      <c r="CZ24" s="28">
        <v>0.2</v>
      </c>
      <c r="DB24">
        <f t="shared" si="72"/>
        <v>5.57E-2</v>
      </c>
      <c r="DC24">
        <f t="shared" si="73"/>
        <v>2.4E-2</v>
      </c>
      <c r="DD24">
        <f t="shared" si="74"/>
        <v>-0.05</v>
      </c>
      <c r="DE24">
        <f t="shared" si="40"/>
        <v>2E-3</v>
      </c>
      <c r="DF24">
        <f t="shared" si="41"/>
        <v>1E-4</v>
      </c>
      <c r="DH24" t="s">
        <v>275</v>
      </c>
      <c r="DI24">
        <v>2.4396107724714757E-2</v>
      </c>
      <c r="DJ24">
        <v>0.41831715930117219</v>
      </c>
      <c r="DK24">
        <v>5.8319643797233055E-2</v>
      </c>
      <c r="DL24">
        <v>0.95370930145940314</v>
      </c>
      <c r="DM24">
        <v>-0.81427930085186961</v>
      </c>
      <c r="DN24">
        <v>0.86307151630129919</v>
      </c>
      <c r="DO24">
        <v>-0.81427930085186961</v>
      </c>
      <c r="DP24">
        <v>0.86307151630129919</v>
      </c>
    </row>
    <row r="25" spans="1:120" x14ac:dyDescent="0.25">
      <c r="A25" s="6">
        <v>44012</v>
      </c>
      <c r="C25" s="10">
        <v>4.3178000000000001</v>
      </c>
      <c r="D25" s="11">
        <v>14.84</v>
      </c>
      <c r="E25" s="11">
        <v>21.777999999999999</v>
      </c>
      <c r="F25" s="11">
        <v>29.73</v>
      </c>
      <c r="G25" s="11">
        <v>17.940000000000001</v>
      </c>
      <c r="H25" s="11">
        <v>23.738099999999999</v>
      </c>
      <c r="I25" s="11">
        <v>121</v>
      </c>
      <c r="J25" s="11">
        <v>49.92</v>
      </c>
      <c r="K25" s="11">
        <v>9.7100000000000009</v>
      </c>
      <c r="L25" s="11">
        <v>27.39</v>
      </c>
      <c r="M25" s="11">
        <v>14.858560000000001</v>
      </c>
      <c r="N25" s="11">
        <v>28.63</v>
      </c>
      <c r="O25" s="11">
        <v>9.19</v>
      </c>
      <c r="P25" s="11">
        <v>29.472404000000001</v>
      </c>
      <c r="Q25" s="12">
        <v>66.25</v>
      </c>
      <c r="S25" s="10">
        <v>33.676000000000002</v>
      </c>
      <c r="T25" s="11">
        <v>8.1545470000000009</v>
      </c>
      <c r="U25" s="11">
        <v>175.57</v>
      </c>
      <c r="V25" s="11">
        <v>55.79</v>
      </c>
      <c r="W25" s="11">
        <v>13.2</v>
      </c>
      <c r="X25" s="11">
        <v>18.5</v>
      </c>
      <c r="Y25" s="11">
        <v>35.119999999999997</v>
      </c>
      <c r="Z25" s="11">
        <v>66.22842</v>
      </c>
      <c r="AA25" s="11">
        <v>25.975000000000001</v>
      </c>
      <c r="AB25" s="11">
        <v>13.96</v>
      </c>
      <c r="AC25" s="11">
        <v>9.35</v>
      </c>
      <c r="AD25" s="11">
        <v>54.174999999999997</v>
      </c>
      <c r="AE25" s="11">
        <v>36.64</v>
      </c>
      <c r="AF25" s="11">
        <v>81.55</v>
      </c>
      <c r="AG25" s="12">
        <v>34.515000000000001</v>
      </c>
      <c r="AI25">
        <f t="shared" si="42"/>
        <v>4.2946859903381741E-2</v>
      </c>
      <c r="AJ25">
        <f t="shared" si="43"/>
        <v>8.7976539589442765E-2</v>
      </c>
      <c r="AK25">
        <f t="shared" si="44"/>
        <v>-3.5261805617081726E-2</v>
      </c>
      <c r="AL25">
        <f t="shared" si="45"/>
        <v>-4.527938342967245E-2</v>
      </c>
      <c r="AM25">
        <f t="shared" si="46"/>
        <v>-6.7082683307332247E-2</v>
      </c>
      <c r="AN25">
        <f t="shared" si="47"/>
        <v>4.947378426591735E-2</v>
      </c>
      <c r="AO25">
        <f t="shared" si="48"/>
        <v>2.5858414582450168E-2</v>
      </c>
      <c r="AP25">
        <f t="shared" si="49"/>
        <v>4.8739495798319335E-2</v>
      </c>
      <c r="AQ25">
        <f t="shared" si="50"/>
        <v>0.34487534626038796</v>
      </c>
      <c r="AR25">
        <f t="shared" si="51"/>
        <v>2.9699248120300718E-2</v>
      </c>
      <c r="AS25">
        <f t="shared" si="52"/>
        <v>6.143352560524365E-2</v>
      </c>
      <c r="AT25">
        <f t="shared" si="53"/>
        <v>6.5897244973938923E-2</v>
      </c>
      <c r="AU25">
        <f t="shared" si="54"/>
        <v>-9.5472440944881956E-2</v>
      </c>
      <c r="AV25">
        <f t="shared" si="55"/>
        <v>-3.88714616796502E-2</v>
      </c>
      <c r="AW25">
        <f t="shared" si="56"/>
        <v>2.840732691710646E-2</v>
      </c>
      <c r="AY25">
        <f t="shared" si="57"/>
        <v>-0.10070232595401502</v>
      </c>
      <c r="AZ25">
        <f t="shared" si="58"/>
        <v>-0.16480445096387222</v>
      </c>
      <c r="BA25">
        <f t="shared" si="59"/>
        <v>-1.5256043524594755E-2</v>
      </c>
      <c r="BB25">
        <f t="shared" si="60"/>
        <v>-0.1297769458742786</v>
      </c>
      <c r="BC25">
        <f t="shared" si="61"/>
        <v>-5.2750565184627191E-3</v>
      </c>
      <c r="BD25">
        <f t="shared" si="62"/>
        <v>9.4674556213017846E-2</v>
      </c>
      <c r="BE25">
        <f t="shared" si="63"/>
        <v>-3.8861521620142357E-2</v>
      </c>
      <c r="BF25">
        <f t="shared" si="64"/>
        <v>0.12919387546639813</v>
      </c>
      <c r="BG25">
        <f t="shared" si="65"/>
        <v>3.8647342995169632E-3</v>
      </c>
      <c r="BH25">
        <f t="shared" si="66"/>
        <v>0.384920634920635</v>
      </c>
      <c r="BI25">
        <f t="shared" si="67"/>
        <v>-8.9581304771178191E-2</v>
      </c>
      <c r="BJ25">
        <f t="shared" si="68"/>
        <v>8.8454376163872306E-3</v>
      </c>
      <c r="BK25">
        <f t="shared" si="69"/>
        <v>0.17586649550706035</v>
      </c>
      <c r="BL25">
        <f t="shared" si="70"/>
        <v>3.6923076923076575E-3</v>
      </c>
      <c r="BM25">
        <f t="shared" si="71"/>
        <v>5.6818181818181898E-3</v>
      </c>
      <c r="BP25">
        <f t="shared" si="9"/>
        <v>4.2846859903381738E-2</v>
      </c>
      <c r="BQ25">
        <f t="shared" si="10"/>
        <v>8.7876539589442762E-2</v>
      </c>
      <c r="BR25">
        <f t="shared" si="11"/>
        <v>-3.5361805617081729E-2</v>
      </c>
      <c r="BS25">
        <f t="shared" si="12"/>
        <v>-4.5379383429672453E-2</v>
      </c>
      <c r="BT25">
        <f t="shared" si="13"/>
        <v>-6.718268330733225E-2</v>
      </c>
      <c r="BU25">
        <f t="shared" si="14"/>
        <v>4.9373784265917348E-2</v>
      </c>
      <c r="BV25">
        <f t="shared" si="15"/>
        <v>2.5758414582450168E-2</v>
      </c>
      <c r="BW25">
        <f t="shared" si="16"/>
        <v>4.8639495798319332E-2</v>
      </c>
      <c r="BX25">
        <f t="shared" si="17"/>
        <v>0.34477534626038797</v>
      </c>
      <c r="BY25">
        <f t="shared" si="18"/>
        <v>2.9599248120300719E-2</v>
      </c>
      <c r="BZ25">
        <f t="shared" si="19"/>
        <v>6.1333525605243647E-2</v>
      </c>
      <c r="CA25">
        <f t="shared" si="20"/>
        <v>6.579724497393892E-2</v>
      </c>
      <c r="CB25">
        <f t="shared" si="21"/>
        <v>-9.5572440944881959E-2</v>
      </c>
      <c r="CC25">
        <f t="shared" si="22"/>
        <v>-3.8971461679650203E-2</v>
      </c>
      <c r="CD25">
        <f t="shared" si="23"/>
        <v>2.8307326917106461E-2</v>
      </c>
      <c r="CF25">
        <f t="shared" si="24"/>
        <v>-0.10080232595401502</v>
      </c>
      <c r="CG25">
        <f t="shared" si="25"/>
        <v>-0.16490445096387221</v>
      </c>
      <c r="CH25">
        <f t="shared" si="26"/>
        <v>-1.5356043524594755E-2</v>
      </c>
      <c r="CI25">
        <f t="shared" si="27"/>
        <v>-0.12987694587427859</v>
      </c>
      <c r="CJ25">
        <f t="shared" si="28"/>
        <v>-5.3750565184627194E-3</v>
      </c>
      <c r="CK25">
        <f t="shared" si="29"/>
        <v>9.4574556213017844E-2</v>
      </c>
      <c r="CL25">
        <f t="shared" si="30"/>
        <v>-3.896152162014236E-2</v>
      </c>
      <c r="CM25">
        <f t="shared" si="31"/>
        <v>0.12909387546639814</v>
      </c>
      <c r="CN25">
        <f t="shared" si="32"/>
        <v>3.7647342995169634E-3</v>
      </c>
      <c r="CO25">
        <f t="shared" si="33"/>
        <v>0.38482063492063501</v>
      </c>
      <c r="CP25">
        <f t="shared" si="34"/>
        <v>-8.9681304771178194E-2</v>
      </c>
      <c r="CQ25">
        <f t="shared" si="35"/>
        <v>8.7454376163872312E-3</v>
      </c>
      <c r="CR25">
        <f t="shared" si="36"/>
        <v>0.17576649550706036</v>
      </c>
      <c r="CS25">
        <f t="shared" si="37"/>
        <v>3.5923076923076577E-3</v>
      </c>
      <c r="CT25">
        <f t="shared" si="38"/>
        <v>5.5818181818181895E-3</v>
      </c>
      <c r="CV25" s="26">
        <v>2.4500000000000002</v>
      </c>
      <c r="CW25" s="27">
        <v>2.67</v>
      </c>
      <c r="CX25" s="27">
        <v>-2.17</v>
      </c>
      <c r="CY25" s="27">
        <v>0.01</v>
      </c>
      <c r="CZ25" s="28">
        <v>-0.78</v>
      </c>
      <c r="DB25">
        <f t="shared" si="72"/>
        <v>2.4500000000000001E-2</v>
      </c>
      <c r="DC25">
        <f t="shared" si="73"/>
        <v>2.6699999999999998E-2</v>
      </c>
      <c r="DD25">
        <f t="shared" si="74"/>
        <v>-2.1700000000000001E-2</v>
      </c>
      <c r="DE25">
        <f t="shared" si="40"/>
        <v>-7.8000000000000005E-3</v>
      </c>
      <c r="DF25">
        <f t="shared" si="41"/>
        <v>1E-4</v>
      </c>
      <c r="DH25" t="s">
        <v>276</v>
      </c>
      <c r="DI25">
        <v>0.5336092584132458</v>
      </c>
      <c r="DJ25">
        <v>0.23302833448726848</v>
      </c>
      <c r="DK25">
        <v>2.2898900238348463</v>
      </c>
      <c r="DL25">
        <v>2.5961001003510658E-2</v>
      </c>
      <c r="DM25">
        <v>6.641557703876233E-2</v>
      </c>
      <c r="DN25">
        <v>1.0008029397877292</v>
      </c>
      <c r="DO25">
        <v>6.641557703876233E-2</v>
      </c>
      <c r="DP25">
        <v>1.0008029397877292</v>
      </c>
    </row>
    <row r="26" spans="1:120" ht="17.25" thickBot="1" x14ac:dyDescent="0.3">
      <c r="A26" s="6">
        <v>44043</v>
      </c>
      <c r="C26" s="10">
        <v>5.0999999999999996</v>
      </c>
      <c r="D26" s="11">
        <v>16.100000000000001</v>
      </c>
      <c r="E26" s="11">
        <v>20.666</v>
      </c>
      <c r="F26" s="11">
        <v>32.380000000000003</v>
      </c>
      <c r="G26" s="11">
        <v>20.96</v>
      </c>
      <c r="H26" s="11">
        <v>20.185714999999998</v>
      </c>
      <c r="I26" s="11">
        <v>111.47</v>
      </c>
      <c r="J26" s="11">
        <v>49.1</v>
      </c>
      <c r="K26" s="11">
        <v>9.34</v>
      </c>
      <c r="L26" s="11">
        <v>26.55</v>
      </c>
      <c r="M26" s="11">
        <v>15.479657</v>
      </c>
      <c r="N26" s="11">
        <v>29.32</v>
      </c>
      <c r="O26" s="11">
        <v>9.0299999999999994</v>
      </c>
      <c r="P26" s="11">
        <v>31.106556000000001</v>
      </c>
      <c r="Q26" s="12">
        <v>69.56</v>
      </c>
      <c r="S26" s="10">
        <v>37.773000000000003</v>
      </c>
      <c r="T26" s="11">
        <v>8.9636370000000003</v>
      </c>
      <c r="U26" s="11">
        <v>192.21</v>
      </c>
      <c r="V26" s="11">
        <v>53.49</v>
      </c>
      <c r="W26" s="11">
        <v>12.93</v>
      </c>
      <c r="X26" s="11">
        <v>18.25</v>
      </c>
      <c r="Y26" s="11">
        <v>35.35</v>
      </c>
      <c r="Z26" s="11">
        <v>69.870249999999999</v>
      </c>
      <c r="AA26" s="11">
        <v>25.7</v>
      </c>
      <c r="AB26" s="11">
        <v>15.35</v>
      </c>
      <c r="AC26" s="11">
        <v>10.02</v>
      </c>
      <c r="AD26" s="11">
        <v>59.255000000000003</v>
      </c>
      <c r="AE26" s="11">
        <v>40.18</v>
      </c>
      <c r="AF26" s="11">
        <v>89.07</v>
      </c>
      <c r="AG26" s="12">
        <v>41.7</v>
      </c>
      <c r="AI26">
        <f t="shared" si="42"/>
        <v>0.18115707073046447</v>
      </c>
      <c r="AJ26">
        <f t="shared" si="43"/>
        <v>8.4905660377358597E-2</v>
      </c>
      <c r="AK26">
        <f t="shared" si="44"/>
        <v>-5.1060703462209499E-2</v>
      </c>
      <c r="AL26">
        <f t="shared" si="45"/>
        <v>8.9135553313151775E-2</v>
      </c>
      <c r="AM26">
        <f t="shared" si="46"/>
        <v>0.16833890746934221</v>
      </c>
      <c r="AN26">
        <f t="shared" si="47"/>
        <v>-0.14964908733217913</v>
      </c>
      <c r="AO26">
        <f t="shared" si="48"/>
        <v>-7.8760330578512408E-2</v>
      </c>
      <c r="AP26">
        <f t="shared" si="49"/>
        <v>-1.6426282051282055E-2</v>
      </c>
      <c r="AQ26">
        <f t="shared" si="50"/>
        <v>-3.8105046343975379E-2</v>
      </c>
      <c r="AR26">
        <f t="shared" si="51"/>
        <v>-3.0668127053669215E-2</v>
      </c>
      <c r="AS26">
        <f t="shared" si="52"/>
        <v>4.1800618633299515E-2</v>
      </c>
      <c r="AT26">
        <f t="shared" si="53"/>
        <v>2.4100593782745417E-2</v>
      </c>
      <c r="AU26">
        <f t="shared" si="54"/>
        <v>-1.7410228509249202E-2</v>
      </c>
      <c r="AV26">
        <f t="shared" si="55"/>
        <v>5.5446851230730967E-2</v>
      </c>
      <c r="AW26">
        <f t="shared" si="56"/>
        <v>4.9962264150943431E-2</v>
      </c>
      <c r="AY26">
        <f t="shared" si="57"/>
        <v>0.1216593419646039</v>
      </c>
      <c r="AZ26">
        <f t="shared" si="58"/>
        <v>9.9219490671891314E-2</v>
      </c>
      <c r="BA26">
        <f t="shared" si="59"/>
        <v>9.477701201799861E-2</v>
      </c>
      <c r="BB26">
        <f t="shared" si="60"/>
        <v>-4.1226026169564389E-2</v>
      </c>
      <c r="BC26">
        <f t="shared" si="61"/>
        <v>-2.0454545454545423E-2</v>
      </c>
      <c r="BD26">
        <f t="shared" si="62"/>
        <v>-1.3513513513513514E-2</v>
      </c>
      <c r="BE26">
        <f t="shared" si="63"/>
        <v>6.5489749430525058E-3</v>
      </c>
      <c r="BF26">
        <f t="shared" si="64"/>
        <v>5.4988930733965852E-2</v>
      </c>
      <c r="BG26">
        <f t="shared" si="65"/>
        <v>-1.0587102983638194E-2</v>
      </c>
      <c r="BH26">
        <f t="shared" si="66"/>
        <v>9.9570200573065815E-2</v>
      </c>
      <c r="BI26">
        <f t="shared" si="67"/>
        <v>7.1657754010695185E-2</v>
      </c>
      <c r="BJ26">
        <f t="shared" si="68"/>
        <v>9.3770189201661386E-2</v>
      </c>
      <c r="BK26">
        <f t="shared" si="69"/>
        <v>9.6615720524017443E-2</v>
      </c>
      <c r="BL26">
        <f t="shared" si="70"/>
        <v>9.2213366033108479E-2</v>
      </c>
      <c r="BM26">
        <f t="shared" si="71"/>
        <v>0.20817036071273365</v>
      </c>
      <c r="BP26">
        <f t="shared" si="9"/>
        <v>0.18105707073046448</v>
      </c>
      <c r="BQ26">
        <f t="shared" si="10"/>
        <v>8.4805660377358594E-2</v>
      </c>
      <c r="BR26">
        <f t="shared" si="11"/>
        <v>-5.1160703462209502E-2</v>
      </c>
      <c r="BS26">
        <f t="shared" si="12"/>
        <v>8.9035553313151772E-2</v>
      </c>
      <c r="BT26">
        <f t="shared" si="13"/>
        <v>0.16823890746934222</v>
      </c>
      <c r="BU26">
        <f t="shared" si="14"/>
        <v>-0.14974908733217912</v>
      </c>
      <c r="BV26">
        <f t="shared" si="15"/>
        <v>-7.8860330578512411E-2</v>
      </c>
      <c r="BW26">
        <f t="shared" si="16"/>
        <v>-1.6526282051282055E-2</v>
      </c>
      <c r="BX26">
        <f t="shared" si="17"/>
        <v>-3.8205046343975382E-2</v>
      </c>
      <c r="BY26">
        <f t="shared" si="18"/>
        <v>-3.0768127053669214E-2</v>
      </c>
      <c r="BZ26">
        <f t="shared" si="19"/>
        <v>4.1700618633299512E-2</v>
      </c>
      <c r="CA26">
        <f t="shared" si="20"/>
        <v>2.4000593782745418E-2</v>
      </c>
      <c r="CB26">
        <f t="shared" si="21"/>
        <v>-1.7510228509249201E-2</v>
      </c>
      <c r="CC26">
        <f t="shared" si="22"/>
        <v>5.5346851230730965E-2</v>
      </c>
      <c r="CD26">
        <f t="shared" si="23"/>
        <v>4.9862264150943428E-2</v>
      </c>
      <c r="CF26">
        <f t="shared" si="24"/>
        <v>0.1215593419646039</v>
      </c>
      <c r="CG26">
        <f t="shared" si="25"/>
        <v>9.9119490671891311E-2</v>
      </c>
      <c r="CH26">
        <f t="shared" si="26"/>
        <v>9.4677012017998607E-2</v>
      </c>
      <c r="CI26">
        <f t="shared" si="27"/>
        <v>-4.1326026169564392E-2</v>
      </c>
      <c r="CJ26">
        <f t="shared" si="28"/>
        <v>-2.0554545454545423E-2</v>
      </c>
      <c r="CK26">
        <f t="shared" si="29"/>
        <v>-1.3613513513513514E-2</v>
      </c>
      <c r="CL26">
        <f t="shared" si="30"/>
        <v>6.4489749430525056E-3</v>
      </c>
      <c r="CM26">
        <f t="shared" si="31"/>
        <v>5.4888930733965849E-2</v>
      </c>
      <c r="CN26">
        <f t="shared" si="32"/>
        <v>-1.0687102983638194E-2</v>
      </c>
      <c r="CO26">
        <f t="shared" si="33"/>
        <v>9.9470200573065812E-2</v>
      </c>
      <c r="CP26">
        <f t="shared" si="34"/>
        <v>7.1557754010695182E-2</v>
      </c>
      <c r="CQ26">
        <f t="shared" si="35"/>
        <v>9.3670189201661383E-2</v>
      </c>
      <c r="CR26">
        <f t="shared" si="36"/>
        <v>9.651572052401744E-2</v>
      </c>
      <c r="CS26">
        <f t="shared" si="37"/>
        <v>9.2113366033108476E-2</v>
      </c>
      <c r="CT26">
        <f t="shared" si="38"/>
        <v>0.20807036071273366</v>
      </c>
      <c r="CV26" s="26">
        <v>5.83</v>
      </c>
      <c r="CW26" s="27">
        <v>-2.33</v>
      </c>
      <c r="CX26" s="27">
        <v>-1.41</v>
      </c>
      <c r="CY26" s="27">
        <v>0.01</v>
      </c>
      <c r="CZ26" s="28">
        <v>7.69</v>
      </c>
      <c r="DB26">
        <f t="shared" si="72"/>
        <v>5.8299999999999998E-2</v>
      </c>
      <c r="DC26">
        <f t="shared" si="73"/>
        <v>-2.3300000000000001E-2</v>
      </c>
      <c r="DD26">
        <f t="shared" si="74"/>
        <v>-1.41E-2</v>
      </c>
      <c r="DE26">
        <f t="shared" si="40"/>
        <v>7.690000000000001E-2</v>
      </c>
      <c r="DF26">
        <f t="shared" si="41"/>
        <v>1E-4</v>
      </c>
      <c r="DH26" s="49" t="s">
        <v>277</v>
      </c>
      <c r="DI26" s="49">
        <v>3.0987493363224066E-3</v>
      </c>
      <c r="DJ26" s="49">
        <v>0.29897096249256944</v>
      </c>
      <c r="DK26" s="49">
        <v>1.0364716728633545E-2</v>
      </c>
      <c r="DL26" s="49">
        <v>0.99176849832036951</v>
      </c>
      <c r="DM26" s="49">
        <v>-0.59630194113467871</v>
      </c>
      <c r="DN26" s="49">
        <v>0.60249943980732346</v>
      </c>
      <c r="DO26" s="49">
        <v>-0.59630194113467871</v>
      </c>
      <c r="DP26" s="49">
        <v>0.60249943980732346</v>
      </c>
    </row>
    <row r="27" spans="1:120" x14ac:dyDescent="0.25">
      <c r="A27" s="6">
        <v>44074</v>
      </c>
      <c r="C27" s="10">
        <v>5.1687000000000003</v>
      </c>
      <c r="D27" s="11">
        <v>16.97</v>
      </c>
      <c r="E27" s="11">
        <v>21.957999999999998</v>
      </c>
      <c r="F27" s="11">
        <v>30.97</v>
      </c>
      <c r="G27" s="11">
        <v>25.37</v>
      </c>
      <c r="H27" s="11">
        <v>20.44286</v>
      </c>
      <c r="I27" s="11">
        <v>106.96</v>
      </c>
      <c r="J27" s="11">
        <v>46.87</v>
      </c>
      <c r="K27" s="11">
        <v>6.44</v>
      </c>
      <c r="L27" s="11">
        <v>26.99</v>
      </c>
      <c r="M27" s="11">
        <v>16.760072999999998</v>
      </c>
      <c r="N27" s="11">
        <v>31.67</v>
      </c>
      <c r="O27" s="11">
        <v>9.76</v>
      </c>
      <c r="P27" s="11">
        <v>31.558351999999999</v>
      </c>
      <c r="Q27" s="12">
        <v>59.57</v>
      </c>
      <c r="S27" s="10">
        <v>36.256999999999998</v>
      </c>
      <c r="T27" s="11">
        <v>9.0000009999999993</v>
      </c>
      <c r="U27" s="11">
        <v>212.53</v>
      </c>
      <c r="V27" s="11">
        <v>51.11</v>
      </c>
      <c r="W27" s="11">
        <v>12.82</v>
      </c>
      <c r="X27" s="11">
        <v>17.5</v>
      </c>
      <c r="Y27" s="11">
        <v>38.39</v>
      </c>
      <c r="Z27" s="11">
        <v>67.912279999999996</v>
      </c>
      <c r="AA27" s="11">
        <v>25.35</v>
      </c>
      <c r="AB27" s="11">
        <v>18.13</v>
      </c>
      <c r="AC27" s="11">
        <v>10.84</v>
      </c>
      <c r="AD27" s="11">
        <v>58.600999999999999</v>
      </c>
      <c r="AE27" s="11">
        <v>45.52</v>
      </c>
      <c r="AF27" s="11">
        <v>96.6</v>
      </c>
      <c r="AG27" s="12">
        <v>42</v>
      </c>
      <c r="AI27">
        <f t="shared" si="42"/>
        <v>1.3470588235294246E-2</v>
      </c>
      <c r="AJ27">
        <f t="shared" si="43"/>
        <v>5.4037267080745181E-2</v>
      </c>
      <c r="AK27">
        <f t="shared" si="44"/>
        <v>6.2518145746636888E-2</v>
      </c>
      <c r="AL27">
        <f t="shared" si="45"/>
        <v>-4.3545398394070525E-2</v>
      </c>
      <c r="AM27">
        <f t="shared" si="46"/>
        <v>0.21040076335877864</v>
      </c>
      <c r="AN27">
        <f t="shared" si="47"/>
        <v>1.2738959209520263E-2</v>
      </c>
      <c r="AO27">
        <f t="shared" si="48"/>
        <v>-4.0459316408002197E-2</v>
      </c>
      <c r="AP27">
        <f t="shared" si="49"/>
        <v>-4.5417515274949166E-2</v>
      </c>
      <c r="AQ27">
        <f t="shared" si="50"/>
        <v>-0.31049250535331901</v>
      </c>
      <c r="AR27">
        <f t="shared" si="51"/>
        <v>1.6572504708097843E-2</v>
      </c>
      <c r="AS27">
        <f t="shared" si="52"/>
        <v>8.2716044677217257E-2</v>
      </c>
      <c r="AT27">
        <f t="shared" si="53"/>
        <v>8.0150068212824055E-2</v>
      </c>
      <c r="AU27">
        <f t="shared" si="54"/>
        <v>8.0841638981173913E-2</v>
      </c>
      <c r="AV27">
        <f t="shared" si="55"/>
        <v>1.4524140827419084E-2</v>
      </c>
      <c r="AW27">
        <f t="shared" si="56"/>
        <v>-0.14361702127659576</v>
      </c>
      <c r="AY27">
        <f t="shared" si="57"/>
        <v>-4.0134487596960929E-2</v>
      </c>
      <c r="AZ27">
        <f t="shared" si="58"/>
        <v>4.0568354117864157E-3</v>
      </c>
      <c r="BA27">
        <f t="shared" si="59"/>
        <v>0.10571770459393368</v>
      </c>
      <c r="BB27">
        <f t="shared" si="60"/>
        <v>-4.4494297999626148E-2</v>
      </c>
      <c r="BC27">
        <f t="shared" si="61"/>
        <v>-8.5073472544469793E-3</v>
      </c>
      <c r="BD27">
        <f t="shared" si="62"/>
        <v>-4.1095890410958902E-2</v>
      </c>
      <c r="BE27">
        <f t="shared" si="63"/>
        <v>8.5997171145685974E-2</v>
      </c>
      <c r="BF27">
        <f t="shared" si="64"/>
        <v>-2.8022942525610016E-2</v>
      </c>
      <c r="BG27">
        <f t="shared" si="65"/>
        <v>-1.3618677042801473E-2</v>
      </c>
      <c r="BH27">
        <f t="shared" si="66"/>
        <v>0.18110749185667749</v>
      </c>
      <c r="BI27">
        <f t="shared" si="67"/>
        <v>8.1836327345309406E-2</v>
      </c>
      <c r="BJ27">
        <f t="shared" si="68"/>
        <v>-1.1037043287486345E-2</v>
      </c>
      <c r="BK27">
        <f t="shared" si="69"/>
        <v>0.13290194126431068</v>
      </c>
      <c r="BL27">
        <f t="shared" si="70"/>
        <v>8.4540249242169102E-2</v>
      </c>
      <c r="BM27">
        <f t="shared" si="71"/>
        <v>7.1942446043164777E-3</v>
      </c>
      <c r="BP27">
        <f t="shared" si="9"/>
        <v>1.3370588235294247E-2</v>
      </c>
      <c r="BQ27">
        <f t="shared" si="10"/>
        <v>5.3937267080745178E-2</v>
      </c>
      <c r="BR27">
        <f t="shared" si="11"/>
        <v>6.2418145746636886E-2</v>
      </c>
      <c r="BS27">
        <f t="shared" si="12"/>
        <v>-4.3645398394070528E-2</v>
      </c>
      <c r="BT27">
        <f t="shared" si="13"/>
        <v>0.21030076335877865</v>
      </c>
      <c r="BU27">
        <f t="shared" si="14"/>
        <v>1.2638959209520264E-2</v>
      </c>
      <c r="BV27">
        <f t="shared" si="15"/>
        <v>-4.05593164080022E-2</v>
      </c>
      <c r="BW27">
        <f t="shared" si="16"/>
        <v>-4.5517515274949169E-2</v>
      </c>
      <c r="BX27">
        <f t="shared" si="17"/>
        <v>-0.310592505353319</v>
      </c>
      <c r="BY27">
        <f t="shared" si="18"/>
        <v>1.6472504708097843E-2</v>
      </c>
      <c r="BZ27">
        <f t="shared" si="19"/>
        <v>8.2616044677217254E-2</v>
      </c>
      <c r="CA27">
        <f t="shared" si="20"/>
        <v>8.0050068212824052E-2</v>
      </c>
      <c r="CB27">
        <f t="shared" si="21"/>
        <v>8.074163898117391E-2</v>
      </c>
      <c r="CC27">
        <f t="shared" si="22"/>
        <v>1.4424140827419085E-2</v>
      </c>
      <c r="CD27">
        <f t="shared" si="23"/>
        <v>-0.14371702127659575</v>
      </c>
      <c r="CF27">
        <f t="shared" si="24"/>
        <v>-4.0234487596960931E-2</v>
      </c>
      <c r="CG27">
        <f t="shared" si="25"/>
        <v>3.9568354117864154E-3</v>
      </c>
      <c r="CH27">
        <f t="shared" si="26"/>
        <v>0.10561770459393367</v>
      </c>
      <c r="CI27">
        <f t="shared" si="27"/>
        <v>-4.4594297999626151E-2</v>
      </c>
      <c r="CJ27">
        <f t="shared" si="28"/>
        <v>-8.6073472544469787E-3</v>
      </c>
      <c r="CK27">
        <f t="shared" si="29"/>
        <v>-4.1195890410958905E-2</v>
      </c>
      <c r="CL27">
        <f t="shared" si="30"/>
        <v>8.5897171145685972E-2</v>
      </c>
      <c r="CM27">
        <f t="shared" si="31"/>
        <v>-2.8122942525610015E-2</v>
      </c>
      <c r="CN27">
        <f t="shared" si="32"/>
        <v>-1.3718677042801473E-2</v>
      </c>
      <c r="CO27">
        <f t="shared" si="33"/>
        <v>0.1810074918566775</v>
      </c>
      <c r="CP27">
        <f t="shared" si="34"/>
        <v>8.1736327345309404E-2</v>
      </c>
      <c r="CQ27">
        <f t="shared" si="35"/>
        <v>-1.1137043287486345E-2</v>
      </c>
      <c r="CR27">
        <f t="shared" si="36"/>
        <v>0.13280194126431069</v>
      </c>
      <c r="CS27">
        <f t="shared" si="37"/>
        <v>8.4440249242169099E-2</v>
      </c>
      <c r="CT27">
        <f t="shared" si="38"/>
        <v>7.0942446043164775E-3</v>
      </c>
      <c r="CV27" s="26">
        <v>7.62</v>
      </c>
      <c r="CW27" s="27">
        <v>-0.2</v>
      </c>
      <c r="CX27" s="27">
        <v>-3.01</v>
      </c>
      <c r="CY27" s="27">
        <v>0.01</v>
      </c>
      <c r="CZ27" s="28">
        <v>0.44</v>
      </c>
      <c r="DB27">
        <f t="shared" si="72"/>
        <v>7.6200000000000004E-2</v>
      </c>
      <c r="DC27">
        <f t="shared" si="73"/>
        <v>-2E-3</v>
      </c>
      <c r="DD27">
        <f t="shared" si="74"/>
        <v>-3.0099999999999998E-2</v>
      </c>
      <c r="DE27">
        <f t="shared" si="40"/>
        <v>4.4000000000000003E-3</v>
      </c>
      <c r="DF27">
        <f t="shared" si="41"/>
        <v>1E-4</v>
      </c>
    </row>
    <row r="28" spans="1:120" x14ac:dyDescent="0.25">
      <c r="A28" s="6">
        <v>44104</v>
      </c>
      <c r="C28" s="10">
        <v>4.7929000000000004</v>
      </c>
      <c r="D28" s="11">
        <v>18.32</v>
      </c>
      <c r="E28" s="11">
        <v>21.074999999999999</v>
      </c>
      <c r="F28" s="11">
        <v>29.94</v>
      </c>
      <c r="G28" s="11">
        <v>24.16</v>
      </c>
      <c r="H28" s="11">
        <v>16.390478000000002</v>
      </c>
      <c r="I28" s="11">
        <v>101</v>
      </c>
      <c r="J28" s="11">
        <v>44.75</v>
      </c>
      <c r="K28" s="11">
        <v>5.68</v>
      </c>
      <c r="L28" s="11">
        <v>24.13</v>
      </c>
      <c r="M28" s="11">
        <v>17.199617</v>
      </c>
      <c r="N28" s="11">
        <v>33.049999999999997</v>
      </c>
      <c r="O28" s="11">
        <v>9.01</v>
      </c>
      <c r="P28" s="11">
        <v>30.097227</v>
      </c>
      <c r="Q28" s="12">
        <v>60.74</v>
      </c>
      <c r="S28" s="10">
        <v>34.387</v>
      </c>
      <c r="T28" s="11">
        <v>10.136365</v>
      </c>
      <c r="U28" s="11">
        <v>213.99</v>
      </c>
      <c r="V28" s="11">
        <v>45.39</v>
      </c>
      <c r="W28" s="11">
        <v>12.24</v>
      </c>
      <c r="X28" s="11">
        <v>16.55</v>
      </c>
      <c r="Y28" s="11">
        <v>34.200000000000003</v>
      </c>
      <c r="Z28" s="11">
        <v>63.790745000000001</v>
      </c>
      <c r="AA28" s="11">
        <v>24.85</v>
      </c>
      <c r="AB28" s="11">
        <v>18.29</v>
      </c>
      <c r="AC28" s="11">
        <v>9.51</v>
      </c>
      <c r="AD28" s="11">
        <v>62.85</v>
      </c>
      <c r="AE28" s="11">
        <v>45.44</v>
      </c>
      <c r="AF28" s="11">
        <v>97.74</v>
      </c>
      <c r="AG28" s="12">
        <v>38.215000000000003</v>
      </c>
      <c r="AI28">
        <f t="shared" si="42"/>
        <v>-7.2706870199469864E-2</v>
      </c>
      <c r="AJ28">
        <f t="shared" si="43"/>
        <v>7.9552150854449111E-2</v>
      </c>
      <c r="AK28">
        <f t="shared" si="44"/>
        <v>-4.0213134165224484E-2</v>
      </c>
      <c r="AL28">
        <f t="shared" si="45"/>
        <v>-3.3257991604778742E-2</v>
      </c>
      <c r="AM28">
        <f t="shared" si="46"/>
        <v>-4.7694126921560928E-2</v>
      </c>
      <c r="AN28">
        <f t="shared" si="47"/>
        <v>-0.19822969975825291</v>
      </c>
      <c r="AO28">
        <f t="shared" si="48"/>
        <v>-5.572176514584886E-2</v>
      </c>
      <c r="AP28">
        <f t="shared" si="49"/>
        <v>-4.5231491359078252E-2</v>
      </c>
      <c r="AQ28">
        <f t="shared" si="50"/>
        <v>-0.11801242236024855</v>
      </c>
      <c r="AR28">
        <f t="shared" si="51"/>
        <v>-0.10596517228603185</v>
      </c>
      <c r="AS28">
        <f t="shared" si="52"/>
        <v>2.6225661427608432E-2</v>
      </c>
      <c r="AT28">
        <f t="shared" si="53"/>
        <v>4.3574360593621575E-2</v>
      </c>
      <c r="AU28">
        <f t="shared" si="54"/>
        <v>-7.6844262295081969E-2</v>
      </c>
      <c r="AV28">
        <f t="shared" si="55"/>
        <v>-4.6299154024265876E-2</v>
      </c>
      <c r="AW28">
        <f t="shared" si="56"/>
        <v>1.9640758771193582E-2</v>
      </c>
      <c r="AY28">
        <f t="shared" si="57"/>
        <v>-5.1576247345340144E-2</v>
      </c>
      <c r="AZ28">
        <f t="shared" si="58"/>
        <v>0.1262626526374831</v>
      </c>
      <c r="BA28">
        <f t="shared" si="59"/>
        <v>6.8696184068131935E-3</v>
      </c>
      <c r="BB28">
        <f t="shared" si="60"/>
        <v>-0.11191547642340048</v>
      </c>
      <c r="BC28">
        <f t="shared" si="61"/>
        <v>-4.5241809672386897E-2</v>
      </c>
      <c r="BD28">
        <f t="shared" si="62"/>
        <v>-5.4285714285714243E-2</v>
      </c>
      <c r="BE28">
        <f t="shared" si="63"/>
        <v>-0.10914300599114346</v>
      </c>
      <c r="BF28">
        <f t="shared" si="64"/>
        <v>-6.0689097759639266E-2</v>
      </c>
      <c r="BG28">
        <f t="shared" si="65"/>
        <v>-1.9723865877712032E-2</v>
      </c>
      <c r="BH28">
        <f t="shared" si="66"/>
        <v>8.8251516822945471E-3</v>
      </c>
      <c r="BI28">
        <f t="shared" si="67"/>
        <v>-0.12269372693726938</v>
      </c>
      <c r="BJ28">
        <f t="shared" si="68"/>
        <v>7.2507295097353333E-2</v>
      </c>
      <c r="BK28">
        <f t="shared" si="69"/>
        <v>-1.7574692442883435E-3</v>
      </c>
      <c r="BL28">
        <f t="shared" si="70"/>
        <v>1.1801242236024851E-2</v>
      </c>
      <c r="BM28">
        <f t="shared" si="71"/>
        <v>-9.0119047619047543E-2</v>
      </c>
      <c r="BP28">
        <f t="shared" si="9"/>
        <v>-7.2806870199469867E-2</v>
      </c>
      <c r="BQ28">
        <f t="shared" si="10"/>
        <v>7.9452150854449108E-2</v>
      </c>
      <c r="BR28">
        <f t="shared" si="11"/>
        <v>-4.0313134165224487E-2</v>
      </c>
      <c r="BS28">
        <f t="shared" si="12"/>
        <v>-3.3357991604778744E-2</v>
      </c>
      <c r="BT28">
        <f t="shared" si="13"/>
        <v>-4.7794126921560931E-2</v>
      </c>
      <c r="BU28">
        <f t="shared" si="14"/>
        <v>-0.1983296997582529</v>
      </c>
      <c r="BV28">
        <f t="shared" si="15"/>
        <v>-5.5821765145848863E-2</v>
      </c>
      <c r="BW28">
        <f t="shared" si="16"/>
        <v>-4.5331491359078255E-2</v>
      </c>
      <c r="BX28">
        <f t="shared" si="17"/>
        <v>-0.11811242236024855</v>
      </c>
      <c r="BY28">
        <f t="shared" si="18"/>
        <v>-0.10606517228603185</v>
      </c>
      <c r="BZ28">
        <f t="shared" si="19"/>
        <v>2.6125661427608433E-2</v>
      </c>
      <c r="CA28">
        <f t="shared" si="20"/>
        <v>4.3474360593621572E-2</v>
      </c>
      <c r="CB28">
        <f t="shared" si="21"/>
        <v>-7.6944262295081972E-2</v>
      </c>
      <c r="CC28">
        <f t="shared" si="22"/>
        <v>-4.6399154024265879E-2</v>
      </c>
      <c r="CD28">
        <f t="shared" si="23"/>
        <v>1.9540758771193583E-2</v>
      </c>
      <c r="CF28">
        <f t="shared" si="24"/>
        <v>-5.1676247345340147E-2</v>
      </c>
      <c r="CG28">
        <f t="shared" si="25"/>
        <v>0.12616265263748311</v>
      </c>
      <c r="CH28">
        <f t="shared" si="26"/>
        <v>6.7696184068131932E-3</v>
      </c>
      <c r="CI28">
        <f t="shared" si="27"/>
        <v>-0.11201547642340048</v>
      </c>
      <c r="CJ28">
        <f t="shared" si="28"/>
        <v>-4.53418096723869E-2</v>
      </c>
      <c r="CK28">
        <f t="shared" si="29"/>
        <v>-5.4385714285714246E-2</v>
      </c>
      <c r="CL28">
        <f t="shared" si="30"/>
        <v>-0.10924300599114346</v>
      </c>
      <c r="CM28">
        <f t="shared" si="31"/>
        <v>-6.0789097759639268E-2</v>
      </c>
      <c r="CN28">
        <f t="shared" si="32"/>
        <v>-1.9823865877712031E-2</v>
      </c>
      <c r="CO28">
        <f t="shared" si="33"/>
        <v>8.7251516822945477E-3</v>
      </c>
      <c r="CP28">
        <f t="shared" si="34"/>
        <v>-0.12279372693726938</v>
      </c>
      <c r="CQ28">
        <f t="shared" si="35"/>
        <v>7.240729509735333E-2</v>
      </c>
      <c r="CR28">
        <f t="shared" si="36"/>
        <v>-1.8574692442883435E-3</v>
      </c>
      <c r="CS28">
        <f t="shared" si="37"/>
        <v>1.1701242236024851E-2</v>
      </c>
      <c r="CT28">
        <f t="shared" si="38"/>
        <v>-9.0219047619047546E-2</v>
      </c>
      <c r="CV28" s="26">
        <v>-3.64</v>
      </c>
      <c r="CW28" s="27">
        <v>0.06</v>
      </c>
      <c r="CX28" s="27">
        <v>-2.71</v>
      </c>
      <c r="CY28" s="27">
        <v>0.01</v>
      </c>
      <c r="CZ28" s="28">
        <v>3.21</v>
      </c>
      <c r="DB28">
        <f t="shared" si="72"/>
        <v>-3.6400000000000002E-2</v>
      </c>
      <c r="DC28">
        <f t="shared" si="73"/>
        <v>5.9999999999999995E-4</v>
      </c>
      <c r="DD28">
        <f t="shared" si="74"/>
        <v>-2.7099999999999999E-2</v>
      </c>
      <c r="DE28">
        <f t="shared" si="40"/>
        <v>3.2099999999999997E-2</v>
      </c>
      <c r="DF28">
        <f t="shared" si="41"/>
        <v>1E-4</v>
      </c>
    </row>
    <row r="29" spans="1:120" x14ac:dyDescent="0.25">
      <c r="A29" s="6">
        <v>44134</v>
      </c>
      <c r="C29" s="10">
        <v>4.75</v>
      </c>
      <c r="D29" s="11">
        <v>16.52</v>
      </c>
      <c r="E29" s="11">
        <v>18.437999999999999</v>
      </c>
      <c r="F29" s="11">
        <v>28.81</v>
      </c>
      <c r="G29" s="11">
        <v>27.08</v>
      </c>
      <c r="H29" s="11">
        <v>16.723811999999999</v>
      </c>
      <c r="I29" s="11">
        <v>134.22999999999999</v>
      </c>
      <c r="J29" s="11">
        <v>36.86</v>
      </c>
      <c r="K29" s="11">
        <v>4.76</v>
      </c>
      <c r="L29" s="11">
        <v>23.63</v>
      </c>
      <c r="M29" s="11">
        <v>18.642475000000001</v>
      </c>
      <c r="N29" s="11">
        <v>33.67</v>
      </c>
      <c r="O29" s="11">
        <v>8.8000000000000007</v>
      </c>
      <c r="P29" s="11">
        <v>30.078002999999999</v>
      </c>
      <c r="Q29" s="12">
        <v>67.95</v>
      </c>
      <c r="S29" s="10">
        <v>31.173999999999999</v>
      </c>
      <c r="T29" s="11">
        <v>11.181728</v>
      </c>
      <c r="U29" s="11">
        <v>209.12</v>
      </c>
      <c r="V29" s="11">
        <v>44.44</v>
      </c>
      <c r="W29" s="11">
        <v>14.91</v>
      </c>
      <c r="X29" s="11">
        <v>16.95</v>
      </c>
      <c r="Y29" s="11">
        <v>34.11</v>
      </c>
      <c r="Z29" s="11">
        <v>61.294327000000003</v>
      </c>
      <c r="AA29" s="11">
        <v>24.78</v>
      </c>
      <c r="AB29" s="11">
        <v>18.61</v>
      </c>
      <c r="AC29" s="11">
        <v>9.08</v>
      </c>
      <c r="AD29" s="11">
        <v>56.99</v>
      </c>
      <c r="AE29" s="11">
        <v>44.15</v>
      </c>
      <c r="AF29" s="11">
        <v>96.88</v>
      </c>
      <c r="AG29" s="12">
        <v>34.9</v>
      </c>
      <c r="AI29">
        <f t="shared" si="42"/>
        <v>-8.9507396357112346E-3</v>
      </c>
      <c r="AJ29">
        <f t="shared" si="43"/>
        <v>-9.825327510917034E-2</v>
      </c>
      <c r="AK29">
        <f t="shared" si="44"/>
        <v>-0.12512455516014237</v>
      </c>
      <c r="AL29">
        <f t="shared" si="45"/>
        <v>-3.7742150968603956E-2</v>
      </c>
      <c r="AM29">
        <f t="shared" si="46"/>
        <v>0.1208609271523178</v>
      </c>
      <c r="AN29">
        <f t="shared" si="47"/>
        <v>2.0337051793120193E-2</v>
      </c>
      <c r="AO29">
        <f t="shared" si="48"/>
        <v>0.32900990099009891</v>
      </c>
      <c r="AP29">
        <f t="shared" si="49"/>
        <v>-0.17631284916201118</v>
      </c>
      <c r="AQ29">
        <f t="shared" si="50"/>
        <v>-0.1619718309859155</v>
      </c>
      <c r="AR29">
        <f t="shared" si="51"/>
        <v>-2.0721094073767096E-2</v>
      </c>
      <c r="AS29">
        <f t="shared" si="52"/>
        <v>8.3888961015818025E-2</v>
      </c>
      <c r="AT29">
        <f t="shared" si="53"/>
        <v>1.8759455370650668E-2</v>
      </c>
      <c r="AU29">
        <f t="shared" si="54"/>
        <v>-2.3307436182019876E-2</v>
      </c>
      <c r="AV29">
        <f t="shared" si="55"/>
        <v>-6.3872994013705121E-4</v>
      </c>
      <c r="AW29">
        <f t="shared" si="56"/>
        <v>0.11870266710569642</v>
      </c>
      <c r="AY29">
        <f t="shared" si="57"/>
        <v>-9.3436473085759184E-2</v>
      </c>
      <c r="AZ29">
        <f t="shared" si="58"/>
        <v>0.10312996818879352</v>
      </c>
      <c r="BA29">
        <f t="shared" si="59"/>
        <v>-2.2758072807140539E-2</v>
      </c>
      <c r="BB29">
        <f t="shared" si="60"/>
        <v>-2.0929720202687879E-2</v>
      </c>
      <c r="BC29">
        <f t="shared" si="61"/>
        <v>0.21813725490196079</v>
      </c>
      <c r="BD29">
        <f t="shared" si="62"/>
        <v>2.4169184290030125E-2</v>
      </c>
      <c r="BE29">
        <f t="shared" si="63"/>
        <v>-2.6315789473685207E-3</v>
      </c>
      <c r="BF29">
        <f t="shared" si="64"/>
        <v>-3.9134485731433272E-2</v>
      </c>
      <c r="BG29">
        <f t="shared" si="65"/>
        <v>-2.8169014084507157E-3</v>
      </c>
      <c r="BH29">
        <f t="shared" si="66"/>
        <v>1.7495899398578475E-2</v>
      </c>
      <c r="BI29">
        <f t="shared" si="67"/>
        <v>-4.5215562565720263E-2</v>
      </c>
      <c r="BJ29">
        <f t="shared" si="68"/>
        <v>-9.3237867939538574E-2</v>
      </c>
      <c r="BK29">
        <f t="shared" si="69"/>
        <v>-2.8389084507042237E-2</v>
      </c>
      <c r="BL29">
        <f t="shared" si="70"/>
        <v>-8.7988541027215015E-3</v>
      </c>
      <c r="BM29">
        <f t="shared" si="71"/>
        <v>-8.6746042130053769E-2</v>
      </c>
      <c r="BP29">
        <f t="shared" si="9"/>
        <v>-9.050739635711234E-3</v>
      </c>
      <c r="BQ29">
        <f t="shared" si="10"/>
        <v>-9.8353275109170343E-2</v>
      </c>
      <c r="BR29">
        <f t="shared" si="11"/>
        <v>-0.12522455516014236</v>
      </c>
      <c r="BS29">
        <f t="shared" si="12"/>
        <v>-3.7842150968603959E-2</v>
      </c>
      <c r="BT29">
        <f t="shared" si="13"/>
        <v>0.1207609271523178</v>
      </c>
      <c r="BU29">
        <f t="shared" si="14"/>
        <v>2.0237051793120193E-2</v>
      </c>
      <c r="BV29">
        <f t="shared" si="15"/>
        <v>0.32890990099009892</v>
      </c>
      <c r="BW29">
        <f t="shared" si="16"/>
        <v>-0.17641284916201116</v>
      </c>
      <c r="BX29">
        <f t="shared" si="17"/>
        <v>-0.16207183098591549</v>
      </c>
      <c r="BY29">
        <f t="shared" si="18"/>
        <v>-2.0821094073767095E-2</v>
      </c>
      <c r="BZ29">
        <f t="shared" si="19"/>
        <v>8.3788961015818023E-2</v>
      </c>
      <c r="CA29">
        <f t="shared" si="20"/>
        <v>1.8659455370650668E-2</v>
      </c>
      <c r="CB29">
        <f t="shared" si="21"/>
        <v>-2.3407436182019875E-2</v>
      </c>
      <c r="CC29">
        <f t="shared" si="22"/>
        <v>-7.3872994013705125E-4</v>
      </c>
      <c r="CD29">
        <f t="shared" si="23"/>
        <v>0.11860266710569642</v>
      </c>
      <c r="CF29">
        <f t="shared" si="24"/>
        <v>-9.3536473085759186E-2</v>
      </c>
      <c r="CG29">
        <f t="shared" si="25"/>
        <v>0.10302996818879352</v>
      </c>
      <c r="CH29">
        <f t="shared" si="26"/>
        <v>-2.2858072807140539E-2</v>
      </c>
      <c r="CI29">
        <f t="shared" si="27"/>
        <v>-2.1029720202687879E-2</v>
      </c>
      <c r="CJ29">
        <f t="shared" si="28"/>
        <v>0.2180372549019608</v>
      </c>
      <c r="CK29">
        <f t="shared" si="29"/>
        <v>2.4069184290030125E-2</v>
      </c>
      <c r="CL29">
        <f t="shared" si="30"/>
        <v>-2.7315789473685206E-3</v>
      </c>
      <c r="CM29">
        <f t="shared" si="31"/>
        <v>-3.9234485731433275E-2</v>
      </c>
      <c r="CN29">
        <f t="shared" si="32"/>
        <v>-2.9169014084507155E-3</v>
      </c>
      <c r="CO29">
        <f t="shared" si="33"/>
        <v>1.7395899398578475E-2</v>
      </c>
      <c r="CP29">
        <f t="shared" si="34"/>
        <v>-4.5315562565720266E-2</v>
      </c>
      <c r="CQ29">
        <f t="shared" si="35"/>
        <v>-9.3337867939538577E-2</v>
      </c>
      <c r="CR29">
        <f t="shared" si="36"/>
        <v>-2.8489084507042236E-2</v>
      </c>
      <c r="CS29">
        <f t="shared" si="37"/>
        <v>-8.8988541027215009E-3</v>
      </c>
      <c r="CT29">
        <f t="shared" si="38"/>
        <v>-8.6846042130053772E-2</v>
      </c>
      <c r="CV29" s="26">
        <v>-2.08</v>
      </c>
      <c r="CW29" s="27">
        <v>4.3099999999999996</v>
      </c>
      <c r="CX29" s="27">
        <v>4.17</v>
      </c>
      <c r="CY29" s="27">
        <v>0.01</v>
      </c>
      <c r="CZ29" s="28">
        <v>-3.14</v>
      </c>
      <c r="DB29">
        <f t="shared" si="72"/>
        <v>-2.0799999999999999E-2</v>
      </c>
      <c r="DC29">
        <f t="shared" si="73"/>
        <v>4.3099999999999999E-2</v>
      </c>
      <c r="DD29">
        <f t="shared" si="74"/>
        <v>4.1700000000000001E-2</v>
      </c>
      <c r="DE29">
        <f t="shared" si="40"/>
        <v>-3.1400000000000004E-2</v>
      </c>
      <c r="DF29">
        <f t="shared" si="41"/>
        <v>1E-4</v>
      </c>
      <c r="DH29" t="s">
        <v>250</v>
      </c>
    </row>
    <row r="30" spans="1:120" ht="17.25" thickBot="1" x14ac:dyDescent="0.3">
      <c r="A30" s="6">
        <v>44165</v>
      </c>
      <c r="C30" s="10">
        <v>5.5562199999999997</v>
      </c>
      <c r="D30" s="11">
        <v>20.54</v>
      </c>
      <c r="E30" s="11">
        <v>20.34</v>
      </c>
      <c r="F30" s="11">
        <v>35.22</v>
      </c>
      <c r="G30" s="11">
        <v>37.36</v>
      </c>
      <c r="H30" s="11">
        <v>23.300004999999999</v>
      </c>
      <c r="I30" s="11">
        <v>132.63999999999999</v>
      </c>
      <c r="J30" s="11">
        <v>43.62</v>
      </c>
      <c r="K30" s="11">
        <v>4.8899999999999997</v>
      </c>
      <c r="L30" s="11">
        <v>25.83</v>
      </c>
      <c r="M30" s="11">
        <v>21.719296</v>
      </c>
      <c r="N30" s="11">
        <v>37.32</v>
      </c>
      <c r="O30" s="11">
        <v>9.5399999999999991</v>
      </c>
      <c r="P30" s="11">
        <v>34.595950000000002</v>
      </c>
      <c r="Q30" s="12">
        <v>78.61</v>
      </c>
      <c r="S30" s="10">
        <v>31.99</v>
      </c>
      <c r="T30" s="11">
        <v>11.936367000000001</v>
      </c>
      <c r="U30" s="11">
        <v>237.02</v>
      </c>
      <c r="V30" s="11">
        <v>47.92</v>
      </c>
      <c r="W30" s="11">
        <v>16.21</v>
      </c>
      <c r="X30" s="11">
        <v>18.55</v>
      </c>
      <c r="Y30" s="11">
        <v>39.119999999999997</v>
      </c>
      <c r="Z30" s="11">
        <v>67.755629999999996</v>
      </c>
      <c r="AA30" s="11">
        <v>25.745000000000001</v>
      </c>
      <c r="AB30" s="11">
        <v>19.27</v>
      </c>
      <c r="AC30" s="11">
        <v>9.83</v>
      </c>
      <c r="AD30" s="11">
        <v>60.3</v>
      </c>
      <c r="AE30" s="11">
        <v>48.38</v>
      </c>
      <c r="AF30" s="11">
        <v>113.97</v>
      </c>
      <c r="AG30" s="12">
        <v>40.795000000000002</v>
      </c>
      <c r="AI30">
        <f t="shared" si="42"/>
        <v>0.16973052631578942</v>
      </c>
      <c r="AJ30">
        <f t="shared" si="43"/>
        <v>0.2433414043583535</v>
      </c>
      <c r="AK30">
        <f t="shared" si="44"/>
        <v>0.10315652456882532</v>
      </c>
      <c r="AL30">
        <f t="shared" si="45"/>
        <v>0.22249219021173205</v>
      </c>
      <c r="AM30">
        <f t="shared" si="46"/>
        <v>0.37961595273264409</v>
      </c>
      <c r="AN30">
        <f t="shared" si="47"/>
        <v>0.39322332731317478</v>
      </c>
      <c r="AO30">
        <f t="shared" si="48"/>
        <v>-1.1845340087908839E-2</v>
      </c>
      <c r="AP30">
        <f t="shared" si="49"/>
        <v>0.1833966359196961</v>
      </c>
      <c r="AQ30">
        <f t="shared" si="50"/>
        <v>2.7310924369747878E-2</v>
      </c>
      <c r="AR30">
        <f t="shared" si="51"/>
        <v>9.3101988997037644E-2</v>
      </c>
      <c r="AS30">
        <f t="shared" si="52"/>
        <v>0.16504358997397067</v>
      </c>
      <c r="AT30">
        <f t="shared" si="53"/>
        <v>0.10840510840510836</v>
      </c>
      <c r="AU30">
        <f t="shared" si="54"/>
        <v>8.4090909090908911E-2</v>
      </c>
      <c r="AV30">
        <f t="shared" si="55"/>
        <v>0.15020767834885856</v>
      </c>
      <c r="AW30">
        <f t="shared" si="56"/>
        <v>0.15688005886681378</v>
      </c>
      <c r="AY30">
        <f t="shared" si="57"/>
        <v>2.6175659203182107E-2</v>
      </c>
      <c r="AZ30">
        <f t="shared" si="58"/>
        <v>6.7488584948587643E-2</v>
      </c>
      <c r="BA30">
        <f t="shared" si="59"/>
        <v>0.13341622035195105</v>
      </c>
      <c r="BB30">
        <f t="shared" si="60"/>
        <v>7.8307830783078403E-2</v>
      </c>
      <c r="BC30">
        <f t="shared" si="61"/>
        <v>8.7189805499664708E-2</v>
      </c>
      <c r="BD30">
        <f t="shared" si="62"/>
        <v>9.4395280235988283E-2</v>
      </c>
      <c r="BE30">
        <f t="shared" si="63"/>
        <v>0.14687774846086185</v>
      </c>
      <c r="BF30">
        <f t="shared" si="64"/>
        <v>0.10541437219793592</v>
      </c>
      <c r="BG30">
        <f t="shared" si="65"/>
        <v>3.8942695722356729E-2</v>
      </c>
      <c r="BH30">
        <f t="shared" si="66"/>
        <v>3.5464803868887701E-2</v>
      </c>
      <c r="BI30">
        <f t="shared" si="67"/>
        <v>8.2599118942731281E-2</v>
      </c>
      <c r="BJ30">
        <f t="shared" si="68"/>
        <v>5.8080364976311548E-2</v>
      </c>
      <c r="BK30">
        <f t="shared" si="69"/>
        <v>9.5809739524348903E-2</v>
      </c>
      <c r="BL30">
        <f t="shared" si="70"/>
        <v>0.17640379851362514</v>
      </c>
      <c r="BM30">
        <f t="shared" si="71"/>
        <v>0.16891117478510037</v>
      </c>
      <c r="BP30">
        <f t="shared" si="9"/>
        <v>0.16963052631578943</v>
      </c>
      <c r="BQ30">
        <f t="shared" si="10"/>
        <v>0.24324140435835351</v>
      </c>
      <c r="BR30">
        <f t="shared" si="11"/>
        <v>0.10305652456882532</v>
      </c>
      <c r="BS30">
        <f t="shared" si="12"/>
        <v>0.22239219021173207</v>
      </c>
      <c r="BT30">
        <f t="shared" si="13"/>
        <v>0.3795159527326441</v>
      </c>
      <c r="BU30">
        <f t="shared" si="14"/>
        <v>0.39312332731317479</v>
      </c>
      <c r="BV30">
        <f t="shared" si="15"/>
        <v>-1.1945340087908839E-2</v>
      </c>
      <c r="BW30">
        <f t="shared" si="16"/>
        <v>0.18329663591969611</v>
      </c>
      <c r="BX30">
        <f t="shared" si="17"/>
        <v>2.7210924369747879E-2</v>
      </c>
      <c r="BY30">
        <f t="shared" si="18"/>
        <v>9.3001988997037641E-2</v>
      </c>
      <c r="BZ30">
        <f t="shared" si="19"/>
        <v>0.16494358997397068</v>
      </c>
      <c r="CA30">
        <f t="shared" si="20"/>
        <v>0.10830510840510836</v>
      </c>
      <c r="CB30">
        <f t="shared" si="21"/>
        <v>8.3990909090908908E-2</v>
      </c>
      <c r="CC30">
        <f t="shared" si="22"/>
        <v>0.15010767834885858</v>
      </c>
      <c r="CD30">
        <f t="shared" si="23"/>
        <v>0.15678005886681379</v>
      </c>
      <c r="CF30">
        <f t="shared" si="24"/>
        <v>2.6075659203182108E-2</v>
      </c>
      <c r="CG30">
        <f t="shared" si="25"/>
        <v>6.738858494858764E-2</v>
      </c>
      <c r="CH30">
        <f t="shared" si="26"/>
        <v>0.13331622035195106</v>
      </c>
      <c r="CI30">
        <f t="shared" si="27"/>
        <v>7.82078307830784E-2</v>
      </c>
      <c r="CJ30">
        <f t="shared" si="28"/>
        <v>8.7089805499664705E-2</v>
      </c>
      <c r="CK30">
        <f t="shared" si="29"/>
        <v>9.429528023598828E-2</v>
      </c>
      <c r="CL30">
        <f t="shared" si="30"/>
        <v>0.14677774846086186</v>
      </c>
      <c r="CM30">
        <f t="shared" si="31"/>
        <v>0.10531437219793592</v>
      </c>
      <c r="CN30">
        <f t="shared" si="32"/>
        <v>3.8842695722356727E-2</v>
      </c>
      <c r="CO30">
        <f t="shared" si="33"/>
        <v>3.5364803868887698E-2</v>
      </c>
      <c r="CP30">
        <f t="shared" si="34"/>
        <v>8.2499118942731278E-2</v>
      </c>
      <c r="CQ30">
        <f t="shared" si="35"/>
        <v>5.7980364976311545E-2</v>
      </c>
      <c r="CR30">
        <f t="shared" si="36"/>
        <v>9.57097395243489E-2</v>
      </c>
      <c r="CS30">
        <f t="shared" si="37"/>
        <v>0.17630379851362515</v>
      </c>
      <c r="CT30">
        <f t="shared" si="38"/>
        <v>0.16881117478510038</v>
      </c>
      <c r="CV30" s="26">
        <v>12.44</v>
      </c>
      <c r="CW30" s="27">
        <v>5.8</v>
      </c>
      <c r="CX30" s="27">
        <v>2.08</v>
      </c>
      <c r="CY30" s="27">
        <v>0.01</v>
      </c>
      <c r="CZ30" s="28">
        <v>-12.4</v>
      </c>
      <c r="DB30">
        <f t="shared" si="72"/>
        <v>0.1244</v>
      </c>
      <c r="DC30">
        <f t="shared" si="73"/>
        <v>5.7999999999999996E-2</v>
      </c>
      <c r="DD30">
        <f t="shared" si="74"/>
        <v>2.0799999999999999E-2</v>
      </c>
      <c r="DE30">
        <f t="shared" si="40"/>
        <v>-0.124</v>
      </c>
      <c r="DF30">
        <f t="shared" si="41"/>
        <v>1E-4</v>
      </c>
    </row>
    <row r="31" spans="1:120" x14ac:dyDescent="0.25">
      <c r="A31" s="6">
        <v>44196</v>
      </c>
      <c r="C31" s="10">
        <v>6.1293800000000003</v>
      </c>
      <c r="D31" s="11">
        <v>21.2</v>
      </c>
      <c r="E31" s="11">
        <v>21.396000000000001</v>
      </c>
      <c r="F31" s="11">
        <v>36.32</v>
      </c>
      <c r="G31" s="11">
        <v>38.380000000000003</v>
      </c>
      <c r="H31" s="11">
        <v>25.695242</v>
      </c>
      <c r="I31" s="11">
        <v>151.79</v>
      </c>
      <c r="J31" s="11">
        <v>48.98</v>
      </c>
      <c r="K31" s="11">
        <v>4.6399999999999997</v>
      </c>
      <c r="L31" s="11">
        <v>29.49</v>
      </c>
      <c r="M31" s="11">
        <v>23.506145</v>
      </c>
      <c r="N31" s="11">
        <v>42.3</v>
      </c>
      <c r="O31" s="11">
        <v>11.23</v>
      </c>
      <c r="P31" s="11">
        <v>37.575873999999999</v>
      </c>
      <c r="Q31" s="12">
        <v>95.9</v>
      </c>
      <c r="S31" s="10">
        <v>31.306999999999999</v>
      </c>
      <c r="T31" s="11">
        <v>12.254547000000001</v>
      </c>
      <c r="U31" s="11">
        <v>237.61</v>
      </c>
      <c r="V31" s="11">
        <v>45.99</v>
      </c>
      <c r="W31" s="11">
        <v>16.91</v>
      </c>
      <c r="X31" s="11">
        <v>20.100000000000001</v>
      </c>
      <c r="Y31" s="11">
        <v>42.77</v>
      </c>
      <c r="Z31" s="11">
        <v>69.096850000000003</v>
      </c>
      <c r="AA31" s="11">
        <v>28.62</v>
      </c>
      <c r="AB31" s="11">
        <v>21.17</v>
      </c>
      <c r="AC31" s="11">
        <v>11.13</v>
      </c>
      <c r="AD31" s="11">
        <v>59.25</v>
      </c>
      <c r="AE31" s="11">
        <v>49.84</v>
      </c>
      <c r="AF31" s="11">
        <v>121.07</v>
      </c>
      <c r="AG31" s="12">
        <v>41.875</v>
      </c>
      <c r="AI31">
        <f t="shared" si="42"/>
        <v>0.10315646248708665</v>
      </c>
      <c r="AJ31">
        <f t="shared" si="43"/>
        <v>3.2132424537487839E-2</v>
      </c>
      <c r="AK31">
        <f t="shared" si="44"/>
        <v>5.1917404129793558E-2</v>
      </c>
      <c r="AL31">
        <f t="shared" si="45"/>
        <v>3.1232254400908616E-2</v>
      </c>
      <c r="AM31">
        <f t="shared" si="46"/>
        <v>2.7301927194860898E-2</v>
      </c>
      <c r="AN31">
        <f t="shared" si="47"/>
        <v>0.10279984918458179</v>
      </c>
      <c r="AO31">
        <f t="shared" si="48"/>
        <v>0.14437575392038607</v>
      </c>
      <c r="AP31">
        <f t="shared" si="49"/>
        <v>0.12287941311325079</v>
      </c>
      <c r="AQ31">
        <f t="shared" si="50"/>
        <v>-5.112474437627812E-2</v>
      </c>
      <c r="AR31">
        <f t="shared" si="51"/>
        <v>0.14169570267131243</v>
      </c>
      <c r="AS31">
        <f t="shared" si="52"/>
        <v>8.227011593745949E-2</v>
      </c>
      <c r="AT31">
        <f t="shared" si="53"/>
        <v>0.13344051446945329</v>
      </c>
      <c r="AU31">
        <f t="shared" si="54"/>
        <v>0.17714884696016786</v>
      </c>
      <c r="AV31">
        <f t="shared" si="55"/>
        <v>8.6135053380525656E-2</v>
      </c>
      <c r="AW31">
        <f t="shared" si="56"/>
        <v>0.21994657168299206</v>
      </c>
      <c r="AY31">
        <f t="shared" si="57"/>
        <v>-2.1350422006877146E-2</v>
      </c>
      <c r="AZ31">
        <f t="shared" si="58"/>
        <v>2.665635197041109E-2</v>
      </c>
      <c r="BA31">
        <f t="shared" si="59"/>
        <v>2.4892414142266618E-3</v>
      </c>
      <c r="BB31">
        <f t="shared" si="60"/>
        <v>-4.0275459098497488E-2</v>
      </c>
      <c r="BC31">
        <f t="shared" si="61"/>
        <v>4.3183220234423149E-2</v>
      </c>
      <c r="BD31">
        <f t="shared" si="62"/>
        <v>8.3557951482479825E-2</v>
      </c>
      <c r="BE31">
        <f t="shared" si="63"/>
        <v>9.3302658486707712E-2</v>
      </c>
      <c r="BF31">
        <f t="shared" si="64"/>
        <v>1.9794960212162548E-2</v>
      </c>
      <c r="BG31">
        <f t="shared" si="65"/>
        <v>0.11167216935327248</v>
      </c>
      <c r="BH31">
        <f t="shared" si="66"/>
        <v>9.8598858329008929E-2</v>
      </c>
      <c r="BI31">
        <f t="shared" si="67"/>
        <v>0.13224821973550363</v>
      </c>
      <c r="BJ31">
        <f t="shared" si="68"/>
        <v>-1.7412935323383037E-2</v>
      </c>
      <c r="BK31">
        <f t="shared" si="69"/>
        <v>3.0177759404712706E-2</v>
      </c>
      <c r="BL31">
        <f t="shared" si="70"/>
        <v>6.2297095726945639E-2</v>
      </c>
      <c r="BM31">
        <f t="shared" si="71"/>
        <v>2.6473832577521714E-2</v>
      </c>
      <c r="BP31">
        <f t="shared" si="9"/>
        <v>0.10305646248708665</v>
      </c>
      <c r="BQ31">
        <f t="shared" si="10"/>
        <v>3.2032424537487836E-2</v>
      </c>
      <c r="BR31">
        <f t="shared" si="11"/>
        <v>5.1817404129793555E-2</v>
      </c>
      <c r="BS31">
        <f t="shared" si="12"/>
        <v>3.1132254400908617E-2</v>
      </c>
      <c r="BT31">
        <f t="shared" si="13"/>
        <v>2.7201927194860899E-2</v>
      </c>
      <c r="BU31">
        <f t="shared" si="14"/>
        <v>0.10269984918458179</v>
      </c>
      <c r="BV31">
        <f t="shared" si="15"/>
        <v>0.14427575392038608</v>
      </c>
      <c r="BW31">
        <f t="shared" si="16"/>
        <v>0.12277941311325079</v>
      </c>
      <c r="BX31">
        <f t="shared" si="17"/>
        <v>-5.1224744376278122E-2</v>
      </c>
      <c r="BY31">
        <f t="shared" si="18"/>
        <v>0.14159570267131244</v>
      </c>
      <c r="BZ31">
        <f t="shared" si="19"/>
        <v>8.2170115937459487E-2</v>
      </c>
      <c r="CA31">
        <f t="shared" si="20"/>
        <v>0.1333405144694533</v>
      </c>
      <c r="CB31">
        <f t="shared" si="21"/>
        <v>0.17704884696016787</v>
      </c>
      <c r="CC31">
        <f t="shared" si="22"/>
        <v>8.6035053380525653E-2</v>
      </c>
      <c r="CD31">
        <f t="shared" si="23"/>
        <v>0.21984657168299207</v>
      </c>
      <c r="CF31">
        <f t="shared" si="24"/>
        <v>-2.1450422006877145E-2</v>
      </c>
      <c r="CG31">
        <f t="shared" si="25"/>
        <v>2.6556351970411091E-2</v>
      </c>
      <c r="CH31">
        <f t="shared" si="26"/>
        <v>2.3892414142266619E-3</v>
      </c>
      <c r="CI31">
        <f t="shared" si="27"/>
        <v>-4.037545909849749E-2</v>
      </c>
      <c r="CJ31">
        <f t="shared" si="28"/>
        <v>4.3083220234423146E-2</v>
      </c>
      <c r="CK31">
        <f t="shared" si="29"/>
        <v>8.3457951482479822E-2</v>
      </c>
      <c r="CL31">
        <f t="shared" si="30"/>
        <v>9.320265848670771E-2</v>
      </c>
      <c r="CM31">
        <f t="shared" si="31"/>
        <v>1.9694960212162549E-2</v>
      </c>
      <c r="CN31">
        <f t="shared" si="32"/>
        <v>0.11157216935327248</v>
      </c>
      <c r="CO31">
        <f t="shared" si="33"/>
        <v>9.8498858329008926E-2</v>
      </c>
      <c r="CP31">
        <f t="shared" si="34"/>
        <v>0.13214821973550364</v>
      </c>
      <c r="CQ31">
        <f t="shared" si="35"/>
        <v>-1.7512935323383036E-2</v>
      </c>
      <c r="CR31">
        <f t="shared" si="36"/>
        <v>3.0077759404712707E-2</v>
      </c>
      <c r="CS31">
        <f t="shared" si="37"/>
        <v>6.2197095726945636E-2</v>
      </c>
      <c r="CT31">
        <f t="shared" si="38"/>
        <v>2.6373832577521714E-2</v>
      </c>
      <c r="CV31" s="26">
        <v>4.63</v>
      </c>
      <c r="CW31" s="27">
        <v>5.01</v>
      </c>
      <c r="CX31" s="27">
        <v>-1.69</v>
      </c>
      <c r="CY31" s="27">
        <v>0.01</v>
      </c>
      <c r="CZ31" s="28">
        <v>-2.33</v>
      </c>
      <c r="DB31">
        <f t="shared" si="72"/>
        <v>4.6300000000000001E-2</v>
      </c>
      <c r="DC31">
        <f t="shared" si="73"/>
        <v>5.0099999999999999E-2</v>
      </c>
      <c r="DD31">
        <f t="shared" si="74"/>
        <v>-1.6899999999999998E-2</v>
      </c>
      <c r="DE31">
        <f t="shared" si="40"/>
        <v>-2.3300000000000001E-2</v>
      </c>
      <c r="DF31">
        <f t="shared" si="41"/>
        <v>1E-4</v>
      </c>
      <c r="DH31" s="69" t="s">
        <v>251</v>
      </c>
      <c r="DI31" s="69"/>
    </row>
    <row r="32" spans="1:120" x14ac:dyDescent="0.25">
      <c r="A32" s="6">
        <v>44225</v>
      </c>
      <c r="C32" s="10">
        <v>6.4</v>
      </c>
      <c r="D32" s="11">
        <v>20.82</v>
      </c>
      <c r="E32" s="11">
        <v>21.31</v>
      </c>
      <c r="F32" s="11">
        <v>36.22</v>
      </c>
      <c r="G32" s="11">
        <v>36.79</v>
      </c>
      <c r="H32" s="11">
        <v>25.085713999999999</v>
      </c>
      <c r="I32" s="11">
        <v>163.82</v>
      </c>
      <c r="J32" s="11">
        <v>45.94</v>
      </c>
      <c r="K32" s="11">
        <v>4.68</v>
      </c>
      <c r="L32" s="11">
        <v>28.67</v>
      </c>
      <c r="M32" s="11">
        <v>22.311727999999999</v>
      </c>
      <c r="N32" s="11">
        <v>41.2</v>
      </c>
      <c r="O32" s="11">
        <v>10.67</v>
      </c>
      <c r="P32" s="11">
        <v>34.893940000000001</v>
      </c>
      <c r="Q32" s="12">
        <v>86.02</v>
      </c>
      <c r="S32" s="10">
        <v>29.63</v>
      </c>
      <c r="T32" s="11">
        <v>13.063639</v>
      </c>
      <c r="U32" s="11">
        <v>236.62</v>
      </c>
      <c r="V32" s="11">
        <v>46.71</v>
      </c>
      <c r="W32" s="11">
        <v>17.079999999999998</v>
      </c>
      <c r="X32" s="11">
        <v>23</v>
      </c>
      <c r="Y32" s="11">
        <v>40.799999999999997</v>
      </c>
      <c r="Z32" s="11">
        <v>65.004683999999997</v>
      </c>
      <c r="AA32" s="11">
        <v>29.2</v>
      </c>
      <c r="AB32" s="11">
        <v>20.85</v>
      </c>
      <c r="AC32" s="11">
        <v>11.12</v>
      </c>
      <c r="AD32" s="11">
        <v>57.22</v>
      </c>
      <c r="AE32" s="11">
        <v>49.51</v>
      </c>
      <c r="AF32" s="11">
        <v>120.4</v>
      </c>
      <c r="AG32" s="12">
        <v>46.24</v>
      </c>
      <c r="AI32">
        <f t="shared" si="42"/>
        <v>4.4151284469228544E-2</v>
      </c>
      <c r="AJ32">
        <f t="shared" si="43"/>
        <v>-1.7924528301886747E-2</v>
      </c>
      <c r="AK32">
        <f t="shared" si="44"/>
        <v>-4.0194428865209415E-3</v>
      </c>
      <c r="AL32">
        <f t="shared" si="45"/>
        <v>-2.7533039647577484E-3</v>
      </c>
      <c r="AM32">
        <f t="shared" si="46"/>
        <v>-4.1427826993225725E-2</v>
      </c>
      <c r="AN32">
        <f t="shared" si="47"/>
        <v>-2.3721434497484047E-2</v>
      </c>
      <c r="AO32">
        <f t="shared" si="48"/>
        <v>7.9254232821661524E-2</v>
      </c>
      <c r="AP32">
        <f t="shared" si="49"/>
        <v>-6.2066149448754583E-2</v>
      </c>
      <c r="AQ32">
        <f t="shared" si="50"/>
        <v>8.6206896551724223E-3</v>
      </c>
      <c r="AR32">
        <f t="shared" si="51"/>
        <v>-2.7806035944387818E-2</v>
      </c>
      <c r="AS32">
        <f t="shared" si="52"/>
        <v>-5.081296826851027E-2</v>
      </c>
      <c r="AT32">
        <f t="shared" si="53"/>
        <v>-2.6004728132387574E-2</v>
      </c>
      <c r="AU32">
        <f t="shared" si="54"/>
        <v>-4.9866429207480009E-2</v>
      </c>
      <c r="AV32">
        <f t="shared" si="55"/>
        <v>-7.1373828856249585E-2</v>
      </c>
      <c r="AW32">
        <f t="shared" si="56"/>
        <v>-0.10302398331595421</v>
      </c>
      <c r="AY32">
        <f t="shared" si="57"/>
        <v>-5.3566295077778124E-2</v>
      </c>
      <c r="AZ32">
        <f t="shared" si="58"/>
        <v>6.6023819566728953E-2</v>
      </c>
      <c r="BA32">
        <f t="shared" si="59"/>
        <v>-4.166491309288368E-3</v>
      </c>
      <c r="BB32">
        <f t="shared" si="60"/>
        <v>1.5655577299412891E-2</v>
      </c>
      <c r="BC32">
        <f t="shared" si="61"/>
        <v>1.0053222945002847E-2</v>
      </c>
      <c r="BD32">
        <f t="shared" si="62"/>
        <v>0.14427860696517406</v>
      </c>
      <c r="BE32">
        <f t="shared" si="63"/>
        <v>-4.6060322656067472E-2</v>
      </c>
      <c r="BF32">
        <f t="shared" si="64"/>
        <v>-5.9223625968477661E-2</v>
      </c>
      <c r="BG32">
        <f t="shared" si="65"/>
        <v>2.0265548567435298E-2</v>
      </c>
      <c r="BH32">
        <f t="shared" si="66"/>
        <v>-1.5115729806329725E-2</v>
      </c>
      <c r="BI32">
        <f t="shared" si="67"/>
        <v>-8.9847259658594448E-4</v>
      </c>
      <c r="BJ32">
        <f t="shared" si="68"/>
        <v>-3.4261603375527444E-2</v>
      </c>
      <c r="BK32">
        <f t="shared" si="69"/>
        <v>-6.6211878009631896E-3</v>
      </c>
      <c r="BL32">
        <f t="shared" si="70"/>
        <v>-5.5339886016353146E-3</v>
      </c>
      <c r="BM32">
        <f t="shared" si="71"/>
        <v>0.1042388059701493</v>
      </c>
      <c r="BP32">
        <f t="shared" si="9"/>
        <v>4.4151284469228544E-2</v>
      </c>
      <c r="BQ32">
        <f t="shared" si="10"/>
        <v>-1.7924528301886747E-2</v>
      </c>
      <c r="BR32">
        <f t="shared" si="11"/>
        <v>-4.0194428865209415E-3</v>
      </c>
      <c r="BS32">
        <f t="shared" si="12"/>
        <v>-2.7533039647577484E-3</v>
      </c>
      <c r="BT32">
        <f t="shared" si="13"/>
        <v>-4.1427826993225725E-2</v>
      </c>
      <c r="BU32">
        <f t="shared" si="14"/>
        <v>-2.3721434497484047E-2</v>
      </c>
      <c r="BV32">
        <f t="shared" si="15"/>
        <v>7.9254232821661524E-2</v>
      </c>
      <c r="BW32">
        <f t="shared" si="16"/>
        <v>-6.2066149448754583E-2</v>
      </c>
      <c r="BX32">
        <f t="shared" si="17"/>
        <v>8.6206896551724223E-3</v>
      </c>
      <c r="BY32">
        <f t="shared" si="18"/>
        <v>-2.7806035944387818E-2</v>
      </c>
      <c r="BZ32">
        <f t="shared" si="19"/>
        <v>-5.081296826851027E-2</v>
      </c>
      <c r="CA32">
        <f t="shared" si="20"/>
        <v>-2.6004728132387574E-2</v>
      </c>
      <c r="CB32">
        <f t="shared" si="21"/>
        <v>-4.9866429207480009E-2</v>
      </c>
      <c r="CC32">
        <f t="shared" si="22"/>
        <v>-7.1373828856249585E-2</v>
      </c>
      <c r="CD32">
        <f t="shared" si="23"/>
        <v>-0.10302398331595421</v>
      </c>
      <c r="CF32">
        <f t="shared" si="24"/>
        <v>-5.3566295077778124E-2</v>
      </c>
      <c r="CG32">
        <f t="shared" si="25"/>
        <v>6.6023819566728953E-2</v>
      </c>
      <c r="CH32">
        <f t="shared" si="26"/>
        <v>-4.166491309288368E-3</v>
      </c>
      <c r="CI32">
        <f t="shared" si="27"/>
        <v>1.5655577299412891E-2</v>
      </c>
      <c r="CJ32">
        <f t="shared" si="28"/>
        <v>1.0053222945002847E-2</v>
      </c>
      <c r="CK32">
        <f t="shared" si="29"/>
        <v>0.14427860696517406</v>
      </c>
      <c r="CL32">
        <f t="shared" si="30"/>
        <v>-4.6060322656067472E-2</v>
      </c>
      <c r="CM32">
        <f t="shared" si="31"/>
        <v>-5.9223625968477661E-2</v>
      </c>
      <c r="CN32">
        <f t="shared" si="32"/>
        <v>2.0265548567435298E-2</v>
      </c>
      <c r="CO32">
        <f t="shared" si="33"/>
        <v>-1.5115729806329725E-2</v>
      </c>
      <c r="CP32">
        <f t="shared" si="34"/>
        <v>-8.9847259658594448E-4</v>
      </c>
      <c r="CQ32">
        <f t="shared" si="35"/>
        <v>-3.4261603375527444E-2</v>
      </c>
      <c r="CR32">
        <f t="shared" si="36"/>
        <v>-6.6211878009631896E-3</v>
      </c>
      <c r="CS32">
        <f t="shared" si="37"/>
        <v>-5.5339886016353146E-3</v>
      </c>
      <c r="CT32">
        <f t="shared" si="38"/>
        <v>0.1042388059701493</v>
      </c>
      <c r="CV32" s="26">
        <v>-7.0000000000000007E-2</v>
      </c>
      <c r="CW32" s="27">
        <v>7.12</v>
      </c>
      <c r="CX32" s="27">
        <v>3.18</v>
      </c>
      <c r="CY32" s="27">
        <v>0</v>
      </c>
      <c r="CZ32" s="28">
        <v>4.22</v>
      </c>
      <c r="DB32">
        <f t="shared" si="72"/>
        <v>-7.000000000000001E-4</v>
      </c>
      <c r="DC32">
        <f t="shared" si="73"/>
        <v>7.1199999999999999E-2</v>
      </c>
      <c r="DD32">
        <f t="shared" si="74"/>
        <v>3.1800000000000002E-2</v>
      </c>
      <c r="DE32">
        <f t="shared" si="40"/>
        <v>4.2199999999999994E-2</v>
      </c>
      <c r="DF32" s="44">
        <f t="shared" si="41"/>
        <v>0</v>
      </c>
      <c r="DH32" t="s">
        <v>252</v>
      </c>
      <c r="DI32">
        <v>0.70083098627523843</v>
      </c>
    </row>
    <row r="33" spans="1:120" x14ac:dyDescent="0.25">
      <c r="A33" s="6">
        <v>44253</v>
      </c>
      <c r="C33" s="10">
        <v>6.8636100000000004</v>
      </c>
      <c r="D33" s="11">
        <v>23.2</v>
      </c>
      <c r="E33" s="11">
        <v>19.824000000000002</v>
      </c>
      <c r="F33" s="11">
        <v>37.14</v>
      </c>
      <c r="G33" s="11">
        <v>59.59</v>
      </c>
      <c r="H33" s="11">
        <v>26.79524</v>
      </c>
      <c r="I33" s="11">
        <v>167.18</v>
      </c>
      <c r="J33" s="11">
        <v>49.46</v>
      </c>
      <c r="K33" s="11">
        <v>4.53</v>
      </c>
      <c r="L33" s="11">
        <v>31.13</v>
      </c>
      <c r="M33" s="11">
        <v>27.748718</v>
      </c>
      <c r="N33" s="11">
        <v>38.69</v>
      </c>
      <c r="O33" s="11">
        <v>11.76</v>
      </c>
      <c r="P33" s="11">
        <v>36.797244999999997</v>
      </c>
      <c r="Q33" s="12">
        <v>117.24</v>
      </c>
      <c r="S33" s="10">
        <v>32.162999999999997</v>
      </c>
      <c r="T33" s="11">
        <v>14.727275000000001</v>
      </c>
      <c r="U33" s="11">
        <v>252.06</v>
      </c>
      <c r="V33" s="11">
        <v>47.99</v>
      </c>
      <c r="W33" s="11">
        <v>18.600000000000001</v>
      </c>
      <c r="X33" s="11">
        <v>23.01</v>
      </c>
      <c r="Y33" s="11">
        <v>48.18</v>
      </c>
      <c r="Z33" s="11">
        <v>67.099720000000005</v>
      </c>
      <c r="AA33" s="11">
        <v>30.25</v>
      </c>
      <c r="AB33" s="11">
        <v>19.760000000000002</v>
      </c>
      <c r="AC33" s="11">
        <v>10.72</v>
      </c>
      <c r="AD33" s="11">
        <v>52.84</v>
      </c>
      <c r="AE33" s="11">
        <v>49.564</v>
      </c>
      <c r="AF33" s="11">
        <v>130.03</v>
      </c>
      <c r="AG33" s="12">
        <v>48.11</v>
      </c>
      <c r="AI33">
        <f t="shared" si="42"/>
        <v>7.2439062500000012E-2</v>
      </c>
      <c r="AJ33">
        <f t="shared" si="43"/>
        <v>0.11431316042267047</v>
      </c>
      <c r="AK33">
        <f t="shared" si="44"/>
        <v>-6.9732519943688273E-2</v>
      </c>
      <c r="AL33">
        <f t="shared" si="45"/>
        <v>2.540033130866929E-2</v>
      </c>
      <c r="AM33">
        <f t="shared" si="46"/>
        <v>0.61973362326719228</v>
      </c>
      <c r="AN33">
        <f t="shared" si="47"/>
        <v>6.8147392575710633E-2</v>
      </c>
      <c r="AO33">
        <f t="shared" si="48"/>
        <v>2.051031620070818E-2</v>
      </c>
      <c r="AP33">
        <f t="shared" si="49"/>
        <v>7.6621680452764546E-2</v>
      </c>
      <c r="AQ33">
        <f t="shared" si="50"/>
        <v>-3.2051282051281937E-2</v>
      </c>
      <c r="AR33">
        <f t="shared" si="51"/>
        <v>8.5803976281827593E-2</v>
      </c>
      <c r="AS33">
        <f t="shared" si="52"/>
        <v>0.24368305314586131</v>
      </c>
      <c r="AT33">
        <f t="shared" si="53"/>
        <v>-6.0922330097087501E-2</v>
      </c>
      <c r="AU33">
        <f t="shared" si="54"/>
        <v>0.1021555763823805</v>
      </c>
      <c r="AV33">
        <f t="shared" si="55"/>
        <v>5.4545431097777895E-2</v>
      </c>
      <c r="AW33">
        <f t="shared" si="56"/>
        <v>0.36293885142990001</v>
      </c>
      <c r="AY33">
        <f t="shared" si="57"/>
        <v>8.5487681403982371E-2</v>
      </c>
      <c r="AZ33">
        <f t="shared" si="58"/>
        <v>0.12734858947036123</v>
      </c>
      <c r="BA33">
        <f t="shared" si="59"/>
        <v>6.5252303271067527E-2</v>
      </c>
      <c r="BB33">
        <f t="shared" si="60"/>
        <v>2.7403125669021648E-2</v>
      </c>
      <c r="BC33">
        <f t="shared" si="61"/>
        <v>8.8992974238876074E-2</v>
      </c>
      <c r="BD33">
        <f t="shared" si="62"/>
        <v>4.3478260869572012E-4</v>
      </c>
      <c r="BE33">
        <f t="shared" si="63"/>
        <v>0.18088235294117655</v>
      </c>
      <c r="BF33">
        <f t="shared" si="64"/>
        <v>3.2229000605556481E-2</v>
      </c>
      <c r="BG33">
        <f t="shared" si="65"/>
        <v>3.5958904109589067E-2</v>
      </c>
      <c r="BH33">
        <f t="shared" si="66"/>
        <v>-5.2278177458033565E-2</v>
      </c>
      <c r="BI33">
        <f t="shared" si="67"/>
        <v>-3.5971223021582607E-2</v>
      </c>
      <c r="BJ33">
        <f t="shared" si="68"/>
        <v>-7.6546662006291427E-2</v>
      </c>
      <c r="BK33">
        <f t="shared" si="69"/>
        <v>1.0906887497475672E-3</v>
      </c>
      <c r="BL33">
        <f t="shared" si="70"/>
        <v>7.9983388704318897E-2</v>
      </c>
      <c r="BM33">
        <f t="shared" si="71"/>
        <v>4.0441176470588175E-2</v>
      </c>
      <c r="BP33">
        <f t="shared" si="9"/>
        <v>7.2439062500000012E-2</v>
      </c>
      <c r="BQ33">
        <f t="shared" si="10"/>
        <v>0.11431316042267047</v>
      </c>
      <c r="BR33">
        <f t="shared" si="11"/>
        <v>-6.9732519943688273E-2</v>
      </c>
      <c r="BS33">
        <f t="shared" si="12"/>
        <v>2.540033130866929E-2</v>
      </c>
      <c r="BT33">
        <f t="shared" si="13"/>
        <v>0.61973362326719228</v>
      </c>
      <c r="BU33">
        <f t="shared" si="14"/>
        <v>6.8147392575710633E-2</v>
      </c>
      <c r="BV33">
        <f t="shared" si="15"/>
        <v>2.051031620070818E-2</v>
      </c>
      <c r="BW33">
        <f t="shared" si="16"/>
        <v>7.6621680452764546E-2</v>
      </c>
      <c r="BX33">
        <f t="shared" si="17"/>
        <v>-3.2051282051281937E-2</v>
      </c>
      <c r="BY33">
        <f t="shared" si="18"/>
        <v>8.5803976281827593E-2</v>
      </c>
      <c r="BZ33">
        <f t="shared" si="19"/>
        <v>0.24368305314586131</v>
      </c>
      <c r="CA33">
        <f t="shared" si="20"/>
        <v>-6.0922330097087501E-2</v>
      </c>
      <c r="CB33">
        <f t="shared" si="21"/>
        <v>0.1021555763823805</v>
      </c>
      <c r="CC33">
        <f t="shared" si="22"/>
        <v>5.4545431097777895E-2</v>
      </c>
      <c r="CD33">
        <f t="shared" si="23"/>
        <v>0.36293885142990001</v>
      </c>
      <c r="CF33">
        <f t="shared" si="24"/>
        <v>8.5487681403982371E-2</v>
      </c>
      <c r="CG33">
        <f t="shared" si="25"/>
        <v>0.12734858947036123</v>
      </c>
      <c r="CH33">
        <f t="shared" si="26"/>
        <v>6.5252303271067527E-2</v>
      </c>
      <c r="CI33">
        <f t="shared" si="27"/>
        <v>2.7403125669021648E-2</v>
      </c>
      <c r="CJ33">
        <f t="shared" si="28"/>
        <v>8.8992974238876074E-2</v>
      </c>
      <c r="CK33">
        <f t="shared" si="29"/>
        <v>4.3478260869572012E-4</v>
      </c>
      <c r="CL33">
        <f t="shared" si="30"/>
        <v>0.18088235294117655</v>
      </c>
      <c r="CM33">
        <f t="shared" si="31"/>
        <v>3.2229000605556481E-2</v>
      </c>
      <c r="CN33">
        <f t="shared" si="32"/>
        <v>3.5958904109589067E-2</v>
      </c>
      <c r="CO33">
        <f t="shared" si="33"/>
        <v>-5.2278177458033565E-2</v>
      </c>
      <c r="CP33">
        <f t="shared" si="34"/>
        <v>-3.5971223021582607E-2</v>
      </c>
      <c r="CQ33">
        <f t="shared" si="35"/>
        <v>-7.6546662006291427E-2</v>
      </c>
      <c r="CR33">
        <f t="shared" si="36"/>
        <v>1.0906887497475672E-3</v>
      </c>
      <c r="CS33">
        <f t="shared" si="37"/>
        <v>7.9983388704318897E-2</v>
      </c>
      <c r="CT33">
        <f t="shared" si="38"/>
        <v>4.0441176470588175E-2</v>
      </c>
      <c r="CV33" s="26">
        <v>2.81</v>
      </c>
      <c r="CW33" s="27">
        <v>1.98</v>
      </c>
      <c r="CX33" s="27">
        <v>7.11</v>
      </c>
      <c r="CY33" s="27">
        <v>0</v>
      </c>
      <c r="CZ33" s="28">
        <v>-7.91</v>
      </c>
      <c r="DB33">
        <f t="shared" si="72"/>
        <v>2.81E-2</v>
      </c>
      <c r="DC33">
        <f t="shared" si="73"/>
        <v>1.9799999999999998E-2</v>
      </c>
      <c r="DD33">
        <f t="shared" si="74"/>
        <v>7.1099999999999997E-2</v>
      </c>
      <c r="DE33">
        <f t="shared" si="40"/>
        <v>-7.9100000000000004E-2</v>
      </c>
      <c r="DF33" s="44">
        <f t="shared" si="41"/>
        <v>0</v>
      </c>
      <c r="DH33" t="s">
        <v>253</v>
      </c>
      <c r="DI33">
        <v>0.49116407132352341</v>
      </c>
    </row>
    <row r="34" spans="1:120" x14ac:dyDescent="0.25">
      <c r="A34" s="6">
        <v>44286</v>
      </c>
      <c r="C34" s="10">
        <v>6.8831499999999997</v>
      </c>
      <c r="D34" s="11">
        <v>22.83</v>
      </c>
      <c r="E34" s="11">
        <v>21.207999999999998</v>
      </c>
      <c r="F34" s="11">
        <v>36.630000000000003</v>
      </c>
      <c r="G34" s="11">
        <v>47.96</v>
      </c>
      <c r="H34" s="11">
        <v>26.014288000000001</v>
      </c>
      <c r="I34" s="11">
        <v>167.27</v>
      </c>
      <c r="J34" s="11">
        <v>47.01</v>
      </c>
      <c r="K34" s="11">
        <v>4.37</v>
      </c>
      <c r="L34" s="11">
        <v>33.869999999999997</v>
      </c>
      <c r="M34" s="11">
        <v>28.761583000000002</v>
      </c>
      <c r="N34" s="11">
        <v>43.51</v>
      </c>
      <c r="O34" s="11">
        <v>13.42</v>
      </c>
      <c r="P34" s="11">
        <v>39.085059999999999</v>
      </c>
      <c r="Q34" s="12">
        <v>88.65</v>
      </c>
      <c r="S34" s="10">
        <v>32.51</v>
      </c>
      <c r="T34" s="11">
        <v>14.836365000000001</v>
      </c>
      <c r="U34" s="11">
        <v>268.52</v>
      </c>
      <c r="V34" s="11">
        <v>53.95</v>
      </c>
      <c r="W34" s="11">
        <v>20.76</v>
      </c>
      <c r="X34" s="11">
        <v>26.25</v>
      </c>
      <c r="Y34" s="11">
        <v>46.15</v>
      </c>
      <c r="Z34" s="11">
        <v>69.273060000000001</v>
      </c>
      <c r="AA34" s="11">
        <v>31.5</v>
      </c>
      <c r="AB34" s="11">
        <v>20.91</v>
      </c>
      <c r="AC34" s="11">
        <v>10.49</v>
      </c>
      <c r="AD34" s="11">
        <v>55.412500000000001</v>
      </c>
      <c r="AE34" s="11">
        <v>54.88</v>
      </c>
      <c r="AF34" s="11">
        <v>129.11000000000001</v>
      </c>
      <c r="AG34" s="12">
        <v>52.01</v>
      </c>
      <c r="AI34">
        <f t="shared" si="42"/>
        <v>2.8468983523246838E-3</v>
      </c>
      <c r="AJ34">
        <f t="shared" si="43"/>
        <v>-1.5948275862069008E-2</v>
      </c>
      <c r="AK34">
        <f t="shared" si="44"/>
        <v>6.9814366424535743E-2</v>
      </c>
      <c r="AL34">
        <f t="shared" si="45"/>
        <v>-1.3731825525040334E-2</v>
      </c>
      <c r="AM34">
        <f t="shared" si="46"/>
        <v>-0.19516697432455113</v>
      </c>
      <c r="AN34">
        <f t="shared" si="47"/>
        <v>-2.9145176531354046E-2</v>
      </c>
      <c r="AO34">
        <f t="shared" si="48"/>
        <v>5.3834190692668622E-4</v>
      </c>
      <c r="AP34">
        <f t="shared" si="49"/>
        <v>-4.9534977759805962E-2</v>
      </c>
      <c r="AQ34">
        <f t="shared" si="50"/>
        <v>-3.5320088300220778E-2</v>
      </c>
      <c r="AR34">
        <f t="shared" si="51"/>
        <v>8.8017989078059702E-2</v>
      </c>
      <c r="AS34">
        <f t="shared" si="52"/>
        <v>3.6501325935129739E-2</v>
      </c>
      <c r="AT34">
        <f t="shared" si="53"/>
        <v>0.12457999483070563</v>
      </c>
      <c r="AU34">
        <f t="shared" si="54"/>
        <v>0.14115646258503403</v>
      </c>
      <c r="AV34">
        <f t="shared" si="55"/>
        <v>6.2173540437606187E-2</v>
      </c>
      <c r="AW34">
        <f t="shared" si="56"/>
        <v>-0.24385875127942674</v>
      </c>
      <c r="AY34">
        <f t="shared" si="57"/>
        <v>1.0788794577620289E-2</v>
      </c>
      <c r="AZ34">
        <f t="shared" si="58"/>
        <v>7.4073445359036294E-3</v>
      </c>
      <c r="BA34">
        <f t="shared" si="59"/>
        <v>6.5301912243116642E-2</v>
      </c>
      <c r="BB34">
        <f t="shared" si="60"/>
        <v>0.12419254011252345</v>
      </c>
      <c r="BC34">
        <f t="shared" si="61"/>
        <v>0.11612903225806452</v>
      </c>
      <c r="BD34">
        <f t="shared" si="62"/>
        <v>0.14080834419817462</v>
      </c>
      <c r="BE34">
        <f t="shared" si="63"/>
        <v>-4.2133665421336682E-2</v>
      </c>
      <c r="BF34">
        <f t="shared" si="64"/>
        <v>3.2389702967463886E-2</v>
      </c>
      <c r="BG34">
        <f t="shared" si="65"/>
        <v>4.1322314049586778E-2</v>
      </c>
      <c r="BH34">
        <f t="shared" si="66"/>
        <v>5.8198380566801544E-2</v>
      </c>
      <c r="BI34">
        <f t="shared" si="67"/>
        <v>-2.1455223880597053E-2</v>
      </c>
      <c r="BJ34">
        <f t="shared" si="68"/>
        <v>4.8684708554125621E-2</v>
      </c>
      <c r="BK34">
        <f t="shared" si="69"/>
        <v>0.1072552659188121</v>
      </c>
      <c r="BL34">
        <f t="shared" si="70"/>
        <v>-7.0752903176189144E-3</v>
      </c>
      <c r="BM34">
        <f t="shared" si="71"/>
        <v>8.1064227811265821E-2</v>
      </c>
      <c r="BP34">
        <f t="shared" si="9"/>
        <v>2.8468983523246838E-3</v>
      </c>
      <c r="BQ34">
        <f t="shared" si="10"/>
        <v>-1.5948275862069008E-2</v>
      </c>
      <c r="BR34">
        <f t="shared" si="11"/>
        <v>6.9814366424535743E-2</v>
      </c>
      <c r="BS34">
        <f t="shared" si="12"/>
        <v>-1.3731825525040334E-2</v>
      </c>
      <c r="BT34">
        <f t="shared" si="13"/>
        <v>-0.19516697432455113</v>
      </c>
      <c r="BU34">
        <f t="shared" si="14"/>
        <v>-2.9145176531354046E-2</v>
      </c>
      <c r="BV34">
        <f t="shared" si="15"/>
        <v>5.3834190692668622E-4</v>
      </c>
      <c r="BW34">
        <f t="shared" si="16"/>
        <v>-4.9534977759805962E-2</v>
      </c>
      <c r="BX34">
        <f t="shared" si="17"/>
        <v>-3.5320088300220778E-2</v>
      </c>
      <c r="BY34">
        <f t="shared" si="18"/>
        <v>8.8017989078059702E-2</v>
      </c>
      <c r="BZ34">
        <f t="shared" si="19"/>
        <v>3.6501325935129739E-2</v>
      </c>
      <c r="CA34">
        <f t="shared" si="20"/>
        <v>0.12457999483070563</v>
      </c>
      <c r="CB34">
        <f t="shared" si="21"/>
        <v>0.14115646258503403</v>
      </c>
      <c r="CC34">
        <f t="shared" si="22"/>
        <v>6.2173540437606187E-2</v>
      </c>
      <c r="CD34">
        <f t="shared" si="23"/>
        <v>-0.24385875127942674</v>
      </c>
      <c r="CF34">
        <f t="shared" si="24"/>
        <v>1.0788794577620289E-2</v>
      </c>
      <c r="CG34">
        <f t="shared" si="25"/>
        <v>7.4073445359036294E-3</v>
      </c>
      <c r="CH34">
        <f t="shared" si="26"/>
        <v>6.5301912243116642E-2</v>
      </c>
      <c r="CI34">
        <f t="shared" si="27"/>
        <v>0.12419254011252345</v>
      </c>
      <c r="CJ34">
        <f t="shared" si="28"/>
        <v>0.11612903225806452</v>
      </c>
      <c r="CK34">
        <f t="shared" si="29"/>
        <v>0.14080834419817462</v>
      </c>
      <c r="CL34">
        <f t="shared" si="30"/>
        <v>-4.2133665421336682E-2</v>
      </c>
      <c r="CM34">
        <f t="shared" si="31"/>
        <v>3.2389702967463886E-2</v>
      </c>
      <c r="CN34">
        <f t="shared" si="32"/>
        <v>4.1322314049586778E-2</v>
      </c>
      <c r="CO34">
        <f t="shared" si="33"/>
        <v>5.8198380566801544E-2</v>
      </c>
      <c r="CP34">
        <f t="shared" si="34"/>
        <v>-2.1455223880597053E-2</v>
      </c>
      <c r="CQ34">
        <f t="shared" si="35"/>
        <v>4.8684708554125621E-2</v>
      </c>
      <c r="CR34">
        <f t="shared" si="36"/>
        <v>0.1072552659188121</v>
      </c>
      <c r="CS34">
        <f t="shared" si="37"/>
        <v>-7.0752903176189144E-3</v>
      </c>
      <c r="CT34">
        <f t="shared" si="38"/>
        <v>8.1064227811265821E-2</v>
      </c>
      <c r="CV34" s="26">
        <v>3.16</v>
      </c>
      <c r="CW34" s="27">
        <v>-2.33</v>
      </c>
      <c r="CX34" s="27">
        <v>7.34</v>
      </c>
      <c r="CY34" s="27">
        <v>0</v>
      </c>
      <c r="CZ34" s="28">
        <v>-6.14</v>
      </c>
      <c r="DB34">
        <f t="shared" si="72"/>
        <v>3.1600000000000003E-2</v>
      </c>
      <c r="DC34">
        <f t="shared" si="73"/>
        <v>-2.3300000000000001E-2</v>
      </c>
      <c r="DD34">
        <f t="shared" si="74"/>
        <v>7.3399999999999993E-2</v>
      </c>
      <c r="DE34">
        <f t="shared" si="40"/>
        <v>-6.1399999999999996E-2</v>
      </c>
      <c r="DF34" s="44">
        <f t="shared" si="41"/>
        <v>0</v>
      </c>
      <c r="DH34" t="s">
        <v>254</v>
      </c>
      <c r="DI34">
        <v>0.45347252105119185</v>
      </c>
    </row>
    <row r="35" spans="1:120" x14ac:dyDescent="0.25">
      <c r="A35" s="6">
        <v>44316</v>
      </c>
      <c r="C35" s="10">
        <v>7.3860760000000001</v>
      </c>
      <c r="D35" s="11">
        <v>26.19</v>
      </c>
      <c r="E35" s="11">
        <v>19.216999999999999</v>
      </c>
      <c r="F35" s="11">
        <v>38</v>
      </c>
      <c r="G35" s="11">
        <v>50.41</v>
      </c>
      <c r="H35" s="11">
        <v>22.028573999999999</v>
      </c>
      <c r="I35" s="11">
        <v>201.56</v>
      </c>
      <c r="J35" s="11">
        <v>55.37</v>
      </c>
      <c r="K35" s="11">
        <v>3.82</v>
      </c>
      <c r="L35" s="11">
        <v>35.24</v>
      </c>
      <c r="M35" s="11">
        <v>31.064419999999998</v>
      </c>
      <c r="N35" s="11">
        <v>44.99</v>
      </c>
      <c r="O35" s="11">
        <v>15.27</v>
      </c>
      <c r="P35" s="11">
        <v>43.852936</v>
      </c>
      <c r="Q35" s="12">
        <v>89.94</v>
      </c>
      <c r="S35" s="10">
        <v>29.902999999999999</v>
      </c>
      <c r="T35" s="11">
        <v>14.890910999999999</v>
      </c>
      <c r="U35" s="11">
        <v>279.24</v>
      </c>
      <c r="V35" s="11">
        <v>53.92</v>
      </c>
      <c r="W35" s="11">
        <v>21.2</v>
      </c>
      <c r="X35" s="11">
        <v>28.75</v>
      </c>
      <c r="Y35" s="11">
        <v>44.73</v>
      </c>
      <c r="Z35" s="11">
        <v>73.316280000000006</v>
      </c>
      <c r="AA35" s="11">
        <v>31.62</v>
      </c>
      <c r="AB35" s="11">
        <v>22.02</v>
      </c>
      <c r="AC35" s="11">
        <v>10.27</v>
      </c>
      <c r="AD35" s="11">
        <v>57.92</v>
      </c>
      <c r="AE35" s="11">
        <v>58.895000000000003</v>
      </c>
      <c r="AF35" s="11">
        <v>134.47</v>
      </c>
      <c r="AG35" s="12">
        <v>52.225000000000001</v>
      </c>
      <c r="AI35">
        <f t="shared" si="42"/>
        <v>7.3066256001975902E-2</v>
      </c>
      <c r="AJ35">
        <f t="shared" si="43"/>
        <v>0.14717477003942195</v>
      </c>
      <c r="AK35">
        <f t="shared" si="44"/>
        <v>-9.3879668049792517E-2</v>
      </c>
      <c r="AL35">
        <f t="shared" si="45"/>
        <v>3.7401037401037326E-2</v>
      </c>
      <c r="AM35">
        <f t="shared" si="46"/>
        <v>5.1084236864053285E-2</v>
      </c>
      <c r="AN35">
        <f t="shared" si="47"/>
        <v>-0.15321249614827057</v>
      </c>
      <c r="AO35">
        <f t="shared" si="48"/>
        <v>0.20499790757457997</v>
      </c>
      <c r="AP35">
        <f t="shared" si="49"/>
        <v>0.17783450329717082</v>
      </c>
      <c r="AQ35">
        <f t="shared" si="50"/>
        <v>-0.12585812356979412</v>
      </c>
      <c r="AR35">
        <f t="shared" si="51"/>
        <v>4.0448774726897098E-2</v>
      </c>
      <c r="AS35">
        <f t="shared" si="52"/>
        <v>8.0066420544376737E-2</v>
      </c>
      <c r="AT35">
        <f t="shared" si="53"/>
        <v>3.4015168926683617E-2</v>
      </c>
      <c r="AU35">
        <f t="shared" si="54"/>
        <v>0.13785394932935913</v>
      </c>
      <c r="AV35">
        <f t="shared" si="55"/>
        <v>0.12198717361569872</v>
      </c>
      <c r="AW35">
        <f t="shared" si="56"/>
        <v>1.455160744500837E-2</v>
      </c>
      <c r="AY35">
        <f t="shared" si="57"/>
        <v>-8.01907105505998E-2</v>
      </c>
      <c r="AZ35">
        <f t="shared" si="58"/>
        <v>3.6765070150268225E-3</v>
      </c>
      <c r="BA35">
        <f t="shared" si="59"/>
        <v>3.9922538358409164E-2</v>
      </c>
      <c r="BB35">
        <f t="shared" si="60"/>
        <v>-5.5607043558852888E-4</v>
      </c>
      <c r="BC35">
        <f t="shared" si="61"/>
        <v>2.1194605009633799E-2</v>
      </c>
      <c r="BD35">
        <f t="shared" si="62"/>
        <v>9.5238095238095233E-2</v>
      </c>
      <c r="BE35">
        <f t="shared" si="63"/>
        <v>-3.0769230769230806E-2</v>
      </c>
      <c r="BF35">
        <f t="shared" si="64"/>
        <v>5.8366412570774337E-2</v>
      </c>
      <c r="BG35">
        <f t="shared" si="65"/>
        <v>3.8095238095238412E-3</v>
      </c>
      <c r="BH35">
        <f t="shared" si="66"/>
        <v>5.3084648493543732E-2</v>
      </c>
      <c r="BI35">
        <f t="shared" si="67"/>
        <v>-2.0972354623450967E-2</v>
      </c>
      <c r="BJ35">
        <f t="shared" si="68"/>
        <v>4.5251522670877516E-2</v>
      </c>
      <c r="BK35">
        <f t="shared" si="69"/>
        <v>7.3159620991253657E-2</v>
      </c>
      <c r="BL35">
        <f t="shared" si="70"/>
        <v>4.1514987220199709E-2</v>
      </c>
      <c r="BM35">
        <f t="shared" si="71"/>
        <v>4.1338204191502291E-3</v>
      </c>
      <c r="BP35">
        <f t="shared" si="9"/>
        <v>7.3066256001975902E-2</v>
      </c>
      <c r="BQ35">
        <f t="shared" si="10"/>
        <v>0.14717477003942195</v>
      </c>
      <c r="BR35">
        <f t="shared" si="11"/>
        <v>-9.3879668049792517E-2</v>
      </c>
      <c r="BS35">
        <f t="shared" si="12"/>
        <v>3.7401037401037326E-2</v>
      </c>
      <c r="BT35">
        <f t="shared" si="13"/>
        <v>5.1084236864053285E-2</v>
      </c>
      <c r="BU35">
        <f t="shared" si="14"/>
        <v>-0.15321249614827057</v>
      </c>
      <c r="BV35">
        <f t="shared" si="15"/>
        <v>0.20499790757457997</v>
      </c>
      <c r="BW35">
        <f t="shared" si="16"/>
        <v>0.17783450329717082</v>
      </c>
      <c r="BX35">
        <f t="shared" si="17"/>
        <v>-0.12585812356979412</v>
      </c>
      <c r="BY35">
        <f t="shared" si="18"/>
        <v>4.0448774726897098E-2</v>
      </c>
      <c r="BZ35">
        <f t="shared" si="19"/>
        <v>8.0066420544376737E-2</v>
      </c>
      <c r="CA35">
        <f t="shared" si="20"/>
        <v>3.4015168926683617E-2</v>
      </c>
      <c r="CB35">
        <f t="shared" si="21"/>
        <v>0.13785394932935913</v>
      </c>
      <c r="CC35">
        <f t="shared" si="22"/>
        <v>0.12198717361569872</v>
      </c>
      <c r="CD35">
        <f t="shared" si="23"/>
        <v>1.455160744500837E-2</v>
      </c>
      <c r="CF35">
        <f t="shared" si="24"/>
        <v>-8.01907105505998E-2</v>
      </c>
      <c r="CG35">
        <f t="shared" si="25"/>
        <v>3.6765070150268225E-3</v>
      </c>
      <c r="CH35">
        <f t="shared" si="26"/>
        <v>3.9922538358409164E-2</v>
      </c>
      <c r="CI35">
        <f t="shared" si="27"/>
        <v>-5.5607043558852888E-4</v>
      </c>
      <c r="CJ35">
        <f t="shared" si="28"/>
        <v>2.1194605009633799E-2</v>
      </c>
      <c r="CK35">
        <f t="shared" si="29"/>
        <v>9.5238095238095233E-2</v>
      </c>
      <c r="CL35">
        <f t="shared" si="30"/>
        <v>-3.0769230769230806E-2</v>
      </c>
      <c r="CM35">
        <f t="shared" si="31"/>
        <v>5.8366412570774337E-2</v>
      </c>
      <c r="CN35">
        <f t="shared" si="32"/>
        <v>3.8095238095238412E-3</v>
      </c>
      <c r="CO35">
        <f t="shared" si="33"/>
        <v>5.3084648493543732E-2</v>
      </c>
      <c r="CP35">
        <f t="shared" si="34"/>
        <v>-2.0972354623450967E-2</v>
      </c>
      <c r="CQ35">
        <f t="shared" si="35"/>
        <v>4.5251522670877516E-2</v>
      </c>
      <c r="CR35">
        <f t="shared" si="36"/>
        <v>7.3159620991253657E-2</v>
      </c>
      <c r="CS35">
        <f t="shared" si="37"/>
        <v>4.1514987220199709E-2</v>
      </c>
      <c r="CT35">
        <f t="shared" si="38"/>
        <v>4.1338204191502291E-3</v>
      </c>
      <c r="CV35" s="26">
        <v>4.95</v>
      </c>
      <c r="CW35" s="27">
        <v>-3.18</v>
      </c>
      <c r="CX35" s="27">
        <v>-1.01</v>
      </c>
      <c r="CY35" s="27">
        <v>0</v>
      </c>
      <c r="CZ35" s="28">
        <v>1.24</v>
      </c>
      <c r="DB35">
        <f t="shared" si="72"/>
        <v>4.9500000000000002E-2</v>
      </c>
      <c r="DC35">
        <f t="shared" si="73"/>
        <v>-3.1800000000000002E-2</v>
      </c>
      <c r="DD35">
        <f t="shared" si="74"/>
        <v>-1.01E-2</v>
      </c>
      <c r="DE35">
        <f t="shared" si="40"/>
        <v>1.24E-2</v>
      </c>
      <c r="DF35" s="44">
        <f t="shared" si="41"/>
        <v>0</v>
      </c>
      <c r="DH35" t="s">
        <v>255</v>
      </c>
      <c r="DI35">
        <v>7.4774995257224641E-2</v>
      </c>
    </row>
    <row r="36" spans="1:120" ht="17.25" thickBot="1" x14ac:dyDescent="0.3">
      <c r="A36" s="6">
        <v>44344</v>
      </c>
      <c r="C36" s="10">
        <v>8.0210699999999999</v>
      </c>
      <c r="D36" s="11">
        <v>25.6</v>
      </c>
      <c r="E36" s="11">
        <v>20.940999999999999</v>
      </c>
      <c r="F36" s="11">
        <v>36.619999999999997</v>
      </c>
      <c r="G36" s="11">
        <v>50.79</v>
      </c>
      <c r="H36" s="11">
        <v>23.657145</v>
      </c>
      <c r="I36" s="11">
        <v>185.9</v>
      </c>
      <c r="J36" s="11">
        <v>57.34</v>
      </c>
      <c r="K36" s="11">
        <v>3.31</v>
      </c>
      <c r="L36" s="11">
        <v>34.36</v>
      </c>
      <c r="M36" s="11">
        <v>30.701319000000002</v>
      </c>
      <c r="N36" s="11">
        <v>47.18</v>
      </c>
      <c r="O36" s="11">
        <v>14.14</v>
      </c>
      <c r="P36" s="11">
        <v>45.169871999999998</v>
      </c>
      <c r="Q36" s="12">
        <v>95.35</v>
      </c>
      <c r="S36" s="10">
        <v>30.922000000000001</v>
      </c>
      <c r="T36" s="11">
        <v>14.659091999999999</v>
      </c>
      <c r="U36" s="11">
        <v>280.89999999999998</v>
      </c>
      <c r="V36" s="11">
        <v>52.88</v>
      </c>
      <c r="W36" s="11">
        <v>21.41</v>
      </c>
      <c r="X36" s="11">
        <v>28.26</v>
      </c>
      <c r="Y36" s="11">
        <v>43.85</v>
      </c>
      <c r="Z36" s="11">
        <v>73.864509999999996</v>
      </c>
      <c r="AA36" s="11">
        <v>31.574999999999999</v>
      </c>
      <c r="AB36" s="11">
        <v>24.45</v>
      </c>
      <c r="AC36" s="11">
        <v>11.67</v>
      </c>
      <c r="AD36" s="11">
        <v>59.81</v>
      </c>
      <c r="AE36" s="11">
        <v>67.94</v>
      </c>
      <c r="AF36" s="11">
        <v>135.68</v>
      </c>
      <c r="AG36" s="12">
        <v>53.45</v>
      </c>
      <c r="AI36">
        <f t="shared" si="42"/>
        <v>8.5971766334383762E-2</v>
      </c>
      <c r="AJ36">
        <f t="shared" si="43"/>
        <v>-2.252768232149675E-2</v>
      </c>
      <c r="AK36">
        <f t="shared" si="44"/>
        <v>8.9712233959515025E-2</v>
      </c>
      <c r="AL36">
        <f t="shared" si="45"/>
        <v>-3.631578947368428E-2</v>
      </c>
      <c r="AM36">
        <f t="shared" si="46"/>
        <v>7.5381868676850346E-3</v>
      </c>
      <c r="AN36">
        <f t="shared" si="47"/>
        <v>7.3929933004288018E-2</v>
      </c>
      <c r="AO36">
        <f t="shared" si="48"/>
        <v>-7.7693986902163115E-2</v>
      </c>
      <c r="AP36">
        <f t="shared" si="49"/>
        <v>3.5578833303232908E-2</v>
      </c>
      <c r="AQ36">
        <f t="shared" si="50"/>
        <v>-0.13350785340314131</v>
      </c>
      <c r="AR36">
        <f t="shared" si="51"/>
        <v>-2.497162315550518E-2</v>
      </c>
      <c r="AS36">
        <f t="shared" si="52"/>
        <v>-1.1688645723950321E-2</v>
      </c>
      <c r="AT36">
        <f t="shared" si="53"/>
        <v>4.8677483885307793E-2</v>
      </c>
      <c r="AU36">
        <f t="shared" si="54"/>
        <v>-7.4001309757694769E-2</v>
      </c>
      <c r="AV36">
        <f t="shared" si="55"/>
        <v>3.0030737280623544E-2</v>
      </c>
      <c r="AW36">
        <f t="shared" si="56"/>
        <v>6.0151211919057111E-2</v>
      </c>
      <c r="AY36">
        <f t="shared" si="57"/>
        <v>3.4076848476741528E-2</v>
      </c>
      <c r="AZ36">
        <f t="shared" si="58"/>
        <v>-1.556781851694633E-2</v>
      </c>
      <c r="BA36">
        <f t="shared" si="59"/>
        <v>5.9447070620253836E-3</v>
      </c>
      <c r="BB36">
        <f t="shared" si="60"/>
        <v>-1.9287833827893158E-2</v>
      </c>
      <c r="BC36">
        <f t="shared" si="61"/>
        <v>9.9056603773585317E-3</v>
      </c>
      <c r="BD36">
        <f t="shared" si="62"/>
        <v>-1.7043478260869511E-2</v>
      </c>
      <c r="BE36">
        <f t="shared" si="63"/>
        <v>-1.9673597138385769E-2</v>
      </c>
      <c r="BF36">
        <f t="shared" si="64"/>
        <v>7.4776025188401469E-3</v>
      </c>
      <c r="BG36">
        <f t="shared" si="65"/>
        <v>-1.4231499051233936E-3</v>
      </c>
      <c r="BH36">
        <f t="shared" si="66"/>
        <v>0.1103542234332425</v>
      </c>
      <c r="BI36">
        <f t="shared" si="67"/>
        <v>0.13631937682570597</v>
      </c>
      <c r="BJ36">
        <f t="shared" si="68"/>
        <v>3.263121546961327E-2</v>
      </c>
      <c r="BK36">
        <f t="shared" si="69"/>
        <v>0.15357840224127675</v>
      </c>
      <c r="BL36">
        <f t="shared" si="70"/>
        <v>8.9982895813193135E-3</v>
      </c>
      <c r="BM36">
        <f t="shared" si="71"/>
        <v>2.3456199138343733E-2</v>
      </c>
      <c r="BP36">
        <f t="shared" si="9"/>
        <v>8.5971766334383762E-2</v>
      </c>
      <c r="BQ36">
        <f t="shared" si="10"/>
        <v>-2.252768232149675E-2</v>
      </c>
      <c r="BR36">
        <f t="shared" si="11"/>
        <v>8.9712233959515025E-2</v>
      </c>
      <c r="BS36">
        <f t="shared" si="12"/>
        <v>-3.631578947368428E-2</v>
      </c>
      <c r="BT36">
        <f t="shared" si="13"/>
        <v>7.5381868676850346E-3</v>
      </c>
      <c r="BU36">
        <f t="shared" si="14"/>
        <v>7.3929933004288018E-2</v>
      </c>
      <c r="BV36">
        <f t="shared" si="15"/>
        <v>-7.7693986902163115E-2</v>
      </c>
      <c r="BW36">
        <f t="shared" si="16"/>
        <v>3.5578833303232908E-2</v>
      </c>
      <c r="BX36">
        <f t="shared" si="17"/>
        <v>-0.13350785340314131</v>
      </c>
      <c r="BY36">
        <f t="shared" si="18"/>
        <v>-2.497162315550518E-2</v>
      </c>
      <c r="BZ36">
        <f t="shared" si="19"/>
        <v>-1.1688645723950321E-2</v>
      </c>
      <c r="CA36">
        <f t="shared" si="20"/>
        <v>4.8677483885307793E-2</v>
      </c>
      <c r="CB36">
        <f t="shared" si="21"/>
        <v>-7.4001309757694769E-2</v>
      </c>
      <c r="CC36">
        <f t="shared" si="22"/>
        <v>3.0030737280623544E-2</v>
      </c>
      <c r="CD36">
        <f t="shared" si="23"/>
        <v>6.0151211919057111E-2</v>
      </c>
      <c r="CF36">
        <f t="shared" si="24"/>
        <v>3.4076848476741528E-2</v>
      </c>
      <c r="CG36">
        <f t="shared" si="25"/>
        <v>-1.556781851694633E-2</v>
      </c>
      <c r="CH36">
        <f t="shared" si="26"/>
        <v>5.9447070620253836E-3</v>
      </c>
      <c r="CI36">
        <f t="shared" si="27"/>
        <v>-1.9287833827893158E-2</v>
      </c>
      <c r="CJ36">
        <f t="shared" si="28"/>
        <v>9.9056603773585317E-3</v>
      </c>
      <c r="CK36">
        <f t="shared" si="29"/>
        <v>-1.7043478260869511E-2</v>
      </c>
      <c r="CL36">
        <f t="shared" si="30"/>
        <v>-1.9673597138385769E-2</v>
      </c>
      <c r="CM36">
        <f t="shared" si="31"/>
        <v>7.4776025188401469E-3</v>
      </c>
      <c r="CN36">
        <f t="shared" si="32"/>
        <v>-1.4231499051233936E-3</v>
      </c>
      <c r="CO36">
        <f t="shared" si="33"/>
        <v>0.1103542234332425</v>
      </c>
      <c r="CP36">
        <f t="shared" si="34"/>
        <v>0.13631937682570597</v>
      </c>
      <c r="CQ36">
        <f t="shared" si="35"/>
        <v>3.263121546961327E-2</v>
      </c>
      <c r="CR36">
        <f t="shared" si="36"/>
        <v>0.15357840224127675</v>
      </c>
      <c r="CS36">
        <f t="shared" si="37"/>
        <v>8.9982895813193135E-3</v>
      </c>
      <c r="CT36">
        <f t="shared" si="38"/>
        <v>2.3456199138343733E-2</v>
      </c>
      <c r="CV36" s="26">
        <v>0.3</v>
      </c>
      <c r="CW36" s="27">
        <v>-0.2</v>
      </c>
      <c r="CX36" s="27">
        <v>7.06</v>
      </c>
      <c r="CY36" s="27">
        <v>0</v>
      </c>
      <c r="CZ36" s="28">
        <v>0.76</v>
      </c>
      <c r="DB36">
        <f t="shared" si="72"/>
        <v>3.0000000000000001E-3</v>
      </c>
      <c r="DC36">
        <f t="shared" si="73"/>
        <v>-2E-3</v>
      </c>
      <c r="DD36">
        <f t="shared" si="74"/>
        <v>7.0599999999999996E-2</v>
      </c>
      <c r="DE36">
        <f t="shared" si="40"/>
        <v>7.6E-3</v>
      </c>
      <c r="DF36" s="44">
        <f t="shared" si="41"/>
        <v>0</v>
      </c>
      <c r="DH36" s="49" t="s">
        <v>256</v>
      </c>
      <c r="DI36" s="49">
        <v>59</v>
      </c>
    </row>
    <row r="37" spans="1:120" x14ac:dyDescent="0.25">
      <c r="A37" s="6">
        <v>44377</v>
      </c>
      <c r="C37" s="10">
        <v>7</v>
      </c>
      <c r="D37" s="11">
        <v>27.04</v>
      </c>
      <c r="E37" s="11">
        <v>20.754000000000001</v>
      </c>
      <c r="F37" s="11">
        <v>36.29</v>
      </c>
      <c r="G37" s="11">
        <v>56.87</v>
      </c>
      <c r="H37" s="11">
        <v>23.052382999999999</v>
      </c>
      <c r="I37" s="11">
        <v>179.41</v>
      </c>
      <c r="J37" s="11">
        <v>62.2</v>
      </c>
      <c r="K37" s="11">
        <v>3.18</v>
      </c>
      <c r="L37" s="11">
        <v>30.95</v>
      </c>
      <c r="M37" s="11">
        <v>32.679276000000002</v>
      </c>
      <c r="N37" s="11">
        <v>45.25</v>
      </c>
      <c r="O37" s="11">
        <v>13.82</v>
      </c>
      <c r="P37" s="11">
        <v>41.776603999999999</v>
      </c>
      <c r="Q37" s="12">
        <v>99.98</v>
      </c>
      <c r="S37" s="10">
        <v>26.526</v>
      </c>
      <c r="T37" s="11">
        <v>14.1272745</v>
      </c>
      <c r="U37" s="11">
        <v>265.41000000000003</v>
      </c>
      <c r="V37" s="11">
        <v>52.52</v>
      </c>
      <c r="W37" s="11">
        <v>22.58</v>
      </c>
      <c r="X37" s="11">
        <v>28.75</v>
      </c>
      <c r="Y37" s="11">
        <v>40.69</v>
      </c>
      <c r="Z37" s="11">
        <v>73.051956000000004</v>
      </c>
      <c r="AA37" s="11">
        <v>31.504999999999999</v>
      </c>
      <c r="AB37" s="11">
        <v>22.95</v>
      </c>
      <c r="AC37" s="11">
        <v>9.6199999999999992</v>
      </c>
      <c r="AD37" s="11">
        <v>59.42</v>
      </c>
      <c r="AE37" s="11">
        <v>68.144999999999996</v>
      </c>
      <c r="AF37" s="11">
        <v>135.21</v>
      </c>
      <c r="AG37" s="12">
        <v>52.85</v>
      </c>
      <c r="AI37">
        <f t="shared" si="42"/>
        <v>-0.12729847763453006</v>
      </c>
      <c r="AJ37">
        <f t="shared" si="43"/>
        <v>5.6249999999999911E-2</v>
      </c>
      <c r="AK37">
        <f t="shared" si="44"/>
        <v>-8.9298505324481928E-3</v>
      </c>
      <c r="AL37">
        <f t="shared" si="45"/>
        <v>-9.0114691425450116E-3</v>
      </c>
      <c r="AM37">
        <f t="shared" si="46"/>
        <v>0.11970860405591649</v>
      </c>
      <c r="AN37">
        <f t="shared" si="47"/>
        <v>-2.5563608795566874E-2</v>
      </c>
      <c r="AO37">
        <f t="shared" si="48"/>
        <v>-3.4911242603550344E-2</v>
      </c>
      <c r="AP37">
        <f t="shared" si="49"/>
        <v>8.4757586327171244E-2</v>
      </c>
      <c r="AQ37">
        <f t="shared" si="50"/>
        <v>-3.9274924471299058E-2</v>
      </c>
      <c r="AR37">
        <f t="shared" si="51"/>
        <v>-9.9243306169965087E-2</v>
      </c>
      <c r="AS37">
        <f t="shared" si="52"/>
        <v>6.4425798774313245E-2</v>
      </c>
      <c r="AT37">
        <f t="shared" si="53"/>
        <v>-4.0907164052564643E-2</v>
      </c>
      <c r="AU37">
        <f t="shared" si="54"/>
        <v>-2.2630834512022649E-2</v>
      </c>
      <c r="AV37">
        <f t="shared" si="55"/>
        <v>-7.5122373603361089E-2</v>
      </c>
      <c r="AW37">
        <f t="shared" si="56"/>
        <v>4.855794441531211E-2</v>
      </c>
      <c r="AY37">
        <f t="shared" si="57"/>
        <v>-0.14216415497057114</v>
      </c>
      <c r="AZ37">
        <f t="shared" si="58"/>
        <v>-3.6279020555979792E-2</v>
      </c>
      <c r="BA37">
        <f t="shared" si="59"/>
        <v>-5.514417942328214E-2</v>
      </c>
      <c r="BB37">
        <f t="shared" si="60"/>
        <v>-6.8078668683812299E-3</v>
      </c>
      <c r="BC37">
        <f t="shared" si="61"/>
        <v>5.4647361046239989E-2</v>
      </c>
      <c r="BD37">
        <f t="shared" si="62"/>
        <v>1.7338995046001358E-2</v>
      </c>
      <c r="BE37">
        <f t="shared" si="63"/>
        <v>-7.2063854047890619E-2</v>
      </c>
      <c r="BF37">
        <f t="shared" si="64"/>
        <v>-1.1000600965199548E-2</v>
      </c>
      <c r="BG37">
        <f t="shared" si="65"/>
        <v>-2.2169437846397558E-3</v>
      </c>
      <c r="BH37">
        <f t="shared" si="66"/>
        <v>-6.1349693251533742E-2</v>
      </c>
      <c r="BI37">
        <f t="shared" si="67"/>
        <v>-0.17566409597257931</v>
      </c>
      <c r="BJ37">
        <f t="shared" si="68"/>
        <v>-6.5206487209496832E-3</v>
      </c>
      <c r="BK37">
        <f t="shared" si="69"/>
        <v>3.0173682661171373E-3</v>
      </c>
      <c r="BL37">
        <f t="shared" si="70"/>
        <v>-3.464033018867916E-3</v>
      </c>
      <c r="BM37">
        <f t="shared" si="71"/>
        <v>-1.122544434050517E-2</v>
      </c>
      <c r="BP37">
        <f t="shared" si="9"/>
        <v>-0.12729847763453006</v>
      </c>
      <c r="BQ37">
        <f t="shared" si="10"/>
        <v>5.6249999999999911E-2</v>
      </c>
      <c r="BR37">
        <f t="shared" si="11"/>
        <v>-8.9298505324481928E-3</v>
      </c>
      <c r="BS37">
        <f t="shared" si="12"/>
        <v>-9.0114691425450116E-3</v>
      </c>
      <c r="BT37">
        <f t="shared" si="13"/>
        <v>0.11970860405591649</v>
      </c>
      <c r="BU37">
        <f t="shared" si="14"/>
        <v>-2.5563608795566874E-2</v>
      </c>
      <c r="BV37">
        <f t="shared" si="15"/>
        <v>-3.4911242603550344E-2</v>
      </c>
      <c r="BW37">
        <f t="shared" si="16"/>
        <v>8.4757586327171244E-2</v>
      </c>
      <c r="BX37">
        <f t="shared" si="17"/>
        <v>-3.9274924471299058E-2</v>
      </c>
      <c r="BY37">
        <f t="shared" si="18"/>
        <v>-9.9243306169965087E-2</v>
      </c>
      <c r="BZ37">
        <f t="shared" si="19"/>
        <v>6.4425798774313245E-2</v>
      </c>
      <c r="CA37">
        <f t="shared" si="20"/>
        <v>-4.0907164052564643E-2</v>
      </c>
      <c r="CB37">
        <f t="shared" si="21"/>
        <v>-2.2630834512022649E-2</v>
      </c>
      <c r="CC37">
        <f t="shared" si="22"/>
        <v>-7.5122373603361089E-2</v>
      </c>
      <c r="CD37">
        <f t="shared" si="23"/>
        <v>4.855794441531211E-2</v>
      </c>
      <c r="CF37">
        <f t="shared" si="24"/>
        <v>-0.14216415497057114</v>
      </c>
      <c r="CG37">
        <f t="shared" si="25"/>
        <v>-3.6279020555979792E-2</v>
      </c>
      <c r="CH37">
        <f t="shared" si="26"/>
        <v>-5.514417942328214E-2</v>
      </c>
      <c r="CI37">
        <f t="shared" si="27"/>
        <v>-6.8078668683812299E-3</v>
      </c>
      <c r="CJ37">
        <f t="shared" si="28"/>
        <v>5.4647361046239989E-2</v>
      </c>
      <c r="CK37">
        <f t="shared" si="29"/>
        <v>1.7338995046001358E-2</v>
      </c>
      <c r="CL37">
        <f t="shared" si="30"/>
        <v>-7.2063854047890619E-2</v>
      </c>
      <c r="CM37">
        <f t="shared" si="31"/>
        <v>-1.1000600965199548E-2</v>
      </c>
      <c r="CN37">
        <f t="shared" si="32"/>
        <v>-2.2169437846397558E-3</v>
      </c>
      <c r="CO37">
        <f t="shared" si="33"/>
        <v>-6.1349693251533742E-2</v>
      </c>
      <c r="CP37">
        <f t="shared" si="34"/>
        <v>-0.17566409597257931</v>
      </c>
      <c r="CQ37">
        <f t="shared" si="35"/>
        <v>-6.5206487209496832E-3</v>
      </c>
      <c r="CR37">
        <f t="shared" si="36"/>
        <v>3.0173682661171373E-3</v>
      </c>
      <c r="CS37">
        <f t="shared" si="37"/>
        <v>-3.464033018867916E-3</v>
      </c>
      <c r="CT37">
        <f t="shared" si="38"/>
        <v>-1.122544434050517E-2</v>
      </c>
      <c r="CV37" s="26">
        <v>2.74</v>
      </c>
      <c r="CW37" s="27">
        <v>1.72</v>
      </c>
      <c r="CX37" s="27">
        <v>-7.83</v>
      </c>
      <c r="CY37" s="27">
        <v>0</v>
      </c>
      <c r="CZ37" s="28">
        <v>2.09</v>
      </c>
      <c r="DB37">
        <f t="shared" si="72"/>
        <v>2.7400000000000001E-2</v>
      </c>
      <c r="DC37">
        <f t="shared" si="73"/>
        <v>1.72E-2</v>
      </c>
      <c r="DD37">
        <f t="shared" si="74"/>
        <v>-7.8299999999999995E-2</v>
      </c>
      <c r="DE37">
        <f t="shared" si="40"/>
        <v>2.0899999999999998E-2</v>
      </c>
      <c r="DF37" s="44">
        <f t="shared" si="41"/>
        <v>0</v>
      </c>
    </row>
    <row r="38" spans="1:120" ht="17.25" thickBot="1" x14ac:dyDescent="0.3">
      <c r="A38" s="6">
        <v>44407</v>
      </c>
      <c r="C38" s="10">
        <v>6.94015</v>
      </c>
      <c r="D38" s="11">
        <v>29.8</v>
      </c>
      <c r="E38" s="11">
        <v>19.763000000000002</v>
      </c>
      <c r="F38" s="11">
        <v>36.28</v>
      </c>
      <c r="G38" s="11">
        <v>55.56</v>
      </c>
      <c r="H38" s="11">
        <v>21.861908</v>
      </c>
      <c r="I38" s="11">
        <v>181.93</v>
      </c>
      <c r="J38" s="11">
        <v>58.86</v>
      </c>
      <c r="K38" s="11">
        <v>2.66</v>
      </c>
      <c r="L38" s="11">
        <v>29.09</v>
      </c>
      <c r="M38" s="11">
        <v>31.714183999999999</v>
      </c>
      <c r="N38" s="11">
        <v>47.2</v>
      </c>
      <c r="O38" s="11">
        <v>15.46</v>
      </c>
      <c r="P38" s="11">
        <v>42.882060000000003</v>
      </c>
      <c r="Q38" s="12">
        <v>98.62</v>
      </c>
      <c r="S38" s="10">
        <v>23.902000000000001</v>
      </c>
      <c r="T38" s="11">
        <v>14.663639</v>
      </c>
      <c r="U38" s="11">
        <v>257.83</v>
      </c>
      <c r="V38" s="11">
        <v>52.29</v>
      </c>
      <c r="W38" s="11">
        <v>24.1</v>
      </c>
      <c r="X38" s="11">
        <v>29.26</v>
      </c>
      <c r="Y38" s="11">
        <v>39.9</v>
      </c>
      <c r="Z38" s="11">
        <v>78.994399999999999</v>
      </c>
      <c r="AA38" s="11">
        <v>31.574999999999999</v>
      </c>
      <c r="AB38" s="11">
        <v>22.7</v>
      </c>
      <c r="AC38" s="11">
        <v>8.24</v>
      </c>
      <c r="AD38" s="11">
        <v>57.682699999999997</v>
      </c>
      <c r="AE38" s="11">
        <v>67.87</v>
      </c>
      <c r="AF38" s="11">
        <v>147.47</v>
      </c>
      <c r="AG38" s="12">
        <v>52.6</v>
      </c>
      <c r="AI38">
        <f t="shared" si="42"/>
        <v>-8.5499999999999934E-3</v>
      </c>
      <c r="AJ38">
        <f t="shared" si="43"/>
        <v>0.10207100591715983</v>
      </c>
      <c r="AK38">
        <f t="shared" si="44"/>
        <v>-4.7749831357810524E-2</v>
      </c>
      <c r="AL38">
        <f t="shared" si="45"/>
        <v>-2.7555800495998925E-4</v>
      </c>
      <c r="AM38">
        <f t="shared" si="46"/>
        <v>-2.3034992087216374E-2</v>
      </c>
      <c r="AN38">
        <f t="shared" si="47"/>
        <v>-5.1642166451945526E-2</v>
      </c>
      <c r="AO38">
        <f t="shared" si="48"/>
        <v>1.4046039797112816E-2</v>
      </c>
      <c r="AP38">
        <f t="shared" si="49"/>
        <v>-5.369774919614153E-2</v>
      </c>
      <c r="AQ38">
        <f t="shared" si="50"/>
        <v>-0.16352201257861634</v>
      </c>
      <c r="AR38">
        <f t="shared" si="51"/>
        <v>-6.0096930533117918E-2</v>
      </c>
      <c r="AS38">
        <f t="shared" si="52"/>
        <v>-2.9532233211041824E-2</v>
      </c>
      <c r="AT38">
        <f t="shared" si="53"/>
        <v>4.3093922651933764E-2</v>
      </c>
      <c r="AU38">
        <f t="shared" si="54"/>
        <v>0.11866859623733723</v>
      </c>
      <c r="AV38">
        <f t="shared" si="55"/>
        <v>2.6461126423775464E-2</v>
      </c>
      <c r="AW38">
        <f t="shared" si="56"/>
        <v>-1.3602720544108816E-2</v>
      </c>
      <c r="AY38">
        <f t="shared" si="57"/>
        <v>-9.8921812561260605E-2</v>
      </c>
      <c r="AZ38">
        <f t="shared" si="58"/>
        <v>3.7966594334951122E-2</v>
      </c>
      <c r="BA38">
        <f t="shared" si="59"/>
        <v>-2.8559587053992089E-2</v>
      </c>
      <c r="BB38">
        <f t="shared" si="60"/>
        <v>-4.3792840822544548E-3</v>
      </c>
      <c r="BC38">
        <f t="shared" si="61"/>
        <v>6.7316209034543995E-2</v>
      </c>
      <c r="BD38">
        <f t="shared" si="62"/>
        <v>1.7739130434782664E-2</v>
      </c>
      <c r="BE38">
        <f t="shared" si="63"/>
        <v>-1.9415089702629618E-2</v>
      </c>
      <c r="BF38">
        <f t="shared" si="64"/>
        <v>8.134544679405975E-2</v>
      </c>
      <c r="BG38">
        <f t="shared" si="65"/>
        <v>2.2218695445167524E-3</v>
      </c>
      <c r="BH38">
        <f t="shared" si="66"/>
        <v>-1.0893246187363835E-2</v>
      </c>
      <c r="BI38">
        <f t="shared" si="67"/>
        <v>-0.14345114345114335</v>
      </c>
      <c r="BJ38">
        <f t="shared" si="68"/>
        <v>-2.9237630427465577E-2</v>
      </c>
      <c r="BK38">
        <f t="shared" si="69"/>
        <v>-4.035512510088656E-3</v>
      </c>
      <c r="BL38">
        <f t="shared" si="70"/>
        <v>9.0673766733229716E-2</v>
      </c>
      <c r="BM38">
        <f t="shared" si="71"/>
        <v>-4.7303689687795648E-3</v>
      </c>
      <c r="BP38">
        <f t="shared" si="9"/>
        <v>-8.5499999999999934E-3</v>
      </c>
      <c r="BQ38">
        <f t="shared" si="10"/>
        <v>0.10207100591715983</v>
      </c>
      <c r="BR38">
        <f t="shared" si="11"/>
        <v>-4.7749831357810524E-2</v>
      </c>
      <c r="BS38">
        <f t="shared" si="12"/>
        <v>-2.7555800495998925E-4</v>
      </c>
      <c r="BT38">
        <f t="shared" si="13"/>
        <v>-2.3034992087216374E-2</v>
      </c>
      <c r="BU38">
        <f t="shared" si="14"/>
        <v>-5.1642166451945526E-2</v>
      </c>
      <c r="BV38">
        <f t="shared" si="15"/>
        <v>1.4046039797112816E-2</v>
      </c>
      <c r="BW38">
        <f t="shared" si="16"/>
        <v>-5.369774919614153E-2</v>
      </c>
      <c r="BX38">
        <f t="shared" si="17"/>
        <v>-0.16352201257861634</v>
      </c>
      <c r="BY38">
        <f t="shared" si="18"/>
        <v>-6.0096930533117918E-2</v>
      </c>
      <c r="BZ38">
        <f t="shared" si="19"/>
        <v>-2.9532233211041824E-2</v>
      </c>
      <c r="CA38">
        <f t="shared" si="20"/>
        <v>4.3093922651933764E-2</v>
      </c>
      <c r="CB38">
        <f t="shared" si="21"/>
        <v>0.11866859623733723</v>
      </c>
      <c r="CC38">
        <f t="shared" si="22"/>
        <v>2.6461126423775464E-2</v>
      </c>
      <c r="CD38">
        <f t="shared" si="23"/>
        <v>-1.3602720544108816E-2</v>
      </c>
      <c r="CF38">
        <f t="shared" si="24"/>
        <v>-9.8921812561260605E-2</v>
      </c>
      <c r="CG38">
        <f t="shared" si="25"/>
        <v>3.7966594334951122E-2</v>
      </c>
      <c r="CH38">
        <f t="shared" si="26"/>
        <v>-2.8559587053992089E-2</v>
      </c>
      <c r="CI38">
        <f t="shared" si="27"/>
        <v>-4.3792840822544548E-3</v>
      </c>
      <c r="CJ38">
        <f t="shared" si="28"/>
        <v>6.7316209034543995E-2</v>
      </c>
      <c r="CK38">
        <f t="shared" si="29"/>
        <v>1.7739130434782664E-2</v>
      </c>
      <c r="CL38">
        <f t="shared" si="30"/>
        <v>-1.9415089702629618E-2</v>
      </c>
      <c r="CM38">
        <f t="shared" si="31"/>
        <v>8.134544679405975E-2</v>
      </c>
      <c r="CN38">
        <f t="shared" si="32"/>
        <v>2.2218695445167524E-3</v>
      </c>
      <c r="CO38">
        <f t="shared" si="33"/>
        <v>-1.0893246187363835E-2</v>
      </c>
      <c r="CP38">
        <f t="shared" si="34"/>
        <v>-0.14345114345114335</v>
      </c>
      <c r="CQ38">
        <f t="shared" si="35"/>
        <v>-2.9237630427465577E-2</v>
      </c>
      <c r="CR38">
        <f t="shared" si="36"/>
        <v>-4.035512510088656E-3</v>
      </c>
      <c r="CS38">
        <f t="shared" si="37"/>
        <v>9.0673766733229716E-2</v>
      </c>
      <c r="CT38">
        <f t="shared" si="38"/>
        <v>-4.7303689687795648E-3</v>
      </c>
      <c r="CV38" s="26">
        <v>1.34</v>
      </c>
      <c r="CW38" s="27">
        <v>-3.89</v>
      </c>
      <c r="CX38" s="27">
        <v>-1.77</v>
      </c>
      <c r="CY38" s="27">
        <v>0</v>
      </c>
      <c r="CZ38" s="28">
        <v>-2.09</v>
      </c>
      <c r="DB38">
        <f t="shared" si="72"/>
        <v>1.34E-2</v>
      </c>
      <c r="DC38">
        <f t="shared" si="73"/>
        <v>-3.8900000000000004E-2</v>
      </c>
      <c r="DD38">
        <f t="shared" si="74"/>
        <v>-1.77E-2</v>
      </c>
      <c r="DE38">
        <f t="shared" si="40"/>
        <v>-2.0899999999999998E-2</v>
      </c>
      <c r="DF38" s="44">
        <f t="shared" si="41"/>
        <v>0</v>
      </c>
      <c r="DH38" t="s">
        <v>257</v>
      </c>
    </row>
    <row r="39" spans="1:120" x14ac:dyDescent="0.25">
      <c r="A39" s="6">
        <v>44439</v>
      </c>
      <c r="C39" s="10">
        <v>7.99824</v>
      </c>
      <c r="D39" s="11">
        <v>32.409999999999997</v>
      </c>
      <c r="E39" s="11">
        <v>21.303999999999998</v>
      </c>
      <c r="F39" s="11">
        <v>33.53</v>
      </c>
      <c r="G39" s="11">
        <v>56.83</v>
      </c>
      <c r="H39" s="11">
        <v>22.561909</v>
      </c>
      <c r="I39" s="11">
        <v>214.88</v>
      </c>
      <c r="J39" s="11">
        <v>59.78</v>
      </c>
      <c r="K39" s="11">
        <v>2.4900000000000002</v>
      </c>
      <c r="L39" s="11">
        <v>25.3</v>
      </c>
      <c r="M39" s="11">
        <v>35.316547</v>
      </c>
      <c r="N39" s="11">
        <v>47.4</v>
      </c>
      <c r="O39" s="11">
        <v>14.95</v>
      </c>
      <c r="P39" s="11">
        <v>46.938602000000003</v>
      </c>
      <c r="Q39" s="12">
        <v>84.01</v>
      </c>
      <c r="S39" s="10">
        <v>27.065999999999999</v>
      </c>
      <c r="T39" s="11">
        <v>13.909093</v>
      </c>
      <c r="U39" s="11">
        <v>253.54</v>
      </c>
      <c r="V39" s="11">
        <v>51.45</v>
      </c>
      <c r="W39" s="11">
        <v>23.35</v>
      </c>
      <c r="X39" s="11">
        <v>32</v>
      </c>
      <c r="Y39" s="11">
        <v>39.74</v>
      </c>
      <c r="Z39" s="11">
        <v>76.478399999999993</v>
      </c>
      <c r="AA39" s="11">
        <v>30.8</v>
      </c>
      <c r="AB39" s="11">
        <v>23.1</v>
      </c>
      <c r="AC39" s="11">
        <v>9.91</v>
      </c>
      <c r="AD39" s="11">
        <v>55.6</v>
      </c>
      <c r="AE39" s="11">
        <v>70.56</v>
      </c>
      <c r="AF39" s="11">
        <v>150.22</v>
      </c>
      <c r="AG39" s="12">
        <v>50.594999999999999</v>
      </c>
      <c r="AI39">
        <f t="shared" si="42"/>
        <v>0.15245924079450732</v>
      </c>
      <c r="AJ39">
        <f t="shared" si="43"/>
        <v>8.7583892617449519E-2</v>
      </c>
      <c r="AK39">
        <f t="shared" si="44"/>
        <v>7.7973991802863768E-2</v>
      </c>
      <c r="AL39">
        <f t="shared" si="45"/>
        <v>-7.5799338478500553E-2</v>
      </c>
      <c r="AM39">
        <f t="shared" si="46"/>
        <v>2.2858171346292224E-2</v>
      </c>
      <c r="AN39">
        <f t="shared" si="47"/>
        <v>3.201920893638379E-2</v>
      </c>
      <c r="AO39">
        <f t="shared" si="48"/>
        <v>0.18111361512669702</v>
      </c>
      <c r="AP39">
        <f t="shared" si="49"/>
        <v>1.563030920829089E-2</v>
      </c>
      <c r="AQ39">
        <f t="shared" si="50"/>
        <v>-6.3909774436090194E-2</v>
      </c>
      <c r="AR39">
        <f t="shared" si="51"/>
        <v>-0.13028532141629423</v>
      </c>
      <c r="AS39">
        <f t="shared" si="52"/>
        <v>0.11358838682401541</v>
      </c>
      <c r="AT39">
        <f t="shared" si="53"/>
        <v>4.2372881355931301E-3</v>
      </c>
      <c r="AU39">
        <f t="shared" si="54"/>
        <v>-3.2988357050452881E-2</v>
      </c>
      <c r="AV39">
        <f t="shared" si="55"/>
        <v>9.4597647594355308E-2</v>
      </c>
      <c r="AW39">
        <f t="shared" si="56"/>
        <v>-0.14814439261813017</v>
      </c>
      <c r="AY39">
        <f t="shared" si="57"/>
        <v>0.13237385992803941</v>
      </c>
      <c r="AZ39">
        <f t="shared" si="58"/>
        <v>-5.1456940531610165E-2</v>
      </c>
      <c r="BA39">
        <f t="shared" si="59"/>
        <v>-1.6638870573633759E-2</v>
      </c>
      <c r="BB39">
        <f t="shared" si="60"/>
        <v>-1.6064257028112379E-2</v>
      </c>
      <c r="BC39">
        <f t="shared" si="61"/>
        <v>-3.1120331950207466E-2</v>
      </c>
      <c r="BD39">
        <f t="shared" si="62"/>
        <v>9.3643198906356737E-2</v>
      </c>
      <c r="BE39">
        <f t="shared" si="63"/>
        <v>-4.0100250626565566E-3</v>
      </c>
      <c r="BF39">
        <f t="shared" si="64"/>
        <v>-3.1850359012790846E-2</v>
      </c>
      <c r="BG39">
        <f t="shared" si="65"/>
        <v>-2.4544734758511436E-2</v>
      </c>
      <c r="BH39">
        <f t="shared" si="66"/>
        <v>1.7621145374449435E-2</v>
      </c>
      <c r="BI39">
        <f t="shared" si="67"/>
        <v>0.20266990291262135</v>
      </c>
      <c r="BJ39">
        <f t="shared" si="68"/>
        <v>-3.6106146210215469E-2</v>
      </c>
      <c r="BK39">
        <f t="shared" si="69"/>
        <v>3.9634595550316745E-2</v>
      </c>
      <c r="BL39">
        <f t="shared" si="70"/>
        <v>1.8647860581813249E-2</v>
      </c>
      <c r="BM39">
        <f t="shared" si="71"/>
        <v>-3.8117870722433507E-2</v>
      </c>
      <c r="BP39">
        <f t="shared" si="9"/>
        <v>0.15245924079450732</v>
      </c>
      <c r="BQ39">
        <f t="shared" si="10"/>
        <v>8.7583892617449519E-2</v>
      </c>
      <c r="BR39">
        <f t="shared" si="11"/>
        <v>7.7973991802863768E-2</v>
      </c>
      <c r="BS39">
        <f t="shared" si="12"/>
        <v>-7.5799338478500553E-2</v>
      </c>
      <c r="BT39">
        <f t="shared" si="13"/>
        <v>2.2858171346292224E-2</v>
      </c>
      <c r="BU39">
        <f t="shared" si="14"/>
        <v>3.201920893638379E-2</v>
      </c>
      <c r="BV39">
        <f t="shared" si="15"/>
        <v>0.18111361512669702</v>
      </c>
      <c r="BW39">
        <f t="shared" si="16"/>
        <v>1.563030920829089E-2</v>
      </c>
      <c r="BX39">
        <f t="shared" si="17"/>
        <v>-6.3909774436090194E-2</v>
      </c>
      <c r="BY39">
        <f t="shared" si="18"/>
        <v>-0.13028532141629423</v>
      </c>
      <c r="BZ39">
        <f t="shared" si="19"/>
        <v>0.11358838682401541</v>
      </c>
      <c r="CA39">
        <f t="shared" si="20"/>
        <v>4.2372881355931301E-3</v>
      </c>
      <c r="CB39">
        <f t="shared" si="21"/>
        <v>-3.2988357050452881E-2</v>
      </c>
      <c r="CC39">
        <f t="shared" si="22"/>
        <v>9.4597647594355308E-2</v>
      </c>
      <c r="CD39">
        <f t="shared" si="23"/>
        <v>-0.14814439261813017</v>
      </c>
      <c r="CF39">
        <f t="shared" si="24"/>
        <v>0.13237385992803941</v>
      </c>
      <c r="CG39">
        <f t="shared" si="25"/>
        <v>-5.1456940531610165E-2</v>
      </c>
      <c r="CH39">
        <f t="shared" si="26"/>
        <v>-1.6638870573633759E-2</v>
      </c>
      <c r="CI39">
        <f t="shared" si="27"/>
        <v>-1.6064257028112379E-2</v>
      </c>
      <c r="CJ39">
        <f t="shared" si="28"/>
        <v>-3.1120331950207466E-2</v>
      </c>
      <c r="CK39">
        <f t="shared" si="29"/>
        <v>9.3643198906356737E-2</v>
      </c>
      <c r="CL39">
        <f t="shared" si="30"/>
        <v>-4.0100250626565566E-3</v>
      </c>
      <c r="CM39">
        <f t="shared" si="31"/>
        <v>-3.1850359012790846E-2</v>
      </c>
      <c r="CN39">
        <f t="shared" si="32"/>
        <v>-2.4544734758511436E-2</v>
      </c>
      <c r="CO39">
        <f t="shared" si="33"/>
        <v>1.7621145374449435E-2</v>
      </c>
      <c r="CP39">
        <f t="shared" si="34"/>
        <v>0.20266990291262135</v>
      </c>
      <c r="CQ39">
        <f t="shared" si="35"/>
        <v>-3.6106146210215469E-2</v>
      </c>
      <c r="CR39">
        <f t="shared" si="36"/>
        <v>3.9634595550316745E-2</v>
      </c>
      <c r="CS39">
        <f t="shared" si="37"/>
        <v>1.8647860581813249E-2</v>
      </c>
      <c r="CT39">
        <f t="shared" si="38"/>
        <v>-3.8117870722433507E-2</v>
      </c>
      <c r="CV39" s="26">
        <v>2.95</v>
      </c>
      <c r="CW39" s="27">
        <v>-0.28000000000000003</v>
      </c>
      <c r="CX39" s="27">
        <v>-0.23</v>
      </c>
      <c r="CY39" s="27">
        <v>0</v>
      </c>
      <c r="CZ39" s="28">
        <v>2.66</v>
      </c>
      <c r="DB39">
        <f t="shared" si="72"/>
        <v>2.9500000000000002E-2</v>
      </c>
      <c r="DC39">
        <f t="shared" si="73"/>
        <v>-2.8000000000000004E-3</v>
      </c>
      <c r="DD39">
        <f t="shared" si="74"/>
        <v>-2.3E-3</v>
      </c>
      <c r="DE39">
        <f t="shared" si="40"/>
        <v>2.6600000000000002E-2</v>
      </c>
      <c r="DF39" s="44">
        <f t="shared" si="41"/>
        <v>0</v>
      </c>
      <c r="DH39" s="68"/>
      <c r="DI39" s="68" t="s">
        <v>262</v>
      </c>
      <c r="DJ39" s="68" t="s">
        <v>263</v>
      </c>
      <c r="DK39" s="68" t="s">
        <v>264</v>
      </c>
      <c r="DL39" s="68" t="s">
        <v>265</v>
      </c>
      <c r="DM39" s="68" t="s">
        <v>266</v>
      </c>
    </row>
    <row r="40" spans="1:120" x14ac:dyDescent="0.25">
      <c r="A40" s="6">
        <v>44469</v>
      </c>
      <c r="C40" s="10">
        <v>7.79</v>
      </c>
      <c r="D40" s="11">
        <v>27.92</v>
      </c>
      <c r="E40" s="11">
        <v>21.452000000000002</v>
      </c>
      <c r="F40" s="11">
        <v>29.96</v>
      </c>
      <c r="G40" s="11">
        <v>52.36</v>
      </c>
      <c r="H40" s="11">
        <v>23.500004000000001</v>
      </c>
      <c r="I40" s="11">
        <v>184.58</v>
      </c>
      <c r="J40" s="11">
        <v>61.59</v>
      </c>
      <c r="K40" s="11">
        <v>2.7</v>
      </c>
      <c r="L40" s="11">
        <v>24.57</v>
      </c>
      <c r="M40" s="11">
        <v>35.478991999999998</v>
      </c>
      <c r="N40" s="11">
        <v>45.8</v>
      </c>
      <c r="O40" s="11">
        <v>13.31</v>
      </c>
      <c r="P40" s="11">
        <v>43.583781999999999</v>
      </c>
      <c r="Q40" s="12">
        <v>75.63</v>
      </c>
      <c r="S40" s="10">
        <v>26.975999999999999</v>
      </c>
      <c r="T40" s="11">
        <v>18.000001999999999</v>
      </c>
      <c r="U40" s="11">
        <v>239.25</v>
      </c>
      <c r="V40" s="11">
        <v>45.99</v>
      </c>
      <c r="W40" s="11">
        <v>23.99</v>
      </c>
      <c r="X40" s="11">
        <v>31.925000000000001</v>
      </c>
      <c r="Y40" s="11">
        <v>36.299999999999997</v>
      </c>
      <c r="Z40" s="11">
        <v>71.50515</v>
      </c>
      <c r="AA40" s="11">
        <v>30.85</v>
      </c>
      <c r="AB40" s="11">
        <v>18.91</v>
      </c>
      <c r="AC40" s="11">
        <v>10.220000000000001</v>
      </c>
      <c r="AD40" s="11">
        <v>54.351599999999998</v>
      </c>
      <c r="AE40" s="11">
        <v>63.09</v>
      </c>
      <c r="AF40" s="11">
        <v>137.22</v>
      </c>
      <c r="AG40" s="12">
        <v>49.85</v>
      </c>
      <c r="AI40">
        <f t="shared" si="42"/>
        <v>-2.6035727860129226E-2</v>
      </c>
      <c r="AJ40">
        <f t="shared" si="43"/>
        <v>-0.13853748842949692</v>
      </c>
      <c r="AK40">
        <f t="shared" si="44"/>
        <v>6.9470521967707121E-3</v>
      </c>
      <c r="AL40">
        <f t="shared" si="45"/>
        <v>-0.10647181628392485</v>
      </c>
      <c r="AM40">
        <f t="shared" si="46"/>
        <v>-7.8655639626957569E-2</v>
      </c>
      <c r="AN40">
        <f t="shared" si="47"/>
        <v>4.1578706837262773E-2</v>
      </c>
      <c r="AO40">
        <f t="shared" si="48"/>
        <v>-0.14100893521965741</v>
      </c>
      <c r="AP40">
        <f t="shared" si="49"/>
        <v>3.0277684844429612E-2</v>
      </c>
      <c r="AQ40">
        <f t="shared" si="50"/>
        <v>8.4337349397590342E-2</v>
      </c>
      <c r="AR40">
        <f t="shared" si="51"/>
        <v>-2.885375494071148E-2</v>
      </c>
      <c r="AS40">
        <f t="shared" si="52"/>
        <v>4.59968524102875E-3</v>
      </c>
      <c r="AT40">
        <f t="shared" si="53"/>
        <v>-3.3755274261603407E-2</v>
      </c>
      <c r="AU40">
        <f t="shared" si="54"/>
        <v>-0.10969899665551831</v>
      </c>
      <c r="AV40">
        <f t="shared" si="55"/>
        <v>-7.1472516373623646E-2</v>
      </c>
      <c r="AW40">
        <f t="shared" si="56"/>
        <v>-9.975002975836221E-2</v>
      </c>
      <c r="AY40">
        <f t="shared" si="57"/>
        <v>-3.3252050543116775E-3</v>
      </c>
      <c r="AZ40">
        <f t="shared" si="58"/>
        <v>0.29411759630911938</v>
      </c>
      <c r="BA40">
        <f t="shared" si="59"/>
        <v>-5.6361915279640261E-2</v>
      </c>
      <c r="BB40">
        <f t="shared" si="60"/>
        <v>-0.10612244897959185</v>
      </c>
      <c r="BC40">
        <f t="shared" si="61"/>
        <v>2.7408993576017001E-2</v>
      </c>
      <c r="BD40">
        <f t="shared" si="62"/>
        <v>-2.3437499999999778E-3</v>
      </c>
      <c r="BE40">
        <f t="shared" si="63"/>
        <v>-8.6562657272269874E-2</v>
      </c>
      <c r="BF40">
        <f t="shared" si="64"/>
        <v>-6.5028164815163408E-2</v>
      </c>
      <c r="BG40">
        <f t="shared" si="65"/>
        <v>1.6233766233766465E-3</v>
      </c>
      <c r="BH40">
        <f t="shared" si="66"/>
        <v>-0.18138528138528143</v>
      </c>
      <c r="BI40">
        <f t="shared" si="67"/>
        <v>3.128153380423819E-2</v>
      </c>
      <c r="BJ40">
        <f t="shared" si="68"/>
        <v>-2.2453237410072008E-2</v>
      </c>
      <c r="BK40">
        <f t="shared" si="69"/>
        <v>-0.10586734693877549</v>
      </c>
      <c r="BL40">
        <f t="shared" si="70"/>
        <v>-8.6539741712155505E-2</v>
      </c>
      <c r="BM40">
        <f t="shared" si="71"/>
        <v>-1.4724775175412539E-2</v>
      </c>
      <c r="BP40">
        <f t="shared" si="9"/>
        <v>-2.6035727860129226E-2</v>
      </c>
      <c r="BQ40">
        <f t="shared" si="10"/>
        <v>-0.13853748842949692</v>
      </c>
      <c r="BR40">
        <f t="shared" si="11"/>
        <v>6.9470521967707121E-3</v>
      </c>
      <c r="BS40">
        <f t="shared" si="12"/>
        <v>-0.10647181628392485</v>
      </c>
      <c r="BT40">
        <f t="shared" si="13"/>
        <v>-7.8655639626957569E-2</v>
      </c>
      <c r="BU40">
        <f t="shared" si="14"/>
        <v>4.1578706837262773E-2</v>
      </c>
      <c r="BV40">
        <f t="shared" si="15"/>
        <v>-0.14100893521965741</v>
      </c>
      <c r="BW40">
        <f t="shared" si="16"/>
        <v>3.0277684844429612E-2</v>
      </c>
      <c r="BX40">
        <f t="shared" si="17"/>
        <v>8.4337349397590342E-2</v>
      </c>
      <c r="BY40">
        <f t="shared" si="18"/>
        <v>-2.885375494071148E-2</v>
      </c>
      <c r="BZ40">
        <f t="shared" si="19"/>
        <v>4.59968524102875E-3</v>
      </c>
      <c r="CA40">
        <f t="shared" si="20"/>
        <v>-3.3755274261603407E-2</v>
      </c>
      <c r="CB40">
        <f t="shared" si="21"/>
        <v>-0.10969899665551831</v>
      </c>
      <c r="CC40">
        <f t="shared" si="22"/>
        <v>-7.1472516373623646E-2</v>
      </c>
      <c r="CD40">
        <f t="shared" si="23"/>
        <v>-9.975002975836221E-2</v>
      </c>
      <c r="CF40">
        <f t="shared" si="24"/>
        <v>-3.3252050543116775E-3</v>
      </c>
      <c r="CG40">
        <f t="shared" si="25"/>
        <v>0.29411759630911938</v>
      </c>
      <c r="CH40">
        <f t="shared" si="26"/>
        <v>-5.6361915279640261E-2</v>
      </c>
      <c r="CI40">
        <f t="shared" si="27"/>
        <v>-0.10612244897959185</v>
      </c>
      <c r="CJ40">
        <f t="shared" si="28"/>
        <v>2.7408993576017001E-2</v>
      </c>
      <c r="CK40">
        <f t="shared" si="29"/>
        <v>-2.3437499999999778E-3</v>
      </c>
      <c r="CL40">
        <f t="shared" si="30"/>
        <v>-8.6562657272269874E-2</v>
      </c>
      <c r="CM40">
        <f t="shared" si="31"/>
        <v>-6.5028164815163408E-2</v>
      </c>
      <c r="CN40">
        <f t="shared" si="32"/>
        <v>1.6233766233766465E-3</v>
      </c>
      <c r="CO40">
        <f t="shared" si="33"/>
        <v>-0.18138528138528143</v>
      </c>
      <c r="CP40">
        <f t="shared" si="34"/>
        <v>3.128153380423819E-2</v>
      </c>
      <c r="CQ40">
        <f t="shared" si="35"/>
        <v>-2.2453237410072008E-2</v>
      </c>
      <c r="CR40">
        <f t="shared" si="36"/>
        <v>-0.10586734693877549</v>
      </c>
      <c r="CS40">
        <f t="shared" si="37"/>
        <v>-8.6539741712155505E-2</v>
      </c>
      <c r="CT40">
        <f t="shared" si="38"/>
        <v>-1.4724775175412539E-2</v>
      </c>
      <c r="CV40" s="26">
        <v>-4.4000000000000004</v>
      </c>
      <c r="CW40" s="27">
        <v>0.65</v>
      </c>
      <c r="CX40" s="27">
        <v>5.07</v>
      </c>
      <c r="CY40" s="27">
        <v>0</v>
      </c>
      <c r="CZ40" s="28">
        <v>1.37</v>
      </c>
      <c r="DB40">
        <f t="shared" si="72"/>
        <v>-4.4000000000000004E-2</v>
      </c>
      <c r="DC40">
        <f t="shared" si="73"/>
        <v>6.5000000000000006E-3</v>
      </c>
      <c r="DD40">
        <f t="shared" si="74"/>
        <v>5.0700000000000002E-2</v>
      </c>
      <c r="DE40">
        <f t="shared" si="40"/>
        <v>1.37E-2</v>
      </c>
      <c r="DF40" s="44">
        <f t="shared" si="41"/>
        <v>0</v>
      </c>
      <c r="DH40" t="s">
        <v>258</v>
      </c>
      <c r="DI40">
        <v>4</v>
      </c>
      <c r="DJ40">
        <v>0.29144416833508263</v>
      </c>
      <c r="DK40">
        <v>7.2861042083770658E-2</v>
      </c>
      <c r="DL40">
        <v>13.031145383374541</v>
      </c>
      <c r="DM40">
        <v>1.7051509722411761E-7</v>
      </c>
    </row>
    <row r="41" spans="1:120" x14ac:dyDescent="0.25">
      <c r="A41" s="6">
        <v>44498</v>
      </c>
      <c r="C41" s="10">
        <v>8.15</v>
      </c>
      <c r="D41" s="11">
        <v>29.79</v>
      </c>
      <c r="E41" s="11">
        <v>19.706</v>
      </c>
      <c r="F41" s="11">
        <v>29.36</v>
      </c>
      <c r="G41" s="11">
        <v>47.72</v>
      </c>
      <c r="H41" s="11">
        <v>20.900002000000001</v>
      </c>
      <c r="I41" s="11">
        <v>190.76</v>
      </c>
      <c r="J41" s="11">
        <v>76.95</v>
      </c>
      <c r="K41" s="11">
        <v>2.52</v>
      </c>
      <c r="L41" s="11">
        <v>25.86</v>
      </c>
      <c r="M41" s="11">
        <v>41.087980000000002</v>
      </c>
      <c r="N41" s="11">
        <v>48.99</v>
      </c>
      <c r="O41" s="11">
        <v>15.69</v>
      </c>
      <c r="P41" s="11">
        <v>46.054237000000001</v>
      </c>
      <c r="Q41" s="12">
        <v>77.77</v>
      </c>
      <c r="S41" s="10">
        <v>24.875</v>
      </c>
      <c r="T41" s="11">
        <v>17.45</v>
      </c>
      <c r="U41" s="11">
        <v>293.05</v>
      </c>
      <c r="V41" s="11">
        <v>45.09</v>
      </c>
      <c r="W41" s="11">
        <v>25</v>
      </c>
      <c r="X41" s="11">
        <v>31.5</v>
      </c>
      <c r="Y41" s="11">
        <v>42.3</v>
      </c>
      <c r="Z41" s="11">
        <v>75.489624000000006</v>
      </c>
      <c r="AA41" s="11">
        <v>30.725000000000001</v>
      </c>
      <c r="AB41" s="11">
        <v>18.71</v>
      </c>
      <c r="AC41" s="11">
        <v>10.29</v>
      </c>
      <c r="AD41" s="11">
        <v>53.534999999999997</v>
      </c>
      <c r="AE41" s="11">
        <v>62.14</v>
      </c>
      <c r="AF41" s="11">
        <v>146</v>
      </c>
      <c r="AG41" s="12">
        <v>52.185000000000002</v>
      </c>
      <c r="AI41">
        <f t="shared" si="42"/>
        <v>4.6213093709884509E-2</v>
      </c>
      <c r="AJ41">
        <f t="shared" si="43"/>
        <v>6.6977077363896756E-2</v>
      </c>
      <c r="AK41">
        <f t="shared" si="44"/>
        <v>-8.1391012493007744E-2</v>
      </c>
      <c r="AL41">
        <f t="shared" si="45"/>
        <v>-2.002670226969297E-2</v>
      </c>
      <c r="AM41">
        <f t="shared" si="46"/>
        <v>-8.8617265087853336E-2</v>
      </c>
      <c r="AN41">
        <f t="shared" si="47"/>
        <v>-0.11063836414666142</v>
      </c>
      <c r="AO41">
        <f t="shared" si="48"/>
        <v>3.348141727164361E-2</v>
      </c>
      <c r="AP41">
        <f t="shared" si="49"/>
        <v>0.24939113492450071</v>
      </c>
      <c r="AQ41">
        <f t="shared" si="50"/>
        <v>-6.6666666666666721E-2</v>
      </c>
      <c r="AR41">
        <f t="shared" si="51"/>
        <v>5.2503052503052469E-2</v>
      </c>
      <c r="AS41">
        <f t="shared" si="52"/>
        <v>0.15809321752996827</v>
      </c>
      <c r="AT41">
        <f t="shared" si="53"/>
        <v>6.9650655021834165E-2</v>
      </c>
      <c r="AU41">
        <f t="shared" si="54"/>
        <v>0.17881292261457543</v>
      </c>
      <c r="AV41">
        <f t="shared" si="55"/>
        <v>5.6682896403988096E-2</v>
      </c>
      <c r="AW41">
        <f t="shared" si="56"/>
        <v>2.8295649874388481E-2</v>
      </c>
      <c r="AY41">
        <f t="shared" si="57"/>
        <v>-7.7884045077105543E-2</v>
      </c>
      <c r="AZ41">
        <f t="shared" si="58"/>
        <v>-3.0555663271592929E-2</v>
      </c>
      <c r="BA41">
        <f t="shared" si="59"/>
        <v>0.22486938349007318</v>
      </c>
      <c r="BB41">
        <f t="shared" si="60"/>
        <v>-1.9569471624266113E-2</v>
      </c>
      <c r="BC41">
        <f t="shared" si="61"/>
        <v>4.2100875364735377E-2</v>
      </c>
      <c r="BD41">
        <f t="shared" si="62"/>
        <v>-1.3312451057165253E-2</v>
      </c>
      <c r="BE41">
        <f t="shared" si="63"/>
        <v>0.16528925619834711</v>
      </c>
      <c r="BF41">
        <f t="shared" si="64"/>
        <v>5.572289548375195E-2</v>
      </c>
      <c r="BG41">
        <f t="shared" si="65"/>
        <v>-4.0518638573743921E-3</v>
      </c>
      <c r="BH41">
        <f t="shared" si="66"/>
        <v>-1.0576414595452104E-2</v>
      </c>
      <c r="BI41">
        <f t="shared" si="67"/>
        <v>6.8493150684930046E-3</v>
      </c>
      <c r="BJ41">
        <f t="shared" si="68"/>
        <v>-1.5024396705892763E-2</v>
      </c>
      <c r="BK41">
        <f t="shared" si="69"/>
        <v>-1.5057853859565744E-2</v>
      </c>
      <c r="BL41">
        <f t="shared" si="70"/>
        <v>6.3984841859787214E-2</v>
      </c>
      <c r="BM41">
        <f t="shared" si="71"/>
        <v>4.68405215646941E-2</v>
      </c>
      <c r="BP41">
        <f t="shared" ref="BP41:BP67" si="75">AI41-$DF41</f>
        <v>4.6213093709884509E-2</v>
      </c>
      <c r="BQ41">
        <f t="shared" ref="BQ41:BQ67" si="76">AJ41-$DF41</f>
        <v>6.6977077363896756E-2</v>
      </c>
      <c r="BR41">
        <f t="shared" ref="BR41:BR67" si="77">AK41-$DF41</f>
        <v>-8.1391012493007744E-2</v>
      </c>
      <c r="BS41">
        <f t="shared" ref="BS41:BS67" si="78">AL41-$DF41</f>
        <v>-2.002670226969297E-2</v>
      </c>
      <c r="BT41">
        <f t="shared" ref="BT41:BT67" si="79">AM41-$DF41</f>
        <v>-8.8617265087853336E-2</v>
      </c>
      <c r="BU41">
        <f t="shared" ref="BU41:BU67" si="80">AN41-$DF41</f>
        <v>-0.11063836414666142</v>
      </c>
      <c r="BV41">
        <f t="shared" ref="BV41:BV67" si="81">AO41-$DF41</f>
        <v>3.348141727164361E-2</v>
      </c>
      <c r="BW41">
        <f t="shared" ref="BW41:BW67" si="82">AP41-$DF41</f>
        <v>0.24939113492450071</v>
      </c>
      <c r="BX41">
        <f t="shared" ref="BX41:BX67" si="83">AQ41-$DF41</f>
        <v>-6.6666666666666721E-2</v>
      </c>
      <c r="BY41">
        <f t="shared" ref="BY41:BY67" si="84">AR41-$DF41</f>
        <v>5.2503052503052469E-2</v>
      </c>
      <c r="BZ41">
        <f t="shared" ref="BZ41:BZ67" si="85">AS41-$DF41</f>
        <v>0.15809321752996827</v>
      </c>
      <c r="CA41">
        <f t="shared" ref="CA41:CA67" si="86">AT41-$DF41</f>
        <v>6.9650655021834165E-2</v>
      </c>
      <c r="CB41">
        <f t="shared" ref="CB41:CB67" si="87">AU41-$DF41</f>
        <v>0.17881292261457543</v>
      </c>
      <c r="CC41">
        <f t="shared" ref="CC41:CC67" si="88">AV41-$DF41</f>
        <v>5.6682896403988096E-2</v>
      </c>
      <c r="CD41">
        <f t="shared" ref="CD41:CD67" si="89">AW41-$DF41</f>
        <v>2.8295649874388481E-2</v>
      </c>
      <c r="CF41">
        <f t="shared" ref="CF41:CF67" si="90">AY41-$DF41</f>
        <v>-7.7884045077105543E-2</v>
      </c>
      <c r="CG41">
        <f t="shared" ref="CG41:CG67" si="91">AZ41-$DF41</f>
        <v>-3.0555663271592929E-2</v>
      </c>
      <c r="CH41">
        <f t="shared" ref="CH41:CH67" si="92">BA41-$DF41</f>
        <v>0.22486938349007318</v>
      </c>
      <c r="CI41">
        <f t="shared" ref="CI41:CI67" si="93">BB41-$DF41</f>
        <v>-1.9569471624266113E-2</v>
      </c>
      <c r="CJ41">
        <f t="shared" ref="CJ41:CJ67" si="94">BC41-$DF41</f>
        <v>4.2100875364735377E-2</v>
      </c>
      <c r="CK41">
        <f t="shared" ref="CK41:CK67" si="95">BD41-$DF41</f>
        <v>-1.3312451057165253E-2</v>
      </c>
      <c r="CL41">
        <f t="shared" ref="CL41:CL67" si="96">BE41-$DF41</f>
        <v>0.16528925619834711</v>
      </c>
      <c r="CM41">
        <f t="shared" ref="CM41:CM67" si="97">BF41-$DF41</f>
        <v>5.572289548375195E-2</v>
      </c>
      <c r="CN41">
        <f t="shared" ref="CN41:CN67" si="98">BG41-$DF41</f>
        <v>-4.0518638573743921E-3</v>
      </c>
      <c r="CO41">
        <f t="shared" ref="CO41:CO67" si="99">BH41-$DF41</f>
        <v>-1.0576414595452104E-2</v>
      </c>
      <c r="CP41">
        <f t="shared" ref="CP41:CP67" si="100">BI41-$DF41</f>
        <v>6.8493150684930046E-3</v>
      </c>
      <c r="CQ41">
        <f t="shared" ref="CQ41:CQ67" si="101">BJ41-$DF41</f>
        <v>-1.5024396705892763E-2</v>
      </c>
      <c r="CR41">
        <f t="shared" ref="CR41:CR67" si="102">BK41-$DF41</f>
        <v>-1.5057853859565744E-2</v>
      </c>
      <c r="CS41">
        <f t="shared" ref="CS41:CS67" si="103">BL41-$DF41</f>
        <v>6.3984841859787214E-2</v>
      </c>
      <c r="CT41">
        <f t="shared" ref="CT41:CT67" si="104">BM41-$DF41</f>
        <v>4.68405215646941E-2</v>
      </c>
      <c r="CV41" s="26">
        <v>6.63</v>
      </c>
      <c r="CW41" s="27">
        <v>-2.23</v>
      </c>
      <c r="CX41" s="27">
        <v>-0.5</v>
      </c>
      <c r="CY41" s="27">
        <v>0</v>
      </c>
      <c r="CZ41" s="28">
        <v>3.32</v>
      </c>
      <c r="DB41">
        <f t="shared" si="72"/>
        <v>6.6299999999999998E-2</v>
      </c>
      <c r="DC41">
        <f t="shared" si="73"/>
        <v>-2.23E-2</v>
      </c>
      <c r="DD41">
        <f t="shared" si="74"/>
        <v>-5.0000000000000001E-3</v>
      </c>
      <c r="DE41">
        <f t="shared" ref="DE41:DE67" si="105">CZ41/100</f>
        <v>3.32E-2</v>
      </c>
      <c r="DF41" s="44">
        <f t="shared" ref="DF41:DF67" si="106">CY41/100</f>
        <v>0</v>
      </c>
      <c r="DH41" t="s">
        <v>259</v>
      </c>
      <c r="DI41">
        <v>54</v>
      </c>
      <c r="DJ41">
        <v>0.30193019544877026</v>
      </c>
      <c r="DK41">
        <v>5.5912999157179677E-3</v>
      </c>
    </row>
    <row r="42" spans="1:120" ht="17.25" thickBot="1" x14ac:dyDescent="0.3">
      <c r="A42" s="6">
        <v>44530</v>
      </c>
      <c r="C42" s="10">
        <v>7.1969390000000004</v>
      </c>
      <c r="D42" s="11">
        <v>27.03</v>
      </c>
      <c r="E42" s="11">
        <v>18.257000000000001</v>
      </c>
      <c r="F42" s="11">
        <v>27.94</v>
      </c>
      <c r="G42" s="11">
        <v>43.55</v>
      </c>
      <c r="H42" s="11">
        <v>18.885715000000001</v>
      </c>
      <c r="I42" s="11">
        <v>189.5</v>
      </c>
      <c r="J42" s="11">
        <v>70.78</v>
      </c>
      <c r="K42" s="11">
        <v>1.81</v>
      </c>
      <c r="L42" s="11">
        <v>24.42</v>
      </c>
      <c r="M42" s="11">
        <v>35.90898</v>
      </c>
      <c r="N42" s="11">
        <v>42.62</v>
      </c>
      <c r="O42" s="11">
        <v>14.56</v>
      </c>
      <c r="P42" s="11">
        <v>47.015503000000002</v>
      </c>
      <c r="Q42" s="12">
        <v>61.91</v>
      </c>
      <c r="S42" s="10">
        <v>22.736999999999998</v>
      </c>
      <c r="T42" s="11">
        <v>15.93</v>
      </c>
      <c r="U42" s="11">
        <v>265.27</v>
      </c>
      <c r="V42" s="11">
        <v>43.12</v>
      </c>
      <c r="W42" s="11">
        <v>23.53</v>
      </c>
      <c r="X42" s="11">
        <v>31.75</v>
      </c>
      <c r="Y42" s="11">
        <v>39.75</v>
      </c>
      <c r="Z42" s="11">
        <v>74.745599999999996</v>
      </c>
      <c r="AA42" s="11">
        <v>31</v>
      </c>
      <c r="AB42" s="11">
        <v>17.010000000000002</v>
      </c>
      <c r="AC42" s="11">
        <v>9.65</v>
      </c>
      <c r="AD42" s="11">
        <v>52.399000000000001</v>
      </c>
      <c r="AE42" s="11">
        <v>59.4</v>
      </c>
      <c r="AF42" s="11">
        <v>153.93</v>
      </c>
      <c r="AG42" s="12">
        <v>49.174999999999997</v>
      </c>
      <c r="AI42">
        <f t="shared" si="42"/>
        <v>-0.11693999999999999</v>
      </c>
      <c r="AJ42">
        <f t="shared" si="43"/>
        <v>-9.2648539778449085E-2</v>
      </c>
      <c r="AK42">
        <f t="shared" si="44"/>
        <v>-7.3530904293108601E-2</v>
      </c>
      <c r="AL42">
        <f t="shared" si="45"/>
        <v>-4.8365122615803752E-2</v>
      </c>
      <c r="AM42">
        <f t="shared" si="46"/>
        <v>-8.7384744341995002E-2</v>
      </c>
      <c r="AN42">
        <f t="shared" si="47"/>
        <v>-9.6377359198338799E-2</v>
      </c>
      <c r="AO42">
        <f t="shared" si="48"/>
        <v>-6.6051583141119256E-3</v>
      </c>
      <c r="AP42">
        <f t="shared" si="49"/>
        <v>-8.018193632228722E-2</v>
      </c>
      <c r="AQ42">
        <f t="shared" si="50"/>
        <v>-0.28174603174603174</v>
      </c>
      <c r="AR42">
        <f t="shared" si="51"/>
        <v>-5.5684454756380425E-2</v>
      </c>
      <c r="AS42">
        <f t="shared" si="52"/>
        <v>-0.12604659562236942</v>
      </c>
      <c r="AT42">
        <f t="shared" si="53"/>
        <v>-0.13002653602776085</v>
      </c>
      <c r="AU42">
        <f t="shared" si="54"/>
        <v>-7.2020395156150357E-2</v>
      </c>
      <c r="AV42">
        <f t="shared" si="55"/>
        <v>2.0872476944955184E-2</v>
      </c>
      <c r="AW42">
        <f t="shared" si="56"/>
        <v>-0.20393467918220393</v>
      </c>
      <c r="AY42">
        <f t="shared" si="57"/>
        <v>-8.5949748743718662E-2</v>
      </c>
      <c r="AZ42">
        <f t="shared" si="58"/>
        <v>-8.7106017191977053E-2</v>
      </c>
      <c r="BA42">
        <f t="shared" si="59"/>
        <v>-9.4796109878860363E-2</v>
      </c>
      <c r="BB42">
        <f t="shared" si="60"/>
        <v>-4.369039698381029E-2</v>
      </c>
      <c r="BC42">
        <f t="shared" si="61"/>
        <v>-5.8799999999999956E-2</v>
      </c>
      <c r="BD42">
        <f t="shared" si="62"/>
        <v>7.9365079365079361E-3</v>
      </c>
      <c r="BE42">
        <f t="shared" si="63"/>
        <v>-6.0283687943262346E-2</v>
      </c>
      <c r="BF42">
        <f t="shared" si="64"/>
        <v>-9.8559770280483867E-3</v>
      </c>
      <c r="BG42">
        <f t="shared" si="65"/>
        <v>8.9503661513425075E-3</v>
      </c>
      <c r="BH42">
        <f t="shared" si="66"/>
        <v>-9.0860502405130911E-2</v>
      </c>
      <c r="BI42">
        <f t="shared" si="67"/>
        <v>-6.2196307094266164E-2</v>
      </c>
      <c r="BJ42">
        <f t="shared" si="68"/>
        <v>-2.1219762772018227E-2</v>
      </c>
      <c r="BK42">
        <f t="shared" si="69"/>
        <v>-4.4093981332475086E-2</v>
      </c>
      <c r="BL42">
        <f t="shared" si="70"/>
        <v>5.431506849315073E-2</v>
      </c>
      <c r="BM42">
        <f t="shared" si="71"/>
        <v>-5.7679409792085946E-2</v>
      </c>
      <c r="BP42">
        <f t="shared" si="75"/>
        <v>-0.11693999999999999</v>
      </c>
      <c r="BQ42">
        <f t="shared" si="76"/>
        <v>-9.2648539778449085E-2</v>
      </c>
      <c r="BR42">
        <f t="shared" si="77"/>
        <v>-7.3530904293108601E-2</v>
      </c>
      <c r="BS42">
        <f t="shared" si="78"/>
        <v>-4.8365122615803752E-2</v>
      </c>
      <c r="BT42">
        <f t="shared" si="79"/>
        <v>-8.7384744341995002E-2</v>
      </c>
      <c r="BU42">
        <f t="shared" si="80"/>
        <v>-9.6377359198338799E-2</v>
      </c>
      <c r="BV42">
        <f t="shared" si="81"/>
        <v>-6.6051583141119256E-3</v>
      </c>
      <c r="BW42">
        <f t="shared" si="82"/>
        <v>-8.018193632228722E-2</v>
      </c>
      <c r="BX42">
        <f t="shared" si="83"/>
        <v>-0.28174603174603174</v>
      </c>
      <c r="BY42">
        <f t="shared" si="84"/>
        <v>-5.5684454756380425E-2</v>
      </c>
      <c r="BZ42">
        <f t="shared" si="85"/>
        <v>-0.12604659562236942</v>
      </c>
      <c r="CA42">
        <f t="shared" si="86"/>
        <v>-0.13002653602776085</v>
      </c>
      <c r="CB42">
        <f t="shared" si="87"/>
        <v>-7.2020395156150357E-2</v>
      </c>
      <c r="CC42">
        <f t="shared" si="88"/>
        <v>2.0872476944955184E-2</v>
      </c>
      <c r="CD42">
        <f t="shared" si="89"/>
        <v>-0.20393467918220393</v>
      </c>
      <c r="CF42">
        <f t="shared" si="90"/>
        <v>-8.5949748743718662E-2</v>
      </c>
      <c r="CG42">
        <f t="shared" si="91"/>
        <v>-8.7106017191977053E-2</v>
      </c>
      <c r="CH42">
        <f t="shared" si="92"/>
        <v>-9.4796109878860363E-2</v>
      </c>
      <c r="CI42">
        <f t="shared" si="93"/>
        <v>-4.369039698381029E-2</v>
      </c>
      <c r="CJ42">
        <f t="shared" si="94"/>
        <v>-5.8799999999999956E-2</v>
      </c>
      <c r="CK42">
        <f t="shared" si="95"/>
        <v>7.9365079365079361E-3</v>
      </c>
      <c r="CL42">
        <f t="shared" si="96"/>
        <v>-6.0283687943262346E-2</v>
      </c>
      <c r="CM42">
        <f t="shared" si="97"/>
        <v>-9.8559770280483867E-3</v>
      </c>
      <c r="CN42">
        <f t="shared" si="98"/>
        <v>8.9503661513425075E-3</v>
      </c>
      <c r="CO42">
        <f t="shared" si="99"/>
        <v>-9.0860502405130911E-2</v>
      </c>
      <c r="CP42">
        <f t="shared" si="100"/>
        <v>-6.2196307094266164E-2</v>
      </c>
      <c r="CQ42">
        <f t="shared" si="101"/>
        <v>-2.1219762772018227E-2</v>
      </c>
      <c r="CR42">
        <f t="shared" si="102"/>
        <v>-4.4093981332475086E-2</v>
      </c>
      <c r="CS42">
        <f t="shared" si="103"/>
        <v>5.431506849315073E-2</v>
      </c>
      <c r="CT42">
        <f t="shared" si="104"/>
        <v>-5.7679409792085946E-2</v>
      </c>
      <c r="CV42" s="26">
        <v>-1.58</v>
      </c>
      <c r="CW42" s="27">
        <v>-1.34</v>
      </c>
      <c r="CX42" s="27">
        <v>-0.43</v>
      </c>
      <c r="CY42" s="27">
        <v>0</v>
      </c>
      <c r="CZ42" s="28">
        <v>0.97</v>
      </c>
      <c r="DB42">
        <f t="shared" si="72"/>
        <v>-1.5800000000000002E-2</v>
      </c>
      <c r="DC42">
        <f t="shared" si="73"/>
        <v>-1.34E-2</v>
      </c>
      <c r="DD42">
        <f t="shared" si="74"/>
        <v>-4.3E-3</v>
      </c>
      <c r="DE42">
        <f t="shared" si="105"/>
        <v>9.7000000000000003E-3</v>
      </c>
      <c r="DF42" s="44">
        <f t="shared" si="106"/>
        <v>0</v>
      </c>
      <c r="DH42" s="49" t="s">
        <v>260</v>
      </c>
      <c r="DI42" s="49">
        <v>58</v>
      </c>
      <c r="DJ42" s="49">
        <v>0.59337436378385289</v>
      </c>
      <c r="DK42" s="49"/>
      <c r="DL42" s="49"/>
      <c r="DM42" s="49"/>
    </row>
    <row r="43" spans="1:120" ht="17.25" thickBot="1" x14ac:dyDescent="0.3">
      <c r="A43" s="6">
        <v>44561</v>
      </c>
      <c r="C43" s="10">
        <v>7.7649999999999997</v>
      </c>
      <c r="D43" s="11">
        <v>28.83</v>
      </c>
      <c r="E43" s="11">
        <v>18.102</v>
      </c>
      <c r="F43" s="11">
        <v>29.59</v>
      </c>
      <c r="G43" s="11">
        <v>44.46</v>
      </c>
      <c r="H43" s="11">
        <v>19.980957</v>
      </c>
      <c r="I43" s="11">
        <v>216.08</v>
      </c>
      <c r="J43" s="11">
        <v>72.430000000000007</v>
      </c>
      <c r="K43" s="11">
        <v>1.6</v>
      </c>
      <c r="L43" s="11">
        <v>29.49</v>
      </c>
      <c r="M43" s="11">
        <v>37.074730000000002</v>
      </c>
      <c r="N43" s="11">
        <v>43.63</v>
      </c>
      <c r="O43" s="11">
        <v>14.6</v>
      </c>
      <c r="P43" s="11">
        <v>50.158839999999998</v>
      </c>
      <c r="Q43" s="12">
        <v>68.52</v>
      </c>
      <c r="S43" s="10">
        <v>24.98</v>
      </c>
      <c r="T43" s="11">
        <v>15.492000000000001</v>
      </c>
      <c r="U43" s="11">
        <v>297.70999999999998</v>
      </c>
      <c r="V43" s="11">
        <v>48.78</v>
      </c>
      <c r="W43" s="11">
        <v>24.59</v>
      </c>
      <c r="X43" s="11">
        <v>30.02</v>
      </c>
      <c r="Y43" s="11">
        <v>39.06</v>
      </c>
      <c r="Z43" s="11">
        <v>80.325819999999993</v>
      </c>
      <c r="AA43" s="11">
        <v>31.45</v>
      </c>
      <c r="AB43" s="11">
        <v>15.79</v>
      </c>
      <c r="AC43" s="11">
        <v>9.33</v>
      </c>
      <c r="AD43" s="11">
        <v>54.43</v>
      </c>
      <c r="AE43" s="11">
        <v>64.08</v>
      </c>
      <c r="AF43" s="11">
        <v>161.34</v>
      </c>
      <c r="AG43" s="12">
        <v>50.27</v>
      </c>
      <c r="AI43">
        <f t="shared" si="42"/>
        <v>7.8930917713766813E-2</v>
      </c>
      <c r="AJ43">
        <f t="shared" si="43"/>
        <v>6.659267480577126E-2</v>
      </c>
      <c r="AK43">
        <f t="shared" si="44"/>
        <v>-8.4898942871228095E-3</v>
      </c>
      <c r="AL43">
        <f t="shared" si="45"/>
        <v>5.9055118110236164E-2</v>
      </c>
      <c r="AM43">
        <f t="shared" si="46"/>
        <v>2.0895522388059789E-2</v>
      </c>
      <c r="AN43">
        <f t="shared" si="47"/>
        <v>5.7993144553965731E-2</v>
      </c>
      <c r="AO43">
        <f t="shared" si="48"/>
        <v>0.14026385224274412</v>
      </c>
      <c r="AP43">
        <f t="shared" si="49"/>
        <v>2.331166996326654E-2</v>
      </c>
      <c r="AQ43">
        <f t="shared" si="50"/>
        <v>-0.11602209944751379</v>
      </c>
      <c r="AR43">
        <f t="shared" si="51"/>
        <v>0.20761670761670747</v>
      </c>
      <c r="AS43">
        <f t="shared" si="52"/>
        <v>3.246402431926506E-2</v>
      </c>
      <c r="AT43">
        <f t="shared" si="53"/>
        <v>2.3697794462693694E-2</v>
      </c>
      <c r="AU43">
        <f t="shared" si="54"/>
        <v>2.7472527472526885E-3</v>
      </c>
      <c r="AV43">
        <f t="shared" si="55"/>
        <v>6.685745763477198E-2</v>
      </c>
      <c r="AW43">
        <f t="shared" si="56"/>
        <v>0.10676788887094169</v>
      </c>
      <c r="AY43">
        <f t="shared" si="57"/>
        <v>9.8649777895061019E-2</v>
      </c>
      <c r="AZ43">
        <f t="shared" si="58"/>
        <v>-2.7495291902071492E-2</v>
      </c>
      <c r="BA43">
        <f t="shared" si="59"/>
        <v>0.12229049647528933</v>
      </c>
      <c r="BB43">
        <f t="shared" si="60"/>
        <v>0.13126159554730993</v>
      </c>
      <c r="BC43">
        <f t="shared" si="61"/>
        <v>4.5048873778155488E-2</v>
      </c>
      <c r="BD43">
        <f t="shared" si="62"/>
        <v>-5.4488188976377964E-2</v>
      </c>
      <c r="BE43">
        <f t="shared" si="63"/>
        <v>-1.7358490566037679E-2</v>
      </c>
      <c r="BF43">
        <f t="shared" si="64"/>
        <v>7.4656167051973588E-2</v>
      </c>
      <c r="BG43">
        <f t="shared" si="65"/>
        <v>1.4516129032258041E-2</v>
      </c>
      <c r="BH43">
        <f t="shared" si="66"/>
        <v>-7.1722516166960751E-2</v>
      </c>
      <c r="BI43">
        <f t="shared" si="67"/>
        <v>-3.3160621761658057E-2</v>
      </c>
      <c r="BJ43">
        <f t="shared" si="68"/>
        <v>3.8760281684764954E-2</v>
      </c>
      <c r="BK43">
        <f t="shared" si="69"/>
        <v>7.8787878787878782E-2</v>
      </c>
      <c r="BL43">
        <f t="shared" si="70"/>
        <v>4.8138764373416465E-2</v>
      </c>
      <c r="BM43">
        <f t="shared" si="71"/>
        <v>2.2267412302999615E-2</v>
      </c>
      <c r="BP43">
        <f t="shared" si="75"/>
        <v>7.883091771376681E-2</v>
      </c>
      <c r="BQ43">
        <f t="shared" si="76"/>
        <v>6.6492674805771257E-2</v>
      </c>
      <c r="BR43">
        <f t="shared" si="77"/>
        <v>-8.5898942871228089E-3</v>
      </c>
      <c r="BS43">
        <f t="shared" si="78"/>
        <v>5.8955118110236161E-2</v>
      </c>
      <c r="BT43">
        <f t="shared" si="79"/>
        <v>2.0795522388059789E-2</v>
      </c>
      <c r="BU43">
        <f t="shared" si="80"/>
        <v>5.7893144553965728E-2</v>
      </c>
      <c r="BV43">
        <f t="shared" si="81"/>
        <v>0.14016385224274414</v>
      </c>
      <c r="BW43">
        <f t="shared" si="82"/>
        <v>2.321166996326654E-2</v>
      </c>
      <c r="BX43">
        <f t="shared" si="83"/>
        <v>-0.1161220994475138</v>
      </c>
      <c r="BY43">
        <f t="shared" si="84"/>
        <v>0.20751670761670749</v>
      </c>
      <c r="BZ43">
        <f t="shared" si="85"/>
        <v>3.2364024319265057E-2</v>
      </c>
      <c r="CA43">
        <f t="shared" si="86"/>
        <v>2.3597794462693694E-2</v>
      </c>
      <c r="CB43">
        <f t="shared" si="87"/>
        <v>2.6472527472526887E-3</v>
      </c>
      <c r="CC43">
        <f t="shared" si="88"/>
        <v>6.6757457634771977E-2</v>
      </c>
      <c r="CD43">
        <f t="shared" si="89"/>
        <v>0.10666788887094168</v>
      </c>
      <c r="CF43">
        <f t="shared" si="90"/>
        <v>9.8549777895061016E-2</v>
      </c>
      <c r="CG43">
        <f t="shared" si="91"/>
        <v>-2.7595291902071491E-2</v>
      </c>
      <c r="CH43">
        <f t="shared" si="92"/>
        <v>0.12219049647528933</v>
      </c>
      <c r="CI43">
        <f t="shared" si="93"/>
        <v>0.13116159554730994</v>
      </c>
      <c r="CJ43">
        <f t="shared" si="94"/>
        <v>4.4948873778155485E-2</v>
      </c>
      <c r="CK43">
        <f t="shared" si="95"/>
        <v>-5.4588188976377967E-2</v>
      </c>
      <c r="CL43">
        <f t="shared" si="96"/>
        <v>-1.7458490566037679E-2</v>
      </c>
      <c r="CM43">
        <f t="shared" si="97"/>
        <v>7.4556167051973585E-2</v>
      </c>
      <c r="CN43">
        <f t="shared" si="98"/>
        <v>1.4416129032258041E-2</v>
      </c>
      <c r="CO43">
        <f t="shared" si="99"/>
        <v>-7.1822516166960754E-2</v>
      </c>
      <c r="CP43">
        <f t="shared" si="100"/>
        <v>-3.326062176165806E-2</v>
      </c>
      <c r="CQ43">
        <f t="shared" si="101"/>
        <v>3.8660281684764951E-2</v>
      </c>
      <c r="CR43">
        <f t="shared" si="102"/>
        <v>7.8687878787878779E-2</v>
      </c>
      <c r="CS43">
        <f t="shared" si="103"/>
        <v>4.8038764373416462E-2</v>
      </c>
      <c r="CT43">
        <f t="shared" si="104"/>
        <v>2.2167412302999616E-2</v>
      </c>
      <c r="CV43" s="26">
        <v>3.23</v>
      </c>
      <c r="CW43" s="27">
        <v>-1.62</v>
      </c>
      <c r="CX43" s="27">
        <v>3.24</v>
      </c>
      <c r="CY43" s="27">
        <v>0.01</v>
      </c>
      <c r="CZ43" s="28">
        <v>-2.4</v>
      </c>
      <c r="DB43">
        <f t="shared" si="72"/>
        <v>3.2300000000000002E-2</v>
      </c>
      <c r="DC43">
        <f t="shared" si="73"/>
        <v>-1.6200000000000003E-2</v>
      </c>
      <c r="DD43">
        <f t="shared" si="74"/>
        <v>3.2400000000000005E-2</v>
      </c>
      <c r="DE43">
        <f t="shared" si="105"/>
        <v>-2.4E-2</v>
      </c>
      <c r="DF43">
        <f t="shared" si="106"/>
        <v>1E-4</v>
      </c>
    </row>
    <row r="44" spans="1:120" x14ac:dyDescent="0.25">
      <c r="A44" s="6">
        <v>44592</v>
      </c>
      <c r="C44" s="10">
        <v>7.5140000000000002</v>
      </c>
      <c r="D44" s="11">
        <v>26.55</v>
      </c>
      <c r="E44" s="11">
        <v>17.001999999999999</v>
      </c>
      <c r="F44" s="11">
        <v>31.48</v>
      </c>
      <c r="G44" s="11">
        <v>38.06</v>
      </c>
      <c r="H44" s="11">
        <v>14.423812</v>
      </c>
      <c r="I44" s="11">
        <v>201.87</v>
      </c>
      <c r="J44" s="11">
        <v>70</v>
      </c>
      <c r="K44" s="11">
        <v>2.2200000000000002</v>
      </c>
      <c r="L44" s="11">
        <v>29.86</v>
      </c>
      <c r="M44" s="11">
        <v>35.010776999999997</v>
      </c>
      <c r="N44" s="11">
        <v>43.64</v>
      </c>
      <c r="O44" s="11">
        <v>12.82</v>
      </c>
      <c r="P44" s="11">
        <v>48.399723000000002</v>
      </c>
      <c r="Q44" s="12">
        <v>62</v>
      </c>
      <c r="S44" s="10">
        <v>26.353999999999999</v>
      </c>
      <c r="T44" s="11">
        <v>16.170000000000002</v>
      </c>
      <c r="U44" s="11">
        <v>271.99</v>
      </c>
      <c r="V44" s="11">
        <v>47.34</v>
      </c>
      <c r="W44" s="11">
        <v>24.96</v>
      </c>
      <c r="X44" s="11">
        <v>31.599900000000002</v>
      </c>
      <c r="Y44" s="11">
        <v>36.53</v>
      </c>
      <c r="Z44" s="11">
        <v>75.969329999999999</v>
      </c>
      <c r="AA44" s="11">
        <v>31.1</v>
      </c>
      <c r="AB44" s="11">
        <v>14.3</v>
      </c>
      <c r="AC44" s="11">
        <v>9.8800000000000008</v>
      </c>
      <c r="AD44" s="11">
        <v>51.017499999999998</v>
      </c>
      <c r="AE44" s="11">
        <v>59.96</v>
      </c>
      <c r="AF44" s="11">
        <v>143.01</v>
      </c>
      <c r="AG44" s="12">
        <v>51.52</v>
      </c>
      <c r="AI44">
        <f t="shared" si="42"/>
        <v>-3.2324533161622593E-2</v>
      </c>
      <c r="AJ44">
        <f t="shared" si="43"/>
        <v>-7.9084287200832382E-2</v>
      </c>
      <c r="AK44">
        <f t="shared" si="44"/>
        <v>-6.0766766103193093E-2</v>
      </c>
      <c r="AL44">
        <f t="shared" si="45"/>
        <v>6.3872930043933782E-2</v>
      </c>
      <c r="AM44">
        <f t="shared" si="46"/>
        <v>-0.14394961763382813</v>
      </c>
      <c r="AN44">
        <f t="shared" si="47"/>
        <v>-0.27812206392316446</v>
      </c>
      <c r="AO44">
        <f t="shared" si="48"/>
        <v>-6.5762680488707925E-2</v>
      </c>
      <c r="AP44">
        <f t="shared" si="49"/>
        <v>-3.3549634129504437E-2</v>
      </c>
      <c r="AQ44">
        <f t="shared" si="50"/>
        <v>0.38750000000000007</v>
      </c>
      <c r="AR44">
        <f t="shared" si="51"/>
        <v>1.2546625974906783E-2</v>
      </c>
      <c r="AS44">
        <f t="shared" si="52"/>
        <v>-5.5670075007963775E-2</v>
      </c>
      <c r="AT44">
        <f t="shared" si="53"/>
        <v>2.2920009167999106E-4</v>
      </c>
      <c r="AU44">
        <f t="shared" si="54"/>
        <v>-0.12191780821917804</v>
      </c>
      <c r="AV44">
        <f t="shared" si="55"/>
        <v>-3.5070926680122516E-2</v>
      </c>
      <c r="AW44">
        <f t="shared" si="56"/>
        <v>-9.5154699357851674E-2</v>
      </c>
      <c r="AY44">
        <f t="shared" si="57"/>
        <v>5.5004003202561998E-2</v>
      </c>
      <c r="AZ44">
        <f t="shared" si="58"/>
        <v>4.3764523625096877E-2</v>
      </c>
      <c r="BA44">
        <f t="shared" si="59"/>
        <v>-8.6392798360820838E-2</v>
      </c>
      <c r="BB44">
        <f t="shared" si="60"/>
        <v>-2.9520295202951984E-2</v>
      </c>
      <c r="BC44">
        <f t="shared" si="61"/>
        <v>1.5046766978446563E-2</v>
      </c>
      <c r="BD44">
        <f t="shared" si="62"/>
        <v>5.2628247834776883E-2</v>
      </c>
      <c r="BE44">
        <f t="shared" si="63"/>
        <v>-6.4772145417306734E-2</v>
      </c>
      <c r="BF44">
        <f t="shared" si="64"/>
        <v>-5.4235238432673256E-2</v>
      </c>
      <c r="BG44">
        <f t="shared" si="65"/>
        <v>-1.1128775834658121E-2</v>
      </c>
      <c r="BH44">
        <f t="shared" si="66"/>
        <v>-9.4363521215959367E-2</v>
      </c>
      <c r="BI44">
        <f t="shared" si="67"/>
        <v>5.8949624866023655E-2</v>
      </c>
      <c r="BJ44">
        <f t="shared" si="68"/>
        <v>-6.2695204850266417E-2</v>
      </c>
      <c r="BK44">
        <f t="shared" si="69"/>
        <v>-6.429463171036201E-2</v>
      </c>
      <c r="BL44">
        <f t="shared" si="70"/>
        <v>-0.11361100780959472</v>
      </c>
      <c r="BM44">
        <f t="shared" si="71"/>
        <v>2.4865725084543464E-2</v>
      </c>
      <c r="BP44">
        <f t="shared" si="75"/>
        <v>-3.2324533161622593E-2</v>
      </c>
      <c r="BQ44">
        <f t="shared" si="76"/>
        <v>-7.9084287200832382E-2</v>
      </c>
      <c r="BR44">
        <f t="shared" si="77"/>
        <v>-6.0766766103193093E-2</v>
      </c>
      <c r="BS44">
        <f t="shared" si="78"/>
        <v>6.3872930043933782E-2</v>
      </c>
      <c r="BT44">
        <f t="shared" si="79"/>
        <v>-0.14394961763382813</v>
      </c>
      <c r="BU44">
        <f t="shared" si="80"/>
        <v>-0.27812206392316446</v>
      </c>
      <c r="BV44">
        <f t="shared" si="81"/>
        <v>-6.5762680488707925E-2</v>
      </c>
      <c r="BW44">
        <f t="shared" si="82"/>
        <v>-3.3549634129504437E-2</v>
      </c>
      <c r="BX44">
        <f t="shared" si="83"/>
        <v>0.38750000000000007</v>
      </c>
      <c r="BY44">
        <f t="shared" si="84"/>
        <v>1.2546625974906783E-2</v>
      </c>
      <c r="BZ44">
        <f t="shared" si="85"/>
        <v>-5.5670075007963775E-2</v>
      </c>
      <c r="CA44">
        <f t="shared" si="86"/>
        <v>2.2920009167999106E-4</v>
      </c>
      <c r="CB44">
        <f t="shared" si="87"/>
        <v>-0.12191780821917804</v>
      </c>
      <c r="CC44">
        <f t="shared" si="88"/>
        <v>-3.5070926680122516E-2</v>
      </c>
      <c r="CD44">
        <f t="shared" si="89"/>
        <v>-9.5154699357851674E-2</v>
      </c>
      <c r="CF44">
        <f t="shared" si="90"/>
        <v>5.5004003202561998E-2</v>
      </c>
      <c r="CG44">
        <f t="shared" si="91"/>
        <v>4.3764523625096877E-2</v>
      </c>
      <c r="CH44">
        <f t="shared" si="92"/>
        <v>-8.6392798360820838E-2</v>
      </c>
      <c r="CI44">
        <f t="shared" si="93"/>
        <v>-2.9520295202951984E-2</v>
      </c>
      <c r="CJ44">
        <f t="shared" si="94"/>
        <v>1.5046766978446563E-2</v>
      </c>
      <c r="CK44">
        <f t="shared" si="95"/>
        <v>5.2628247834776883E-2</v>
      </c>
      <c r="CL44">
        <f t="shared" si="96"/>
        <v>-6.4772145417306734E-2</v>
      </c>
      <c r="CM44">
        <f t="shared" si="97"/>
        <v>-5.4235238432673256E-2</v>
      </c>
      <c r="CN44">
        <f t="shared" si="98"/>
        <v>-1.1128775834658121E-2</v>
      </c>
      <c r="CO44">
        <f t="shared" si="99"/>
        <v>-9.4363521215959367E-2</v>
      </c>
      <c r="CP44">
        <f t="shared" si="100"/>
        <v>5.8949624866023655E-2</v>
      </c>
      <c r="CQ44">
        <f t="shared" si="101"/>
        <v>-6.2695204850266417E-2</v>
      </c>
      <c r="CR44">
        <f t="shared" si="102"/>
        <v>-6.429463171036201E-2</v>
      </c>
      <c r="CS44">
        <f t="shared" si="103"/>
        <v>-0.11361100780959472</v>
      </c>
      <c r="CT44">
        <f t="shared" si="104"/>
        <v>2.4865725084543464E-2</v>
      </c>
      <c r="CV44" s="26">
        <v>-6.16</v>
      </c>
      <c r="CW44" s="27">
        <v>-5.92</v>
      </c>
      <c r="CX44" s="27">
        <v>12.92</v>
      </c>
      <c r="CY44" s="27">
        <v>0</v>
      </c>
      <c r="CZ44" s="28">
        <v>-2.4300000000000002</v>
      </c>
      <c r="DB44">
        <f t="shared" si="72"/>
        <v>-6.1600000000000002E-2</v>
      </c>
      <c r="DC44">
        <f t="shared" si="73"/>
        <v>-5.9200000000000003E-2</v>
      </c>
      <c r="DD44">
        <f t="shared" si="74"/>
        <v>0.12920000000000001</v>
      </c>
      <c r="DE44">
        <f t="shared" si="105"/>
        <v>-2.4300000000000002E-2</v>
      </c>
      <c r="DF44" s="44">
        <f t="shared" si="106"/>
        <v>0</v>
      </c>
      <c r="DH44" s="68"/>
      <c r="DI44" s="68" t="s">
        <v>267</v>
      </c>
      <c r="DJ44" s="68" t="s">
        <v>255</v>
      </c>
      <c r="DK44" s="68" t="s">
        <v>268</v>
      </c>
      <c r="DL44" s="68" t="s">
        <v>269</v>
      </c>
      <c r="DM44" s="68" t="s">
        <v>270</v>
      </c>
      <c r="DN44" s="68" t="s">
        <v>271</v>
      </c>
      <c r="DO44" s="68" t="s">
        <v>272</v>
      </c>
      <c r="DP44" s="68" t="s">
        <v>273</v>
      </c>
    </row>
    <row r="45" spans="1:120" x14ac:dyDescent="0.25">
      <c r="A45" s="6">
        <v>44620</v>
      </c>
      <c r="C45" s="10">
        <v>7.5049999999999999</v>
      </c>
      <c r="D45" s="11">
        <v>25.28</v>
      </c>
      <c r="E45" s="11">
        <v>17.204000000000001</v>
      </c>
      <c r="F45" s="11">
        <v>28.17</v>
      </c>
      <c r="G45" s="11">
        <v>42.03</v>
      </c>
      <c r="H45" s="11">
        <v>11.295239</v>
      </c>
      <c r="I45" s="11">
        <v>166.2</v>
      </c>
      <c r="J45" s="11">
        <v>65.260000000000005</v>
      </c>
      <c r="K45" s="11">
        <v>2.17</v>
      </c>
      <c r="L45" s="11">
        <v>21.14</v>
      </c>
      <c r="M45" s="11">
        <v>33.959690000000002</v>
      </c>
      <c r="N45" s="11">
        <v>34.58</v>
      </c>
      <c r="O45" s="11">
        <v>11.85</v>
      </c>
      <c r="P45" s="11">
        <v>45.794693000000002</v>
      </c>
      <c r="Q45" s="12">
        <v>47.67</v>
      </c>
      <c r="S45" s="10">
        <v>26.812000000000001</v>
      </c>
      <c r="T45" s="11">
        <v>16.25</v>
      </c>
      <c r="U45" s="11">
        <v>256.52</v>
      </c>
      <c r="V45" s="11">
        <v>52.01</v>
      </c>
      <c r="W45" s="11">
        <v>25.04</v>
      </c>
      <c r="X45" s="11">
        <v>33.774999999999999</v>
      </c>
      <c r="Y45" s="11">
        <v>36.74</v>
      </c>
      <c r="Z45" s="11">
        <v>75.773539999999997</v>
      </c>
      <c r="AA45" s="11">
        <v>30.975000000000001</v>
      </c>
      <c r="AB45" s="11">
        <v>13.25</v>
      </c>
      <c r="AC45" s="11">
        <v>8.76</v>
      </c>
      <c r="AD45" s="11">
        <v>52</v>
      </c>
      <c r="AE45" s="11">
        <v>49.89</v>
      </c>
      <c r="AF45" s="11">
        <v>142.43</v>
      </c>
      <c r="AG45" s="12">
        <v>50.81</v>
      </c>
      <c r="AI45">
        <f t="shared" si="42"/>
        <v>-1.1977641735427657E-3</v>
      </c>
      <c r="AJ45">
        <f t="shared" si="43"/>
        <v>-4.7834274952919004E-2</v>
      </c>
      <c r="AK45">
        <f t="shared" si="44"/>
        <v>1.1880955181743426E-2</v>
      </c>
      <c r="AL45">
        <f t="shared" si="45"/>
        <v>-0.10514612452350694</v>
      </c>
      <c r="AM45">
        <f t="shared" si="46"/>
        <v>0.10430898581187595</v>
      </c>
      <c r="AN45">
        <f t="shared" si="47"/>
        <v>-0.21690334011563653</v>
      </c>
      <c r="AO45">
        <f t="shared" si="48"/>
        <v>-0.17669787486996588</v>
      </c>
      <c r="AP45">
        <f t="shared" si="49"/>
        <v>-6.7714285714285644E-2</v>
      </c>
      <c r="AQ45">
        <f t="shared" si="50"/>
        <v>-2.2522522522522639E-2</v>
      </c>
      <c r="AR45">
        <f t="shared" si="51"/>
        <v>-0.29202947086403214</v>
      </c>
      <c r="AS45">
        <f t="shared" si="52"/>
        <v>-3.0021812997751963E-2</v>
      </c>
      <c r="AT45">
        <f t="shared" si="53"/>
        <v>-0.20760769935838685</v>
      </c>
      <c r="AU45">
        <f t="shared" si="54"/>
        <v>-7.5663026521060897E-2</v>
      </c>
      <c r="AV45">
        <f t="shared" si="55"/>
        <v>-5.3823241922272967E-2</v>
      </c>
      <c r="AW45">
        <f t="shared" si="56"/>
        <v>-0.2311290322580645</v>
      </c>
      <c r="AY45">
        <f t="shared" si="57"/>
        <v>1.7378766031722014E-2</v>
      </c>
      <c r="AZ45">
        <f t="shared" si="58"/>
        <v>4.947433518861984E-3</v>
      </c>
      <c r="BA45">
        <f t="shared" si="59"/>
        <v>-5.687709106952471E-2</v>
      </c>
      <c r="BB45">
        <f t="shared" si="60"/>
        <v>9.8648077735530082E-2</v>
      </c>
      <c r="BC45">
        <f t="shared" si="61"/>
        <v>3.2051282051281365E-3</v>
      </c>
      <c r="BD45">
        <f t="shared" si="62"/>
        <v>6.883249630536796E-2</v>
      </c>
      <c r="BE45">
        <f t="shared" si="63"/>
        <v>5.7486996988776583E-3</v>
      </c>
      <c r="BF45">
        <f t="shared" si="64"/>
        <v>-2.5772242561570881E-3</v>
      </c>
      <c r="BG45">
        <f t="shared" si="65"/>
        <v>-4.0192926045016075E-3</v>
      </c>
      <c r="BH45">
        <f t="shared" si="66"/>
        <v>-7.3426573426573466E-2</v>
      </c>
      <c r="BI45">
        <f t="shared" si="67"/>
        <v>-0.11336032388663977</v>
      </c>
      <c r="BJ45">
        <f t="shared" si="68"/>
        <v>1.9258097711569593E-2</v>
      </c>
      <c r="BK45">
        <f t="shared" si="69"/>
        <v>-0.16794529686457638</v>
      </c>
      <c r="BL45">
        <f t="shared" si="70"/>
        <v>-4.0556604433255308E-3</v>
      </c>
      <c r="BM45">
        <f t="shared" si="71"/>
        <v>-1.3781055900621134E-2</v>
      </c>
      <c r="BP45">
        <f t="shared" si="75"/>
        <v>-1.1977641735427657E-3</v>
      </c>
      <c r="BQ45">
        <f t="shared" si="76"/>
        <v>-4.7834274952919004E-2</v>
      </c>
      <c r="BR45">
        <f t="shared" si="77"/>
        <v>1.1880955181743426E-2</v>
      </c>
      <c r="BS45">
        <f t="shared" si="78"/>
        <v>-0.10514612452350694</v>
      </c>
      <c r="BT45">
        <f t="shared" si="79"/>
        <v>0.10430898581187595</v>
      </c>
      <c r="BU45">
        <f t="shared" si="80"/>
        <v>-0.21690334011563653</v>
      </c>
      <c r="BV45">
        <f t="shared" si="81"/>
        <v>-0.17669787486996588</v>
      </c>
      <c r="BW45">
        <f t="shared" si="82"/>
        <v>-6.7714285714285644E-2</v>
      </c>
      <c r="BX45">
        <f t="shared" si="83"/>
        <v>-2.2522522522522639E-2</v>
      </c>
      <c r="BY45">
        <f t="shared" si="84"/>
        <v>-0.29202947086403214</v>
      </c>
      <c r="BZ45">
        <f t="shared" si="85"/>
        <v>-3.0021812997751963E-2</v>
      </c>
      <c r="CA45">
        <f t="shared" si="86"/>
        <v>-0.20760769935838685</v>
      </c>
      <c r="CB45">
        <f t="shared" si="87"/>
        <v>-7.5663026521060897E-2</v>
      </c>
      <c r="CC45">
        <f t="shared" si="88"/>
        <v>-5.3823241922272967E-2</v>
      </c>
      <c r="CD45">
        <f t="shared" si="89"/>
        <v>-0.2311290322580645</v>
      </c>
      <c r="CF45">
        <f t="shared" si="90"/>
        <v>1.7378766031722014E-2</v>
      </c>
      <c r="CG45">
        <f t="shared" si="91"/>
        <v>4.947433518861984E-3</v>
      </c>
      <c r="CH45">
        <f t="shared" si="92"/>
        <v>-5.687709106952471E-2</v>
      </c>
      <c r="CI45">
        <f t="shared" si="93"/>
        <v>9.8648077735530082E-2</v>
      </c>
      <c r="CJ45">
        <f t="shared" si="94"/>
        <v>3.2051282051281365E-3</v>
      </c>
      <c r="CK45">
        <f t="shared" si="95"/>
        <v>6.883249630536796E-2</v>
      </c>
      <c r="CL45">
        <f t="shared" si="96"/>
        <v>5.7486996988776583E-3</v>
      </c>
      <c r="CM45">
        <f t="shared" si="97"/>
        <v>-2.5772242561570881E-3</v>
      </c>
      <c r="CN45">
        <f t="shared" si="98"/>
        <v>-4.0192926045016075E-3</v>
      </c>
      <c r="CO45">
        <f t="shared" si="99"/>
        <v>-7.3426573426573466E-2</v>
      </c>
      <c r="CP45">
        <f t="shared" si="100"/>
        <v>-0.11336032388663977</v>
      </c>
      <c r="CQ45">
        <f t="shared" si="101"/>
        <v>1.9258097711569593E-2</v>
      </c>
      <c r="CR45">
        <f t="shared" si="102"/>
        <v>-0.16794529686457638</v>
      </c>
      <c r="CS45">
        <f t="shared" si="103"/>
        <v>-4.0556604433255308E-3</v>
      </c>
      <c r="CT45">
        <f t="shared" si="104"/>
        <v>-1.3781055900621134E-2</v>
      </c>
      <c r="CV45" s="26">
        <v>-2.2799999999999998</v>
      </c>
      <c r="CW45" s="27">
        <v>2.11</v>
      </c>
      <c r="CX45" s="27">
        <v>3.16</v>
      </c>
      <c r="CY45" s="27">
        <v>0</v>
      </c>
      <c r="CZ45" s="28">
        <v>1.67</v>
      </c>
      <c r="DB45">
        <f t="shared" si="72"/>
        <v>-2.2799999999999997E-2</v>
      </c>
      <c r="DC45">
        <f t="shared" si="73"/>
        <v>2.1099999999999997E-2</v>
      </c>
      <c r="DD45">
        <f t="shared" si="74"/>
        <v>3.1600000000000003E-2</v>
      </c>
      <c r="DE45">
        <f t="shared" si="105"/>
        <v>1.67E-2</v>
      </c>
      <c r="DF45" s="44">
        <f t="shared" si="106"/>
        <v>0</v>
      </c>
      <c r="DH45" t="s">
        <v>261</v>
      </c>
      <c r="DI45">
        <v>-2.2879872794215428E-3</v>
      </c>
      <c r="DJ45">
        <v>1.0007918391080398E-2</v>
      </c>
      <c r="DK45">
        <v>-0.22861769950689462</v>
      </c>
      <c r="DL45">
        <v>0.82002964993600191</v>
      </c>
      <c r="DM45">
        <v>-2.2352655579574984E-2</v>
      </c>
      <c r="DN45">
        <v>1.7776681020731898E-2</v>
      </c>
      <c r="DO45">
        <v>-2.2352655579574984E-2</v>
      </c>
      <c r="DP45">
        <v>1.7776681020731898E-2</v>
      </c>
    </row>
    <row r="46" spans="1:120" x14ac:dyDescent="0.25">
      <c r="A46" s="6">
        <v>44651</v>
      </c>
      <c r="C46" s="10">
        <v>7.29</v>
      </c>
      <c r="D46" s="11">
        <v>25.3</v>
      </c>
      <c r="E46" s="11">
        <v>17.434000000000001</v>
      </c>
      <c r="F46" s="11">
        <v>31.16</v>
      </c>
      <c r="G46" s="11">
        <v>39.880000000000003</v>
      </c>
      <c r="H46" s="11">
        <v>12.142856999999999</v>
      </c>
      <c r="I46" s="11">
        <v>179.41</v>
      </c>
      <c r="J46" s="11">
        <v>61.99</v>
      </c>
      <c r="K46" s="11">
        <v>1.97</v>
      </c>
      <c r="L46" s="11">
        <v>19.420000000000002</v>
      </c>
      <c r="M46" s="11">
        <v>31.389301</v>
      </c>
      <c r="N46" s="11">
        <v>34.5</v>
      </c>
      <c r="O46" s="11">
        <v>12.02</v>
      </c>
      <c r="P46" s="11">
        <v>46.948210000000003</v>
      </c>
      <c r="Q46" s="12">
        <v>52.68</v>
      </c>
      <c r="S46" s="10">
        <v>25.73</v>
      </c>
      <c r="T46" s="11">
        <v>17.100000000000001</v>
      </c>
      <c r="U46" s="11">
        <v>285.22000000000003</v>
      </c>
      <c r="V46" s="11">
        <v>51.72</v>
      </c>
      <c r="W46" s="11">
        <v>24.31</v>
      </c>
      <c r="X46" s="11">
        <v>35</v>
      </c>
      <c r="Y46" s="11">
        <v>34.590000000000003</v>
      </c>
      <c r="Z46" s="11">
        <v>79.141239999999996</v>
      </c>
      <c r="AA46" s="11">
        <v>30.95</v>
      </c>
      <c r="AB46" s="11">
        <v>13.2</v>
      </c>
      <c r="AC46" s="11">
        <v>7.98</v>
      </c>
      <c r="AD46" s="11">
        <v>45.198</v>
      </c>
      <c r="AE46" s="11">
        <v>47.83</v>
      </c>
      <c r="AF46" s="11">
        <v>130.97999999999999</v>
      </c>
      <c r="AG46" s="12">
        <v>50.74</v>
      </c>
      <c r="AI46">
        <f t="shared" si="42"/>
        <v>-2.8647568287808109E-2</v>
      </c>
      <c r="AJ46">
        <f t="shared" si="43"/>
        <v>7.9113924050631219E-4</v>
      </c>
      <c r="AK46">
        <f t="shared" si="44"/>
        <v>1.3368983957219275E-2</v>
      </c>
      <c r="AL46">
        <f t="shared" si="45"/>
        <v>0.10614128505502302</v>
      </c>
      <c r="AM46">
        <f t="shared" si="46"/>
        <v>-5.1153937663573602E-2</v>
      </c>
      <c r="AN46">
        <f t="shared" si="47"/>
        <v>7.5042059756327315E-2</v>
      </c>
      <c r="AO46">
        <f t="shared" si="48"/>
        <v>7.9482551143201019E-2</v>
      </c>
      <c r="AP46">
        <f t="shared" si="49"/>
        <v>-5.0107263254673656E-2</v>
      </c>
      <c r="AQ46">
        <f t="shared" si="50"/>
        <v>-9.2165898617511496E-2</v>
      </c>
      <c r="AR46">
        <f t="shared" si="51"/>
        <v>-8.1362346263008464E-2</v>
      </c>
      <c r="AS46">
        <f t="shared" si="52"/>
        <v>-7.5689412948115903E-2</v>
      </c>
      <c r="AT46">
        <f t="shared" si="53"/>
        <v>-2.3134759976864748E-3</v>
      </c>
      <c r="AU46">
        <f t="shared" si="54"/>
        <v>1.4345991561181428E-2</v>
      </c>
      <c r="AV46">
        <f t="shared" si="55"/>
        <v>2.5188879418844467E-2</v>
      </c>
      <c r="AW46">
        <f t="shared" si="56"/>
        <v>0.10509754562617994</v>
      </c>
      <c r="AY46">
        <f t="shared" si="57"/>
        <v>-4.0355064896315108E-2</v>
      </c>
      <c r="AZ46">
        <f t="shared" si="58"/>
        <v>5.2307692307692395E-2</v>
      </c>
      <c r="BA46">
        <f t="shared" si="59"/>
        <v>0.11188211445501343</v>
      </c>
      <c r="BB46">
        <f t="shared" si="60"/>
        <v>-5.5758507979234602E-3</v>
      </c>
      <c r="BC46">
        <f t="shared" si="61"/>
        <v>-2.9153354632587877E-2</v>
      </c>
      <c r="BD46">
        <f t="shared" si="62"/>
        <v>3.6269430051813517E-2</v>
      </c>
      <c r="BE46">
        <f t="shared" si="63"/>
        <v>-5.8519324986390814E-2</v>
      </c>
      <c r="BF46">
        <f t="shared" si="64"/>
        <v>4.4444274346955408E-2</v>
      </c>
      <c r="BG46">
        <f t="shared" si="65"/>
        <v>-8.0710250201782507E-4</v>
      </c>
      <c r="BH46">
        <f t="shared" si="66"/>
        <v>-3.7735849056604312E-3</v>
      </c>
      <c r="BI46">
        <f t="shared" si="67"/>
        <v>-8.9041095890410885E-2</v>
      </c>
      <c r="BJ46">
        <f t="shared" si="68"/>
        <v>-0.13080769230769229</v>
      </c>
      <c r="BK46">
        <f t="shared" si="69"/>
        <v>-4.1290839847664906E-2</v>
      </c>
      <c r="BL46">
        <f t="shared" si="70"/>
        <v>-8.0390367197921905E-2</v>
      </c>
      <c r="BM46">
        <f t="shared" si="71"/>
        <v>-1.3776815587482835E-3</v>
      </c>
      <c r="BP46">
        <f t="shared" si="75"/>
        <v>-2.8647568287808109E-2</v>
      </c>
      <c r="BQ46">
        <f t="shared" si="76"/>
        <v>7.9113924050631219E-4</v>
      </c>
      <c r="BR46">
        <f t="shared" si="77"/>
        <v>1.3368983957219275E-2</v>
      </c>
      <c r="BS46">
        <f t="shared" si="78"/>
        <v>0.10614128505502302</v>
      </c>
      <c r="BT46">
        <f t="shared" si="79"/>
        <v>-5.1153937663573602E-2</v>
      </c>
      <c r="BU46">
        <f t="shared" si="80"/>
        <v>7.5042059756327315E-2</v>
      </c>
      <c r="BV46">
        <f t="shared" si="81"/>
        <v>7.9482551143201019E-2</v>
      </c>
      <c r="BW46">
        <f t="shared" si="82"/>
        <v>-5.0107263254673656E-2</v>
      </c>
      <c r="BX46">
        <f t="shared" si="83"/>
        <v>-9.2165898617511496E-2</v>
      </c>
      <c r="BY46">
        <f t="shared" si="84"/>
        <v>-8.1362346263008464E-2</v>
      </c>
      <c r="BZ46">
        <f t="shared" si="85"/>
        <v>-7.5689412948115903E-2</v>
      </c>
      <c r="CA46">
        <f t="shared" si="86"/>
        <v>-2.3134759976864748E-3</v>
      </c>
      <c r="CB46">
        <f t="shared" si="87"/>
        <v>1.4345991561181428E-2</v>
      </c>
      <c r="CC46">
        <f t="shared" si="88"/>
        <v>2.5188879418844467E-2</v>
      </c>
      <c r="CD46">
        <f t="shared" si="89"/>
        <v>0.10509754562617994</v>
      </c>
      <c r="CF46">
        <f t="shared" si="90"/>
        <v>-4.0355064896315108E-2</v>
      </c>
      <c r="CG46">
        <f t="shared" si="91"/>
        <v>5.2307692307692395E-2</v>
      </c>
      <c r="CH46">
        <f t="shared" si="92"/>
        <v>0.11188211445501343</v>
      </c>
      <c r="CI46">
        <f t="shared" si="93"/>
        <v>-5.5758507979234602E-3</v>
      </c>
      <c r="CJ46">
        <f t="shared" si="94"/>
        <v>-2.9153354632587877E-2</v>
      </c>
      <c r="CK46">
        <f t="shared" si="95"/>
        <v>3.6269430051813517E-2</v>
      </c>
      <c r="CL46">
        <f t="shared" si="96"/>
        <v>-5.8519324986390814E-2</v>
      </c>
      <c r="CM46">
        <f t="shared" si="97"/>
        <v>4.4444274346955408E-2</v>
      </c>
      <c r="CN46">
        <f t="shared" si="98"/>
        <v>-8.0710250201782507E-4</v>
      </c>
      <c r="CO46">
        <f t="shared" si="99"/>
        <v>-3.7735849056604312E-3</v>
      </c>
      <c r="CP46">
        <f t="shared" si="100"/>
        <v>-8.9041095890410885E-2</v>
      </c>
      <c r="CQ46">
        <f t="shared" si="101"/>
        <v>-0.13080769230769229</v>
      </c>
      <c r="CR46">
        <f t="shared" si="102"/>
        <v>-4.1290839847664906E-2</v>
      </c>
      <c r="CS46">
        <f t="shared" si="103"/>
        <v>-8.0390367197921905E-2</v>
      </c>
      <c r="CT46">
        <f t="shared" si="104"/>
        <v>-1.3776815587482835E-3</v>
      </c>
      <c r="CV46" s="26">
        <v>3.08</v>
      </c>
      <c r="CW46" s="27">
        <v>-1.57</v>
      </c>
      <c r="CX46" s="27">
        <v>-1.87</v>
      </c>
      <c r="CY46" s="27">
        <v>0</v>
      </c>
      <c r="CZ46" s="28">
        <v>2.92</v>
      </c>
      <c r="DB46">
        <f t="shared" si="72"/>
        <v>3.0800000000000001E-2</v>
      </c>
      <c r="DC46">
        <f t="shared" si="73"/>
        <v>-1.5700000000000002E-2</v>
      </c>
      <c r="DD46">
        <f t="shared" si="74"/>
        <v>-1.8700000000000001E-2</v>
      </c>
      <c r="DE46">
        <f t="shared" si="105"/>
        <v>2.92E-2</v>
      </c>
      <c r="DF46" s="44">
        <f t="shared" si="106"/>
        <v>0</v>
      </c>
      <c r="DH46" t="s">
        <v>274</v>
      </c>
      <c r="DI46">
        <v>1.3551577094018696</v>
      </c>
      <c r="DJ46">
        <v>0.20773214364606463</v>
      </c>
      <c r="DK46">
        <v>6.5235821747008789</v>
      </c>
      <c r="DL46">
        <v>2.4419616229477593E-8</v>
      </c>
      <c r="DM46">
        <v>0.93867983711496827</v>
      </c>
      <c r="DN46">
        <v>1.771635581688771</v>
      </c>
      <c r="DO46">
        <v>0.93867983711496827</v>
      </c>
      <c r="DP46">
        <v>1.771635581688771</v>
      </c>
    </row>
    <row r="47" spans="1:120" x14ac:dyDescent="0.25">
      <c r="A47" s="6">
        <v>44680</v>
      </c>
      <c r="C47" s="10">
        <v>6.86</v>
      </c>
      <c r="D47" s="11">
        <v>24</v>
      </c>
      <c r="E47" s="11">
        <v>16.838000000000001</v>
      </c>
      <c r="F47" s="11">
        <v>25.48</v>
      </c>
      <c r="G47" s="11">
        <v>36.81</v>
      </c>
      <c r="H47" s="11">
        <v>10.871428999999999</v>
      </c>
      <c r="I47" s="11">
        <v>177.56</v>
      </c>
      <c r="J47" s="11">
        <v>49.76</v>
      </c>
      <c r="K47" s="11">
        <v>1.87</v>
      </c>
      <c r="L47" s="11">
        <v>19.3</v>
      </c>
      <c r="M47" s="11">
        <v>29.392237000000002</v>
      </c>
      <c r="N47" s="11">
        <v>32.770000000000003</v>
      </c>
      <c r="O47" s="11">
        <v>10.45</v>
      </c>
      <c r="P47" s="11">
        <v>38.277596000000003</v>
      </c>
      <c r="Q47" s="12">
        <v>47.78</v>
      </c>
      <c r="S47" s="10">
        <v>27.338000000000001</v>
      </c>
      <c r="T47" s="11">
        <v>15.885</v>
      </c>
      <c r="U47" s="11">
        <v>257.88</v>
      </c>
      <c r="V47" s="11">
        <v>47.83</v>
      </c>
      <c r="W47" s="11">
        <v>25.59</v>
      </c>
      <c r="X47" s="11">
        <v>35</v>
      </c>
      <c r="Y47" s="11">
        <v>30.96</v>
      </c>
      <c r="Z47" s="11">
        <v>79.072716</v>
      </c>
      <c r="AA47" s="11">
        <v>29.6</v>
      </c>
      <c r="AB47" s="11">
        <v>13.15</v>
      </c>
      <c r="AC47" s="11">
        <v>6.88</v>
      </c>
      <c r="AD47" s="11">
        <v>46.456000000000003</v>
      </c>
      <c r="AE47" s="11">
        <v>42.56</v>
      </c>
      <c r="AF47" s="11">
        <v>124.78</v>
      </c>
      <c r="AG47" s="12">
        <v>51.38</v>
      </c>
      <c r="AI47">
        <f t="shared" si="42"/>
        <v>-5.8984910836762647E-2</v>
      </c>
      <c r="AJ47">
        <f t="shared" si="43"/>
        <v>-5.1383399209486195E-2</v>
      </c>
      <c r="AK47">
        <f t="shared" si="44"/>
        <v>-3.4186073190317773E-2</v>
      </c>
      <c r="AL47">
        <f t="shared" si="45"/>
        <v>-0.18228498074454427</v>
      </c>
      <c r="AM47">
        <f t="shared" si="46"/>
        <v>-7.6980942828485457E-2</v>
      </c>
      <c r="AN47">
        <f t="shared" si="47"/>
        <v>-0.10470583652595104</v>
      </c>
      <c r="AO47">
        <f t="shared" si="48"/>
        <v>-1.0311576835181954E-2</v>
      </c>
      <c r="AP47">
        <f t="shared" si="49"/>
        <v>-0.19728988546539769</v>
      </c>
      <c r="AQ47">
        <f t="shared" si="50"/>
        <v>-5.0761421319796884E-2</v>
      </c>
      <c r="AR47">
        <f t="shared" si="51"/>
        <v>-6.1791967044284753E-3</v>
      </c>
      <c r="AS47">
        <f t="shared" si="52"/>
        <v>-6.3622442564108012E-2</v>
      </c>
      <c r="AT47">
        <f t="shared" si="53"/>
        <v>-5.0144927536231794E-2</v>
      </c>
      <c r="AU47">
        <f t="shared" si="54"/>
        <v>-0.13061564059900169</v>
      </c>
      <c r="AV47">
        <f t="shared" si="55"/>
        <v>-0.1846846557089184</v>
      </c>
      <c r="AW47">
        <f t="shared" si="56"/>
        <v>-9.3014426727410754E-2</v>
      </c>
      <c r="AY47">
        <f t="shared" si="57"/>
        <v>6.2495141857753615E-2</v>
      </c>
      <c r="AZ47">
        <f t="shared" si="58"/>
        <v>-7.1052631578947464E-2</v>
      </c>
      <c r="BA47">
        <f t="shared" si="59"/>
        <v>-9.5855830586915464E-2</v>
      </c>
      <c r="BB47">
        <f t="shared" si="60"/>
        <v>-7.5212683681361192E-2</v>
      </c>
      <c r="BC47">
        <f t="shared" si="61"/>
        <v>5.265322912381741E-2</v>
      </c>
      <c r="BD47">
        <f t="shared" si="62"/>
        <v>0</v>
      </c>
      <c r="BE47">
        <f t="shared" si="63"/>
        <v>-0.10494362532523857</v>
      </c>
      <c r="BF47">
        <f t="shared" si="64"/>
        <v>-8.6584440678458513E-4</v>
      </c>
      <c r="BG47">
        <f t="shared" si="65"/>
        <v>-4.3618739903069401E-2</v>
      </c>
      <c r="BH47">
        <f t="shared" si="66"/>
        <v>-3.7878787878787073E-3</v>
      </c>
      <c r="BI47">
        <f t="shared" si="67"/>
        <v>-0.1378446115288221</v>
      </c>
      <c r="BJ47">
        <f t="shared" si="68"/>
        <v>2.7833089959732792E-2</v>
      </c>
      <c r="BK47">
        <f t="shared" si="69"/>
        <v>-0.11018189420865558</v>
      </c>
      <c r="BL47">
        <f t="shared" si="70"/>
        <v>-4.733547106428454E-2</v>
      </c>
      <c r="BM47">
        <f t="shared" si="71"/>
        <v>1.2613322822230991E-2</v>
      </c>
      <c r="BP47">
        <f t="shared" si="75"/>
        <v>-5.8984910836762647E-2</v>
      </c>
      <c r="BQ47">
        <f t="shared" si="76"/>
        <v>-5.1383399209486195E-2</v>
      </c>
      <c r="BR47">
        <f t="shared" si="77"/>
        <v>-3.4186073190317773E-2</v>
      </c>
      <c r="BS47">
        <f t="shared" si="78"/>
        <v>-0.18228498074454427</v>
      </c>
      <c r="BT47">
        <f t="shared" si="79"/>
        <v>-7.6980942828485457E-2</v>
      </c>
      <c r="BU47">
        <f t="shared" si="80"/>
        <v>-0.10470583652595104</v>
      </c>
      <c r="BV47">
        <f t="shared" si="81"/>
        <v>-1.0311576835181954E-2</v>
      </c>
      <c r="BW47">
        <f t="shared" si="82"/>
        <v>-0.19728988546539769</v>
      </c>
      <c r="BX47">
        <f t="shared" si="83"/>
        <v>-5.0761421319796884E-2</v>
      </c>
      <c r="BY47">
        <f t="shared" si="84"/>
        <v>-6.1791967044284753E-3</v>
      </c>
      <c r="BZ47">
        <f t="shared" si="85"/>
        <v>-6.3622442564108012E-2</v>
      </c>
      <c r="CA47">
        <f t="shared" si="86"/>
        <v>-5.0144927536231794E-2</v>
      </c>
      <c r="CB47">
        <f t="shared" si="87"/>
        <v>-0.13061564059900169</v>
      </c>
      <c r="CC47">
        <f t="shared" si="88"/>
        <v>-0.1846846557089184</v>
      </c>
      <c r="CD47">
        <f t="shared" si="89"/>
        <v>-9.3014426727410754E-2</v>
      </c>
      <c r="CF47">
        <f t="shared" si="90"/>
        <v>6.2495141857753615E-2</v>
      </c>
      <c r="CG47">
        <f t="shared" si="91"/>
        <v>-7.1052631578947464E-2</v>
      </c>
      <c r="CH47">
        <f t="shared" si="92"/>
        <v>-9.5855830586915464E-2</v>
      </c>
      <c r="CI47">
        <f t="shared" si="93"/>
        <v>-7.5212683681361192E-2</v>
      </c>
      <c r="CJ47">
        <f t="shared" si="94"/>
        <v>5.265322912381741E-2</v>
      </c>
      <c r="CK47" s="67">
        <f t="shared" si="95"/>
        <v>0</v>
      </c>
      <c r="CL47">
        <f t="shared" si="96"/>
        <v>-0.10494362532523857</v>
      </c>
      <c r="CM47">
        <f t="shared" si="97"/>
        <v>-8.6584440678458513E-4</v>
      </c>
      <c r="CN47">
        <f t="shared" si="98"/>
        <v>-4.3618739903069401E-2</v>
      </c>
      <c r="CO47">
        <f t="shared" si="99"/>
        <v>-3.7878787878787073E-3</v>
      </c>
      <c r="CP47">
        <f t="shared" si="100"/>
        <v>-0.1378446115288221</v>
      </c>
      <c r="CQ47">
        <f t="shared" si="101"/>
        <v>2.7833089959732792E-2</v>
      </c>
      <c r="CR47">
        <f t="shared" si="102"/>
        <v>-0.11018189420865558</v>
      </c>
      <c r="CS47">
        <f t="shared" si="103"/>
        <v>-4.733547106428454E-2</v>
      </c>
      <c r="CT47">
        <f t="shared" si="104"/>
        <v>1.2613322822230991E-2</v>
      </c>
      <c r="CV47" s="26">
        <v>-9.41</v>
      </c>
      <c r="CW47" s="27">
        <v>-1.37</v>
      </c>
      <c r="CX47" s="27">
        <v>6.2</v>
      </c>
      <c r="CY47" s="27">
        <v>0</v>
      </c>
      <c r="CZ47" s="28">
        <v>5.03</v>
      </c>
      <c r="DB47">
        <f t="shared" si="72"/>
        <v>-9.4100000000000003E-2</v>
      </c>
      <c r="DC47">
        <f t="shared" si="73"/>
        <v>-1.37E-2</v>
      </c>
      <c r="DD47">
        <f t="shared" si="74"/>
        <v>6.2E-2</v>
      </c>
      <c r="DE47">
        <f t="shared" si="105"/>
        <v>5.0300000000000004E-2</v>
      </c>
      <c r="DF47" s="44">
        <f t="shared" si="106"/>
        <v>0</v>
      </c>
      <c r="DH47" t="s">
        <v>275</v>
      </c>
      <c r="DI47">
        <v>-3.6670850117067763E-2</v>
      </c>
      <c r="DJ47">
        <v>0.38137961972514345</v>
      </c>
      <c r="DK47">
        <v>-9.6153145633466428E-2</v>
      </c>
      <c r="DL47">
        <v>0.92375490426361506</v>
      </c>
      <c r="DM47">
        <v>-0.8012909506410455</v>
      </c>
      <c r="DN47">
        <v>0.72794925040691005</v>
      </c>
      <c r="DO47">
        <v>-0.8012909506410455</v>
      </c>
      <c r="DP47">
        <v>0.72794925040691005</v>
      </c>
    </row>
    <row r="48" spans="1:120" x14ac:dyDescent="0.25">
      <c r="A48" s="6">
        <v>44712</v>
      </c>
      <c r="C48" s="10">
        <v>6.625</v>
      </c>
      <c r="D48" s="11">
        <v>22.88</v>
      </c>
      <c r="E48" s="11">
        <v>16.670000000000002</v>
      </c>
      <c r="F48" s="11">
        <v>29.77</v>
      </c>
      <c r="G48" s="11">
        <v>40.869999999999997</v>
      </c>
      <c r="H48" s="11">
        <v>12.351431</v>
      </c>
      <c r="I48" s="11">
        <v>230.34</v>
      </c>
      <c r="J48" s="11">
        <v>57.64</v>
      </c>
      <c r="K48" s="11">
        <v>1.53</v>
      </c>
      <c r="L48" s="11">
        <v>26.88</v>
      </c>
      <c r="M48" s="11">
        <v>31.551743999999999</v>
      </c>
      <c r="N48" s="11">
        <v>35.26</v>
      </c>
      <c r="O48" s="11">
        <v>11.3</v>
      </c>
      <c r="P48" s="11">
        <v>40.661532999999999</v>
      </c>
      <c r="Q48" s="12">
        <v>51.61</v>
      </c>
      <c r="S48" s="10">
        <v>25.364999999999998</v>
      </c>
      <c r="T48" s="11">
        <v>15.675000000000001</v>
      </c>
      <c r="U48" s="11">
        <v>239.66</v>
      </c>
      <c r="V48" s="11">
        <v>54.29</v>
      </c>
      <c r="W48" s="11">
        <v>24.7744</v>
      </c>
      <c r="X48" s="11">
        <v>33.9</v>
      </c>
      <c r="Y48" s="11">
        <v>31.42</v>
      </c>
      <c r="Z48" s="11">
        <v>82.371894999999995</v>
      </c>
      <c r="AA48" s="11">
        <v>28.45</v>
      </c>
      <c r="AB48" s="11">
        <v>13.39</v>
      </c>
      <c r="AC48" s="11">
        <v>7.03</v>
      </c>
      <c r="AD48" s="11">
        <v>48</v>
      </c>
      <c r="AE48" s="11">
        <v>41.49</v>
      </c>
      <c r="AF48" s="11">
        <v>129.38999999999999</v>
      </c>
      <c r="AG48" s="12">
        <v>51.95</v>
      </c>
      <c r="AI48">
        <f t="shared" si="42"/>
        <v>-3.4256559766763894E-2</v>
      </c>
      <c r="AJ48">
        <f t="shared" si="43"/>
        <v>-4.666666666666671E-2</v>
      </c>
      <c r="AK48">
        <f t="shared" si="44"/>
        <v>-9.9774319990497233E-3</v>
      </c>
      <c r="AL48">
        <f t="shared" si="45"/>
        <v>0.16836734693877548</v>
      </c>
      <c r="AM48">
        <f t="shared" si="46"/>
        <v>0.1102961151860906</v>
      </c>
      <c r="AN48">
        <f t="shared" si="47"/>
        <v>0.13613684088816666</v>
      </c>
      <c r="AO48">
        <f t="shared" si="48"/>
        <v>0.29725163325073217</v>
      </c>
      <c r="AP48">
        <f t="shared" si="49"/>
        <v>0.1583601286173634</v>
      </c>
      <c r="AQ48">
        <f t="shared" si="50"/>
        <v>-0.18181818181818185</v>
      </c>
      <c r="AR48">
        <f t="shared" si="51"/>
        <v>0.39274611398963721</v>
      </c>
      <c r="AS48">
        <f t="shared" si="52"/>
        <v>7.347201915934462E-2</v>
      </c>
      <c r="AT48">
        <f t="shared" si="53"/>
        <v>7.5984131827891196E-2</v>
      </c>
      <c r="AU48">
        <f t="shared" si="54"/>
        <v>8.1339712918660434E-2</v>
      </c>
      <c r="AV48">
        <f t="shared" si="55"/>
        <v>6.2280217388782616E-2</v>
      </c>
      <c r="AW48">
        <f t="shared" si="56"/>
        <v>8.0159062369192097E-2</v>
      </c>
      <c r="AY48">
        <f t="shared" si="57"/>
        <v>-7.2170605018655437E-2</v>
      </c>
      <c r="AZ48">
        <f t="shared" si="58"/>
        <v>-1.3220018885741208E-2</v>
      </c>
      <c r="BA48">
        <f t="shared" si="59"/>
        <v>-7.065301690708857E-2</v>
      </c>
      <c r="BB48">
        <f t="shared" si="60"/>
        <v>0.13506167677190051</v>
      </c>
      <c r="BC48">
        <f t="shared" si="61"/>
        <v>-3.1871824931613904E-2</v>
      </c>
      <c r="BD48">
        <f t="shared" si="62"/>
        <v>-3.1428571428571472E-2</v>
      </c>
      <c r="BE48">
        <f t="shared" si="63"/>
        <v>1.4857881136950931E-2</v>
      </c>
      <c r="BF48">
        <f t="shared" si="64"/>
        <v>4.1723354993902007E-2</v>
      </c>
      <c r="BG48">
        <f t="shared" si="65"/>
        <v>-3.8851351351351419E-2</v>
      </c>
      <c r="BH48">
        <f t="shared" si="66"/>
        <v>1.825095057034222E-2</v>
      </c>
      <c r="BI48">
        <f t="shared" si="67"/>
        <v>2.1802325581395401E-2</v>
      </c>
      <c r="BJ48">
        <f t="shared" si="68"/>
        <v>3.3235749956948439E-2</v>
      </c>
      <c r="BK48">
        <f t="shared" si="69"/>
        <v>-2.5140977443609026E-2</v>
      </c>
      <c r="BL48">
        <f t="shared" si="70"/>
        <v>3.6945023240903874E-2</v>
      </c>
      <c r="BM48">
        <f t="shared" si="71"/>
        <v>1.1093810821331263E-2</v>
      </c>
      <c r="BP48">
        <f t="shared" si="75"/>
        <v>-3.4556559766763896E-2</v>
      </c>
      <c r="BQ48">
        <f t="shared" si="76"/>
        <v>-4.6966666666666712E-2</v>
      </c>
      <c r="BR48">
        <f t="shared" si="77"/>
        <v>-1.0277431999049723E-2</v>
      </c>
      <c r="BS48">
        <f t="shared" si="78"/>
        <v>0.16806734693877548</v>
      </c>
      <c r="BT48">
        <f t="shared" si="79"/>
        <v>0.10999611518609061</v>
      </c>
      <c r="BU48">
        <f t="shared" si="80"/>
        <v>0.13583684088816667</v>
      </c>
      <c r="BV48">
        <f t="shared" si="81"/>
        <v>0.29695163325073215</v>
      </c>
      <c r="BW48">
        <f t="shared" si="82"/>
        <v>0.1580601286173634</v>
      </c>
      <c r="BX48">
        <f t="shared" si="83"/>
        <v>-0.18211818181818185</v>
      </c>
      <c r="BY48">
        <f t="shared" si="84"/>
        <v>0.39244611398963719</v>
      </c>
      <c r="BZ48">
        <f t="shared" si="85"/>
        <v>7.3172019159344626E-2</v>
      </c>
      <c r="CA48">
        <f t="shared" si="86"/>
        <v>7.5684131827891202E-2</v>
      </c>
      <c r="CB48">
        <f t="shared" si="87"/>
        <v>8.1039712918660439E-2</v>
      </c>
      <c r="CC48">
        <f t="shared" si="88"/>
        <v>6.1980217388782614E-2</v>
      </c>
      <c r="CD48">
        <f t="shared" si="89"/>
        <v>7.9859062369192102E-2</v>
      </c>
      <c r="CF48">
        <f t="shared" si="90"/>
        <v>-7.2470605018655432E-2</v>
      </c>
      <c r="CG48">
        <f t="shared" si="91"/>
        <v>-1.3520018885741208E-2</v>
      </c>
      <c r="CH48">
        <f t="shared" si="92"/>
        <v>-7.0953016907088565E-2</v>
      </c>
      <c r="CI48">
        <f t="shared" si="93"/>
        <v>0.13476167677190051</v>
      </c>
      <c r="CJ48">
        <f t="shared" si="94"/>
        <v>-3.2171824931613906E-2</v>
      </c>
      <c r="CK48">
        <f t="shared" si="95"/>
        <v>-3.1728571428571474E-2</v>
      </c>
      <c r="CL48">
        <f t="shared" si="96"/>
        <v>1.4557881136950931E-2</v>
      </c>
      <c r="CM48">
        <f t="shared" si="97"/>
        <v>4.1423354993902005E-2</v>
      </c>
      <c r="CN48">
        <f t="shared" si="98"/>
        <v>-3.9151351351351421E-2</v>
      </c>
      <c r="CO48">
        <f t="shared" si="99"/>
        <v>1.7950950570342218E-2</v>
      </c>
      <c r="CP48">
        <f t="shared" si="100"/>
        <v>2.15023255813954E-2</v>
      </c>
      <c r="CQ48">
        <f t="shared" si="101"/>
        <v>3.2935749956948437E-2</v>
      </c>
      <c r="CR48">
        <f t="shared" si="102"/>
        <v>-2.5440977443609028E-2</v>
      </c>
      <c r="CS48">
        <f t="shared" si="103"/>
        <v>3.6645023240903872E-2</v>
      </c>
      <c r="CT48">
        <f t="shared" si="104"/>
        <v>1.0793810821331263E-2</v>
      </c>
      <c r="CV48" s="26">
        <v>-0.34</v>
      </c>
      <c r="CW48" s="27">
        <v>-1.82</v>
      </c>
      <c r="CX48" s="27">
        <v>8.4600000000000009</v>
      </c>
      <c r="CY48" s="27">
        <v>0.03</v>
      </c>
      <c r="CZ48" s="28">
        <v>2.5</v>
      </c>
      <c r="DB48">
        <f t="shared" si="72"/>
        <v>-3.4000000000000002E-3</v>
      </c>
      <c r="DC48">
        <f t="shared" si="73"/>
        <v>-1.8200000000000001E-2</v>
      </c>
      <c r="DD48">
        <f t="shared" si="74"/>
        <v>8.4600000000000009E-2</v>
      </c>
      <c r="DE48">
        <f t="shared" si="105"/>
        <v>2.5000000000000001E-2</v>
      </c>
      <c r="DF48">
        <f t="shared" si="106"/>
        <v>2.9999999999999997E-4</v>
      </c>
      <c r="DH48" t="s">
        <v>276</v>
      </c>
      <c r="DI48">
        <v>0.19220582175727668</v>
      </c>
      <c r="DJ48">
        <v>0.21245185767756988</v>
      </c>
      <c r="DK48">
        <v>0.90470294709769106</v>
      </c>
      <c r="DL48">
        <v>0.36964151578526927</v>
      </c>
      <c r="DM48">
        <v>-0.23373450743756019</v>
      </c>
      <c r="DN48">
        <v>0.61814615095211356</v>
      </c>
      <c r="DO48">
        <v>-0.23373450743756019</v>
      </c>
      <c r="DP48">
        <v>0.61814615095211356</v>
      </c>
    </row>
    <row r="49" spans="1:120" ht="17.25" thickBot="1" x14ac:dyDescent="0.3">
      <c r="A49" s="6">
        <v>44742</v>
      </c>
      <c r="C49" s="10">
        <v>5.8150000000000004</v>
      </c>
      <c r="D49" s="11">
        <v>21.49</v>
      </c>
      <c r="E49" s="11">
        <v>17.731999999999999</v>
      </c>
      <c r="F49" s="11">
        <v>28.19</v>
      </c>
      <c r="G49" s="11">
        <v>47.27</v>
      </c>
      <c r="H49" s="11">
        <v>6.75</v>
      </c>
      <c r="I49" s="11">
        <v>235.64</v>
      </c>
      <c r="J49" s="11">
        <v>48.48</v>
      </c>
      <c r="K49" s="11">
        <v>1.52</v>
      </c>
      <c r="L49" s="11">
        <v>23.37</v>
      </c>
      <c r="M49" s="11">
        <v>26.391860000000001</v>
      </c>
      <c r="N49" s="11">
        <v>32.409999999999997</v>
      </c>
      <c r="O49" s="11">
        <v>10.54</v>
      </c>
      <c r="P49" s="11">
        <v>35.528377999999996</v>
      </c>
      <c r="Q49" s="12">
        <v>49.43</v>
      </c>
      <c r="S49" s="10">
        <v>21.664999999999999</v>
      </c>
      <c r="T49" s="11">
        <v>15.22</v>
      </c>
      <c r="U49" s="11">
        <v>227.29</v>
      </c>
      <c r="V49" s="11">
        <v>53.1</v>
      </c>
      <c r="W49" s="11">
        <v>22.77</v>
      </c>
      <c r="X49" s="11">
        <v>32.75</v>
      </c>
      <c r="Y49" s="11">
        <v>28.74</v>
      </c>
      <c r="Z49" s="11">
        <v>81.118799999999993</v>
      </c>
      <c r="AA49" s="11">
        <v>28.3</v>
      </c>
      <c r="AB49" s="11">
        <v>12.99</v>
      </c>
      <c r="AC49" s="11">
        <v>6.3</v>
      </c>
      <c r="AD49" s="11">
        <v>45.67</v>
      </c>
      <c r="AE49" s="11">
        <v>37.549999999999997</v>
      </c>
      <c r="AF49" s="11">
        <v>113.15</v>
      </c>
      <c r="AG49" s="12">
        <v>42.16</v>
      </c>
      <c r="AI49">
        <f t="shared" si="42"/>
        <v>-0.12226415094339617</v>
      </c>
      <c r="AJ49">
        <f t="shared" si="43"/>
        <v>-6.0751748251748276E-2</v>
      </c>
      <c r="AK49">
        <f t="shared" si="44"/>
        <v>6.3707258548290194E-2</v>
      </c>
      <c r="AL49">
        <f t="shared" si="45"/>
        <v>-5.3073563990594499E-2</v>
      </c>
      <c r="AM49">
        <f t="shared" si="46"/>
        <v>0.15659407878639603</v>
      </c>
      <c r="AN49">
        <f t="shared" si="47"/>
        <v>-0.45350461820982524</v>
      </c>
      <c r="AO49">
        <f t="shared" si="48"/>
        <v>2.3009464270209182E-2</v>
      </c>
      <c r="AP49">
        <f t="shared" si="49"/>
        <v>-0.15891741845940324</v>
      </c>
      <c r="AQ49">
        <f t="shared" si="50"/>
        <v>-6.5359477124183061E-3</v>
      </c>
      <c r="AR49">
        <f t="shared" si="51"/>
        <v>-0.13058035714285707</v>
      </c>
      <c r="AS49">
        <f t="shared" si="52"/>
        <v>-0.1635372041558146</v>
      </c>
      <c r="AT49">
        <f t="shared" si="53"/>
        <v>-8.082813386273402E-2</v>
      </c>
      <c r="AU49">
        <f t="shared" si="54"/>
        <v>-6.7256637168141731E-2</v>
      </c>
      <c r="AV49">
        <f t="shared" si="55"/>
        <v>-0.12624105933241628</v>
      </c>
      <c r="AW49">
        <f t="shared" si="56"/>
        <v>-4.2239875993024603E-2</v>
      </c>
      <c r="AY49">
        <f t="shared" si="57"/>
        <v>-0.1458702937118076</v>
      </c>
      <c r="AZ49">
        <f t="shared" si="58"/>
        <v>-2.9027113237639558E-2</v>
      </c>
      <c r="BA49">
        <f t="shared" si="59"/>
        <v>-5.1614787615789054E-2</v>
      </c>
      <c r="BB49">
        <f t="shared" si="60"/>
        <v>-2.1919322158776896E-2</v>
      </c>
      <c r="BC49">
        <f t="shared" si="61"/>
        <v>-8.0906096615861553E-2</v>
      </c>
      <c r="BD49">
        <f t="shared" si="62"/>
        <v>-3.3923303834808217E-2</v>
      </c>
      <c r="BE49">
        <f t="shared" si="63"/>
        <v>-8.5295989815404302E-2</v>
      </c>
      <c r="BF49">
        <f t="shared" si="64"/>
        <v>-1.5212652325165056E-2</v>
      </c>
      <c r="BG49">
        <f t="shared" si="65"/>
        <v>-5.2724077328646247E-3</v>
      </c>
      <c r="BH49">
        <f t="shared" si="66"/>
        <v>-2.987303958177747E-2</v>
      </c>
      <c r="BI49">
        <f t="shared" si="67"/>
        <v>-0.10384068278805127</v>
      </c>
      <c r="BJ49">
        <f t="shared" si="68"/>
        <v>-4.8541666666666629E-2</v>
      </c>
      <c r="BK49">
        <f t="shared" si="69"/>
        <v>-9.4962641600385742E-2</v>
      </c>
      <c r="BL49">
        <f t="shared" si="70"/>
        <v>-0.12551201793028813</v>
      </c>
      <c r="BM49">
        <f t="shared" si="71"/>
        <v>-0.18845043310875853</v>
      </c>
      <c r="BP49">
        <f t="shared" si="75"/>
        <v>-0.12286415094339617</v>
      </c>
      <c r="BQ49">
        <f t="shared" si="76"/>
        <v>-6.135174825174828E-2</v>
      </c>
      <c r="BR49">
        <f t="shared" si="77"/>
        <v>6.310725854829019E-2</v>
      </c>
      <c r="BS49">
        <f t="shared" si="78"/>
        <v>-5.3673563990594503E-2</v>
      </c>
      <c r="BT49">
        <f t="shared" si="79"/>
        <v>0.15599407878639604</v>
      </c>
      <c r="BU49">
        <f t="shared" si="80"/>
        <v>-0.45410461820982523</v>
      </c>
      <c r="BV49">
        <f t="shared" si="81"/>
        <v>2.2409464270209182E-2</v>
      </c>
      <c r="BW49">
        <f t="shared" si="82"/>
        <v>-0.15951741845940323</v>
      </c>
      <c r="BX49">
        <f t="shared" si="83"/>
        <v>-7.1359477124183059E-3</v>
      </c>
      <c r="BY49">
        <f t="shared" si="84"/>
        <v>-0.13118035714285706</v>
      </c>
      <c r="BZ49">
        <f t="shared" si="85"/>
        <v>-0.16413720415581459</v>
      </c>
      <c r="CA49">
        <f t="shared" si="86"/>
        <v>-8.1428133862734023E-2</v>
      </c>
      <c r="CB49">
        <f t="shared" si="87"/>
        <v>-6.7856637168141734E-2</v>
      </c>
      <c r="CC49">
        <f t="shared" si="88"/>
        <v>-0.12684105933241627</v>
      </c>
      <c r="CD49">
        <f t="shared" si="89"/>
        <v>-4.2839875993024606E-2</v>
      </c>
      <c r="CF49">
        <f t="shared" si="90"/>
        <v>-0.14647029371180759</v>
      </c>
      <c r="CG49">
        <f t="shared" si="91"/>
        <v>-2.9627113237639557E-2</v>
      </c>
      <c r="CH49">
        <f t="shared" si="92"/>
        <v>-5.2214787615789057E-2</v>
      </c>
      <c r="CI49">
        <f t="shared" si="93"/>
        <v>-2.2519322158776896E-2</v>
      </c>
      <c r="CJ49">
        <f t="shared" si="94"/>
        <v>-8.1506096615861556E-2</v>
      </c>
      <c r="CK49">
        <f t="shared" si="95"/>
        <v>-3.4523303834808221E-2</v>
      </c>
      <c r="CL49">
        <f t="shared" si="96"/>
        <v>-8.5895989815404306E-2</v>
      </c>
      <c r="CM49">
        <f t="shared" si="97"/>
        <v>-1.5812652325165058E-2</v>
      </c>
      <c r="CN49">
        <f t="shared" si="98"/>
        <v>-5.8724077328646245E-3</v>
      </c>
      <c r="CO49">
        <f t="shared" si="99"/>
        <v>-3.047303958177747E-2</v>
      </c>
      <c r="CP49">
        <f t="shared" si="100"/>
        <v>-0.10444068278805127</v>
      </c>
      <c r="CQ49">
        <f t="shared" si="101"/>
        <v>-4.9141666666666632E-2</v>
      </c>
      <c r="CR49">
        <f t="shared" si="102"/>
        <v>-9.5562641600385745E-2</v>
      </c>
      <c r="CS49">
        <f t="shared" si="103"/>
        <v>-0.12611201793028812</v>
      </c>
      <c r="CT49">
        <f t="shared" si="104"/>
        <v>-0.18905043310875852</v>
      </c>
      <c r="CV49" s="26">
        <v>-8.4</v>
      </c>
      <c r="CW49" s="27">
        <v>2.08</v>
      </c>
      <c r="CX49" s="27">
        <v>-6.13</v>
      </c>
      <c r="CY49" s="27">
        <v>0.06</v>
      </c>
      <c r="CZ49" s="28">
        <v>1.1100000000000001</v>
      </c>
      <c r="DB49">
        <f t="shared" si="72"/>
        <v>-8.4000000000000005E-2</v>
      </c>
      <c r="DC49">
        <f t="shared" si="73"/>
        <v>2.0799999999999999E-2</v>
      </c>
      <c r="DD49">
        <f t="shared" si="74"/>
        <v>-6.13E-2</v>
      </c>
      <c r="DE49">
        <f t="shared" si="105"/>
        <v>1.11E-2</v>
      </c>
      <c r="DF49">
        <f t="shared" si="106"/>
        <v>5.9999999999999995E-4</v>
      </c>
      <c r="DH49" s="49" t="s">
        <v>277</v>
      </c>
      <c r="DI49" s="49">
        <v>0.2193179873758388</v>
      </c>
      <c r="DJ49" s="49">
        <v>0.27257173044193778</v>
      </c>
      <c r="DK49" s="49">
        <v>0.80462484873337625</v>
      </c>
      <c r="DL49" s="49">
        <v>0.4245646464498285</v>
      </c>
      <c r="DM49" s="49">
        <v>-0.3271554295327806</v>
      </c>
      <c r="DN49" s="49">
        <v>0.76579140428445824</v>
      </c>
      <c r="DO49" s="49">
        <v>-0.3271554295327806</v>
      </c>
      <c r="DP49" s="49">
        <v>0.76579140428445824</v>
      </c>
    </row>
    <row r="50" spans="1:120" x14ac:dyDescent="0.25">
      <c r="A50" s="6">
        <v>44771</v>
      </c>
      <c r="C50" s="10">
        <v>5.68</v>
      </c>
      <c r="D50" s="11">
        <v>24.12</v>
      </c>
      <c r="E50" s="11">
        <v>17.785</v>
      </c>
      <c r="F50" s="11">
        <v>31</v>
      </c>
      <c r="G50" s="11">
        <v>48.3</v>
      </c>
      <c r="H50" s="11">
        <v>0.30020000000000002</v>
      </c>
      <c r="I50" s="11">
        <v>231.07</v>
      </c>
      <c r="J50" s="11">
        <v>57.1</v>
      </c>
      <c r="K50" s="11">
        <v>1.92</v>
      </c>
      <c r="L50" s="11">
        <v>23.96</v>
      </c>
      <c r="M50" s="11">
        <v>31.121753999999999</v>
      </c>
      <c r="N50" s="11">
        <v>37.67</v>
      </c>
      <c r="O50" s="11">
        <v>10.56</v>
      </c>
      <c r="P50" s="11">
        <v>38.412174</v>
      </c>
      <c r="Q50" s="12">
        <v>58.4</v>
      </c>
      <c r="S50" s="10">
        <v>19.777000000000001</v>
      </c>
      <c r="T50" s="11">
        <v>15.37</v>
      </c>
      <c r="U50" s="11">
        <v>251.17</v>
      </c>
      <c r="V50" s="11">
        <v>53.67</v>
      </c>
      <c r="W50" s="11">
        <v>23.14</v>
      </c>
      <c r="X50" s="11">
        <v>34.25</v>
      </c>
      <c r="Y50" s="11">
        <v>31.86</v>
      </c>
      <c r="Z50" s="11">
        <v>87.423469999999995</v>
      </c>
      <c r="AA50" s="11">
        <v>28.45</v>
      </c>
      <c r="AB50" s="11">
        <v>12.61</v>
      </c>
      <c r="AC50" s="11">
        <v>6.61</v>
      </c>
      <c r="AD50" s="11">
        <v>48.427500000000002</v>
      </c>
      <c r="AE50" s="11">
        <v>40.03</v>
      </c>
      <c r="AF50" s="11">
        <v>133.72999999999999</v>
      </c>
      <c r="AG50" s="12">
        <v>42.81</v>
      </c>
      <c r="AI50">
        <f t="shared" si="42"/>
        <v>-2.3215821152192721E-2</v>
      </c>
      <c r="AJ50">
        <f t="shared" si="43"/>
        <v>0.12238250348999548</v>
      </c>
      <c r="AK50">
        <f t="shared" si="44"/>
        <v>2.9889465373336807E-3</v>
      </c>
      <c r="AL50">
        <f t="shared" si="45"/>
        <v>9.9680737850301473E-2</v>
      </c>
      <c r="AM50">
        <f t="shared" si="46"/>
        <v>2.178971863761358E-2</v>
      </c>
      <c r="AN50">
        <f t="shared" si="47"/>
        <v>-0.95552592592592589</v>
      </c>
      <c r="AO50">
        <f t="shared" si="48"/>
        <v>-1.9393990833474765E-2</v>
      </c>
      <c r="AP50">
        <f t="shared" si="49"/>
        <v>0.17780528052805292</v>
      </c>
      <c r="AQ50">
        <f t="shared" si="50"/>
        <v>0.26315789473684204</v>
      </c>
      <c r="AR50">
        <f t="shared" si="51"/>
        <v>2.5246041934103545E-2</v>
      </c>
      <c r="AS50">
        <f t="shared" si="52"/>
        <v>0.17921791037084911</v>
      </c>
      <c r="AT50">
        <f t="shared" si="53"/>
        <v>0.16229558778154907</v>
      </c>
      <c r="AU50">
        <f t="shared" si="54"/>
        <v>1.8975332068312477E-3</v>
      </c>
      <c r="AV50">
        <f t="shared" si="55"/>
        <v>8.1168805398321428E-2</v>
      </c>
      <c r="AW50">
        <f t="shared" si="56"/>
        <v>0.18146874367792837</v>
      </c>
      <c r="AY50">
        <f t="shared" si="57"/>
        <v>-8.7145165012693204E-2</v>
      </c>
      <c r="AZ50">
        <f t="shared" si="58"/>
        <v>9.8554533508540456E-3</v>
      </c>
      <c r="BA50">
        <f t="shared" si="59"/>
        <v>0.10506401513484974</v>
      </c>
      <c r="BB50">
        <f t="shared" si="60"/>
        <v>1.0734463276836163E-2</v>
      </c>
      <c r="BC50">
        <f t="shared" si="61"/>
        <v>1.6249451032059773E-2</v>
      </c>
      <c r="BD50">
        <f t="shared" si="62"/>
        <v>4.5801526717557252E-2</v>
      </c>
      <c r="BE50">
        <f t="shared" si="63"/>
        <v>0.1085594989561587</v>
      </c>
      <c r="BF50">
        <f t="shared" si="64"/>
        <v>7.772144065247516E-2</v>
      </c>
      <c r="BG50">
        <f t="shared" si="65"/>
        <v>5.3003533568904094E-3</v>
      </c>
      <c r="BH50">
        <f t="shared" si="66"/>
        <v>-2.9253271747498134E-2</v>
      </c>
      <c r="BI50">
        <f t="shared" si="67"/>
        <v>4.9206349206349288E-2</v>
      </c>
      <c r="BJ50">
        <f t="shared" si="68"/>
        <v>6.0378804466827245E-2</v>
      </c>
      <c r="BK50">
        <f t="shared" si="69"/>
        <v>6.6045272969374277E-2</v>
      </c>
      <c r="BL50">
        <f t="shared" si="70"/>
        <v>0.18188245691559862</v>
      </c>
      <c r="BM50">
        <f t="shared" si="71"/>
        <v>1.5417457305502983E-2</v>
      </c>
      <c r="BP50">
        <f t="shared" si="75"/>
        <v>-2.401582115219272E-2</v>
      </c>
      <c r="BQ50">
        <f t="shared" si="76"/>
        <v>0.12158250348999548</v>
      </c>
      <c r="BR50">
        <f t="shared" si="77"/>
        <v>2.1889465373336808E-3</v>
      </c>
      <c r="BS50">
        <f t="shared" si="78"/>
        <v>9.8880737850301478E-2</v>
      </c>
      <c r="BT50">
        <f t="shared" si="79"/>
        <v>2.0989718637613581E-2</v>
      </c>
      <c r="BU50">
        <f t="shared" si="80"/>
        <v>-0.95632592592592591</v>
      </c>
      <c r="BV50">
        <f t="shared" si="81"/>
        <v>-2.0193990833474763E-2</v>
      </c>
      <c r="BW50">
        <f t="shared" si="82"/>
        <v>0.17700528052805292</v>
      </c>
      <c r="BX50">
        <f t="shared" si="83"/>
        <v>0.26235789473684201</v>
      </c>
      <c r="BY50">
        <f t="shared" si="84"/>
        <v>2.4446041934103546E-2</v>
      </c>
      <c r="BZ50">
        <f t="shared" si="85"/>
        <v>0.17841791037084911</v>
      </c>
      <c r="CA50">
        <f t="shared" si="86"/>
        <v>0.16149558778154907</v>
      </c>
      <c r="CB50">
        <f t="shared" si="87"/>
        <v>1.0975332068312478E-3</v>
      </c>
      <c r="CC50">
        <f t="shared" si="88"/>
        <v>8.0368805398321433E-2</v>
      </c>
      <c r="CD50">
        <f t="shared" si="89"/>
        <v>0.18066874367792837</v>
      </c>
      <c r="CF50">
        <f t="shared" si="90"/>
        <v>-8.7945165012693199E-2</v>
      </c>
      <c r="CG50">
        <f t="shared" si="91"/>
        <v>9.0554533508540452E-3</v>
      </c>
      <c r="CH50">
        <f t="shared" si="92"/>
        <v>0.10426401513484974</v>
      </c>
      <c r="CI50">
        <f t="shared" si="93"/>
        <v>9.9344632768361626E-3</v>
      </c>
      <c r="CJ50">
        <f t="shared" si="94"/>
        <v>1.5449451032059773E-2</v>
      </c>
      <c r="CK50">
        <f t="shared" si="95"/>
        <v>4.500152671755725E-2</v>
      </c>
      <c r="CL50">
        <f t="shared" si="96"/>
        <v>0.1077594989561587</v>
      </c>
      <c r="CM50">
        <f t="shared" si="97"/>
        <v>7.6921440652475165E-2</v>
      </c>
      <c r="CN50">
        <f t="shared" si="98"/>
        <v>4.5003533568904091E-3</v>
      </c>
      <c r="CO50">
        <f t="shared" si="99"/>
        <v>-3.0053271747498132E-2</v>
      </c>
      <c r="CP50">
        <f t="shared" si="100"/>
        <v>4.8406349206349286E-2</v>
      </c>
      <c r="CQ50">
        <f t="shared" si="101"/>
        <v>5.9578804466827243E-2</v>
      </c>
      <c r="CR50">
        <f t="shared" si="102"/>
        <v>6.5245272969374282E-2</v>
      </c>
      <c r="CS50">
        <f t="shared" si="103"/>
        <v>0.18108245691559863</v>
      </c>
      <c r="CT50">
        <f t="shared" si="104"/>
        <v>1.4617457305502983E-2</v>
      </c>
      <c r="CV50" s="26">
        <v>9.57</v>
      </c>
      <c r="CW50" s="27">
        <v>2.84</v>
      </c>
      <c r="CX50" s="27">
        <v>-4.1399999999999997</v>
      </c>
      <c r="CY50" s="27">
        <v>0.08</v>
      </c>
      <c r="CZ50" s="28">
        <v>-4.38</v>
      </c>
      <c r="DB50">
        <f t="shared" si="72"/>
        <v>9.5700000000000007E-2</v>
      </c>
      <c r="DC50">
        <f t="shared" si="73"/>
        <v>2.8399999999999998E-2</v>
      </c>
      <c r="DD50">
        <f t="shared" si="74"/>
        <v>-4.1399999999999999E-2</v>
      </c>
      <c r="DE50">
        <f t="shared" si="105"/>
        <v>-4.3799999999999999E-2</v>
      </c>
      <c r="DF50">
        <f t="shared" si="106"/>
        <v>8.0000000000000004E-4</v>
      </c>
    </row>
    <row r="51" spans="1:120" x14ac:dyDescent="0.25">
      <c r="A51" s="6">
        <v>44804</v>
      </c>
      <c r="C51" s="10">
        <v>5.032</v>
      </c>
      <c r="D51" s="11">
        <v>22.64</v>
      </c>
      <c r="E51" s="11">
        <v>16.451000000000001</v>
      </c>
      <c r="F51" s="11">
        <v>32.659999999999997</v>
      </c>
      <c r="G51" s="11">
        <v>51.77</v>
      </c>
      <c r="H51" s="11">
        <v>0.140898</v>
      </c>
      <c r="I51" s="11">
        <v>226.62</v>
      </c>
      <c r="J51" s="11">
        <v>55.58</v>
      </c>
      <c r="K51" s="11">
        <v>3.08</v>
      </c>
      <c r="L51" s="11">
        <v>24.66</v>
      </c>
      <c r="M51" s="11">
        <v>30.663097</v>
      </c>
      <c r="N51" s="11">
        <v>36.35</v>
      </c>
      <c r="O51" s="11">
        <v>10.32</v>
      </c>
      <c r="P51" s="11">
        <v>37.585484000000001</v>
      </c>
      <c r="Q51" s="12">
        <v>47.58</v>
      </c>
      <c r="S51" s="10">
        <v>19.111000000000001</v>
      </c>
      <c r="T51" s="11">
        <v>15</v>
      </c>
      <c r="U51" s="11">
        <v>243.13</v>
      </c>
      <c r="V51" s="11">
        <v>47.61</v>
      </c>
      <c r="W51" s="11">
        <v>24.22</v>
      </c>
      <c r="X51" s="11">
        <v>34.249899999999997</v>
      </c>
      <c r="Y51" s="11">
        <v>29.1</v>
      </c>
      <c r="Z51" s="11">
        <v>82.264206000000001</v>
      </c>
      <c r="AA51" s="11">
        <v>27.57</v>
      </c>
      <c r="AB51" s="11">
        <v>11.71</v>
      </c>
      <c r="AC51" s="11">
        <v>7.2</v>
      </c>
      <c r="AD51" s="11">
        <v>45.262500000000003</v>
      </c>
      <c r="AE51" s="11">
        <v>36.6</v>
      </c>
      <c r="AF51" s="11">
        <v>126.21</v>
      </c>
      <c r="AG51" s="12">
        <v>42.155000000000001</v>
      </c>
      <c r="AI51">
        <f t="shared" si="42"/>
        <v>-0.11408450704225347</v>
      </c>
      <c r="AJ51">
        <f t="shared" si="43"/>
        <v>-6.1359867330016596E-2</v>
      </c>
      <c r="AK51">
        <f t="shared" si="44"/>
        <v>-7.5007028394714625E-2</v>
      </c>
      <c r="AL51">
        <f t="shared" si="45"/>
        <v>5.3548387096774085E-2</v>
      </c>
      <c r="AM51">
        <f t="shared" si="46"/>
        <v>7.1842650103519798E-2</v>
      </c>
      <c r="AN51">
        <f t="shared" si="47"/>
        <v>-0.53065289806795479</v>
      </c>
      <c r="AO51">
        <f t="shared" si="48"/>
        <v>-1.9258233435755352E-2</v>
      </c>
      <c r="AP51">
        <f t="shared" si="49"/>
        <v>-2.6619964973730353E-2</v>
      </c>
      <c r="AQ51">
        <f t="shared" si="50"/>
        <v>0.60416666666666674</v>
      </c>
      <c r="AR51">
        <f t="shared" si="51"/>
        <v>2.9215358931552558E-2</v>
      </c>
      <c r="AS51">
        <f t="shared" si="52"/>
        <v>-1.4737504833435762E-2</v>
      </c>
      <c r="AT51">
        <f t="shared" si="53"/>
        <v>-3.5041146801168044E-2</v>
      </c>
      <c r="AU51">
        <f t="shared" si="54"/>
        <v>-2.2727272727272745E-2</v>
      </c>
      <c r="AV51">
        <f t="shared" si="55"/>
        <v>-2.1521562408834221E-2</v>
      </c>
      <c r="AW51">
        <f t="shared" si="56"/>
        <v>-0.18527397260273973</v>
      </c>
      <c r="AY51">
        <f t="shared" si="57"/>
        <v>-3.367548162006373E-2</v>
      </c>
      <c r="AZ51">
        <f t="shared" si="58"/>
        <v>-2.4072869225764428E-2</v>
      </c>
      <c r="BA51">
        <f t="shared" si="59"/>
        <v>-3.2010192300035802E-2</v>
      </c>
      <c r="BB51">
        <f t="shared" si="60"/>
        <v>-0.11291224147568478</v>
      </c>
      <c r="BC51">
        <f t="shared" si="61"/>
        <v>4.6672428694900528E-2</v>
      </c>
      <c r="BD51">
        <f t="shared" si="62"/>
        <v>-2.9197080292940047E-6</v>
      </c>
      <c r="BE51">
        <f t="shared" si="63"/>
        <v>-8.6629001883239104E-2</v>
      </c>
      <c r="BF51">
        <f t="shared" si="64"/>
        <v>-5.9014633027034885E-2</v>
      </c>
      <c r="BG51">
        <f t="shared" si="65"/>
        <v>-3.0931458699472725E-2</v>
      </c>
      <c r="BH51">
        <f t="shared" si="66"/>
        <v>-7.137192704203002E-2</v>
      </c>
      <c r="BI51">
        <f t="shared" si="67"/>
        <v>8.9258698940998457E-2</v>
      </c>
      <c r="BJ51">
        <f t="shared" si="68"/>
        <v>-6.5355428217438422E-2</v>
      </c>
      <c r="BK51">
        <f t="shared" si="69"/>
        <v>-8.5685735698226323E-2</v>
      </c>
      <c r="BL51">
        <f t="shared" si="70"/>
        <v>-5.6232707694608516E-2</v>
      </c>
      <c r="BM51">
        <f t="shared" si="71"/>
        <v>-1.5300163513197877E-2</v>
      </c>
      <c r="BP51">
        <f t="shared" si="75"/>
        <v>-0.11598450704225347</v>
      </c>
      <c r="BQ51">
        <f t="shared" si="76"/>
        <v>-6.3259867330016595E-2</v>
      </c>
      <c r="BR51">
        <f t="shared" si="77"/>
        <v>-7.6907028394714624E-2</v>
      </c>
      <c r="BS51">
        <f t="shared" si="78"/>
        <v>5.1648387096774086E-2</v>
      </c>
      <c r="BT51">
        <f t="shared" si="79"/>
        <v>6.9942650103519799E-2</v>
      </c>
      <c r="BU51">
        <f t="shared" si="80"/>
        <v>-0.53255289806795481</v>
      </c>
      <c r="BV51">
        <f t="shared" si="81"/>
        <v>-2.115823343575535E-2</v>
      </c>
      <c r="BW51">
        <f t="shared" si="82"/>
        <v>-2.8519964973730352E-2</v>
      </c>
      <c r="BX51">
        <f t="shared" si="83"/>
        <v>0.60226666666666673</v>
      </c>
      <c r="BY51">
        <f t="shared" si="84"/>
        <v>2.7315358931552559E-2</v>
      </c>
      <c r="BZ51">
        <f t="shared" si="85"/>
        <v>-1.6637504833435762E-2</v>
      </c>
      <c r="CA51">
        <f t="shared" si="86"/>
        <v>-3.6941146801168043E-2</v>
      </c>
      <c r="CB51">
        <f t="shared" si="87"/>
        <v>-2.4627272727272744E-2</v>
      </c>
      <c r="CC51">
        <f t="shared" si="88"/>
        <v>-2.342156240883422E-2</v>
      </c>
      <c r="CD51">
        <f t="shared" si="89"/>
        <v>-0.18717397260273974</v>
      </c>
      <c r="CF51">
        <f t="shared" si="90"/>
        <v>-3.5575481620063729E-2</v>
      </c>
      <c r="CG51">
        <f t="shared" si="91"/>
        <v>-2.5972869225764427E-2</v>
      </c>
      <c r="CH51">
        <f t="shared" si="92"/>
        <v>-3.39101923000358E-2</v>
      </c>
      <c r="CI51">
        <f t="shared" si="93"/>
        <v>-0.11481224147568478</v>
      </c>
      <c r="CJ51">
        <f t="shared" si="94"/>
        <v>4.4772428694900529E-2</v>
      </c>
      <c r="CK51">
        <f t="shared" si="95"/>
        <v>-1.9029197080292939E-3</v>
      </c>
      <c r="CL51">
        <f t="shared" si="96"/>
        <v>-8.8529001883239103E-2</v>
      </c>
      <c r="CM51">
        <f t="shared" si="97"/>
        <v>-6.0914633027034884E-2</v>
      </c>
      <c r="CN51">
        <f t="shared" si="98"/>
        <v>-3.2831458699472724E-2</v>
      </c>
      <c r="CO51">
        <f t="shared" si="99"/>
        <v>-7.3271927042030019E-2</v>
      </c>
      <c r="CP51">
        <f t="shared" si="100"/>
        <v>8.7358698940998458E-2</v>
      </c>
      <c r="CQ51">
        <f t="shared" si="101"/>
        <v>-6.725542821743842E-2</v>
      </c>
      <c r="CR51">
        <f t="shared" si="102"/>
        <v>-8.7585735698226322E-2</v>
      </c>
      <c r="CS51">
        <f t="shared" si="103"/>
        <v>-5.8132707694608515E-2</v>
      </c>
      <c r="CT51">
        <f t="shared" si="104"/>
        <v>-1.7200163513197878E-2</v>
      </c>
      <c r="CV51" s="26">
        <v>-3.77</v>
      </c>
      <c r="CW51" s="27">
        <v>1.42</v>
      </c>
      <c r="CX51" s="27">
        <v>0.19</v>
      </c>
      <c r="CY51" s="27">
        <v>0.19</v>
      </c>
      <c r="CZ51" s="28">
        <v>1.85</v>
      </c>
      <c r="DB51">
        <f t="shared" si="72"/>
        <v>-3.7699999999999997E-2</v>
      </c>
      <c r="DC51">
        <f t="shared" si="73"/>
        <v>1.4199999999999999E-2</v>
      </c>
      <c r="DD51">
        <f t="shared" si="74"/>
        <v>1.9E-3</v>
      </c>
      <c r="DE51">
        <f t="shared" si="105"/>
        <v>1.8500000000000003E-2</v>
      </c>
      <c r="DF51">
        <f t="shared" si="106"/>
        <v>1.9E-3</v>
      </c>
    </row>
    <row r="52" spans="1:120" x14ac:dyDescent="0.25">
      <c r="A52" s="6">
        <v>44834</v>
      </c>
      <c r="C52" s="10">
        <v>4.33</v>
      </c>
      <c r="D52" s="11">
        <v>19.45</v>
      </c>
      <c r="E52" s="11">
        <v>15.835000000000001</v>
      </c>
      <c r="F52" s="11">
        <v>29.49</v>
      </c>
      <c r="G52" s="11">
        <v>55.35</v>
      </c>
      <c r="H52" s="11">
        <v>0.125</v>
      </c>
      <c r="I52" s="11">
        <v>209.38</v>
      </c>
      <c r="J52" s="11">
        <v>46.5</v>
      </c>
      <c r="K52" s="11">
        <v>2.37</v>
      </c>
      <c r="L52" s="11">
        <v>21.08</v>
      </c>
      <c r="M52" s="11">
        <v>28.188262999999999</v>
      </c>
      <c r="N52" s="11">
        <v>31.83</v>
      </c>
      <c r="O52" s="11">
        <v>8.35</v>
      </c>
      <c r="P52" s="11">
        <v>34.797817000000002</v>
      </c>
      <c r="Q52" s="12">
        <v>42.11</v>
      </c>
      <c r="S52" s="10">
        <v>15.86</v>
      </c>
      <c r="T52" s="11">
        <v>14.51</v>
      </c>
      <c r="U52" s="11">
        <v>209.65</v>
      </c>
      <c r="V52" s="11">
        <v>43.38</v>
      </c>
      <c r="W52" s="11">
        <v>22.81</v>
      </c>
      <c r="X52" s="11">
        <v>32.075000000000003</v>
      </c>
      <c r="Y52" s="11">
        <v>28.02</v>
      </c>
      <c r="Z52" s="11">
        <v>68.333240000000004</v>
      </c>
      <c r="AA52" s="11">
        <v>26.15</v>
      </c>
      <c r="AB52" s="11">
        <v>9.9499999999999993</v>
      </c>
      <c r="AC52" s="11">
        <v>7.64</v>
      </c>
      <c r="AD52" s="11">
        <v>43.64</v>
      </c>
      <c r="AE52" s="11">
        <v>30.06</v>
      </c>
      <c r="AF52" s="11">
        <v>110.36</v>
      </c>
      <c r="AG52" s="12">
        <v>35.225000000000001</v>
      </c>
      <c r="AI52">
        <f t="shared" si="42"/>
        <v>-0.13950715421303655</v>
      </c>
      <c r="AJ52">
        <f t="shared" si="43"/>
        <v>-0.14090106007067144</v>
      </c>
      <c r="AK52">
        <f t="shared" si="44"/>
        <v>-3.7444532247279776E-2</v>
      </c>
      <c r="AL52">
        <f t="shared" si="45"/>
        <v>-9.706062461726879E-2</v>
      </c>
      <c r="AM52">
        <f t="shared" si="46"/>
        <v>6.9152018543558014E-2</v>
      </c>
      <c r="AN52">
        <f t="shared" si="47"/>
        <v>-0.11283339720932871</v>
      </c>
      <c r="AO52">
        <f t="shared" si="48"/>
        <v>-7.6074485923572535E-2</v>
      </c>
      <c r="AP52">
        <f t="shared" si="49"/>
        <v>-0.16336811802806764</v>
      </c>
      <c r="AQ52">
        <f t="shared" si="50"/>
        <v>-0.23051948051948051</v>
      </c>
      <c r="AR52">
        <f t="shared" si="51"/>
        <v>-0.14517437145174378</v>
      </c>
      <c r="AS52">
        <f t="shared" si="52"/>
        <v>-8.071050357372582E-2</v>
      </c>
      <c r="AT52">
        <f t="shared" si="53"/>
        <v>-0.12434662998624492</v>
      </c>
      <c r="AU52">
        <f t="shared" si="54"/>
        <v>-0.19089147286821712</v>
      </c>
      <c r="AV52">
        <f t="shared" si="55"/>
        <v>-7.4168713644874151E-2</v>
      </c>
      <c r="AW52">
        <f t="shared" si="56"/>
        <v>-0.1149642707019756</v>
      </c>
      <c r="AY52">
        <f t="shared" si="57"/>
        <v>-0.17011145413636131</v>
      </c>
      <c r="AZ52">
        <f t="shared" si="58"/>
        <v>-3.2666666666666684E-2</v>
      </c>
      <c r="BA52">
        <f t="shared" si="59"/>
        <v>-0.1377041089129272</v>
      </c>
      <c r="BB52">
        <f t="shared" si="60"/>
        <v>-8.8846880907372333E-2</v>
      </c>
      <c r="BC52">
        <f t="shared" si="61"/>
        <v>-5.8216350123864585E-2</v>
      </c>
      <c r="BD52">
        <f t="shared" si="62"/>
        <v>-6.3500915331139482E-2</v>
      </c>
      <c r="BE52">
        <f t="shared" si="63"/>
        <v>-3.7113402061855733E-2</v>
      </c>
      <c r="BF52">
        <f t="shared" si="64"/>
        <v>-0.16934419813156645</v>
      </c>
      <c r="BG52">
        <f t="shared" si="65"/>
        <v>-5.1505259339862233E-2</v>
      </c>
      <c r="BH52">
        <f t="shared" si="66"/>
        <v>-0.15029888983774564</v>
      </c>
      <c r="BI52">
        <f t="shared" si="67"/>
        <v>6.111111111111104E-2</v>
      </c>
      <c r="BJ52">
        <f t="shared" si="68"/>
        <v>-3.5846451256559012E-2</v>
      </c>
      <c r="BK52">
        <f t="shared" si="69"/>
        <v>-0.17868852459016399</v>
      </c>
      <c r="BL52">
        <f t="shared" si="70"/>
        <v>-0.12558434355439343</v>
      </c>
      <c r="BM52">
        <f t="shared" si="71"/>
        <v>-0.16439331040208752</v>
      </c>
      <c r="BP52">
        <f t="shared" si="75"/>
        <v>-0.14140715421303657</v>
      </c>
      <c r="BQ52">
        <f t="shared" si="76"/>
        <v>-0.14280106007067145</v>
      </c>
      <c r="BR52">
        <f t="shared" si="77"/>
        <v>-3.9344532247279775E-2</v>
      </c>
      <c r="BS52">
        <f t="shared" si="78"/>
        <v>-9.8960624617268789E-2</v>
      </c>
      <c r="BT52">
        <f t="shared" si="79"/>
        <v>6.7252018543558015E-2</v>
      </c>
      <c r="BU52">
        <f t="shared" si="80"/>
        <v>-0.11473339720932871</v>
      </c>
      <c r="BV52">
        <f t="shared" si="81"/>
        <v>-7.7974485923572534E-2</v>
      </c>
      <c r="BW52">
        <f t="shared" si="82"/>
        <v>-0.16526811802806765</v>
      </c>
      <c r="BX52">
        <f t="shared" si="83"/>
        <v>-0.23241948051948053</v>
      </c>
      <c r="BY52">
        <f t="shared" si="84"/>
        <v>-0.14707437145174379</v>
      </c>
      <c r="BZ52">
        <f t="shared" si="85"/>
        <v>-8.2610503573725819E-2</v>
      </c>
      <c r="CA52">
        <f t="shared" si="86"/>
        <v>-0.12624662998624492</v>
      </c>
      <c r="CB52">
        <f t="shared" si="87"/>
        <v>-0.19279147286821713</v>
      </c>
      <c r="CC52">
        <f t="shared" si="88"/>
        <v>-7.606871364487415E-2</v>
      </c>
      <c r="CD52">
        <f t="shared" si="89"/>
        <v>-0.11686427070197559</v>
      </c>
      <c r="CF52">
        <f t="shared" si="90"/>
        <v>-0.17201145413636132</v>
      </c>
      <c r="CG52">
        <f t="shared" si="91"/>
        <v>-3.4566666666666683E-2</v>
      </c>
      <c r="CH52">
        <f t="shared" si="92"/>
        <v>-0.13960410891292721</v>
      </c>
      <c r="CI52">
        <f t="shared" si="93"/>
        <v>-9.0746880907372332E-2</v>
      </c>
      <c r="CJ52">
        <f t="shared" si="94"/>
        <v>-6.0116350123864584E-2</v>
      </c>
      <c r="CK52">
        <f t="shared" si="95"/>
        <v>-6.5400915331139481E-2</v>
      </c>
      <c r="CL52">
        <f t="shared" si="96"/>
        <v>-3.9013402061855731E-2</v>
      </c>
      <c r="CM52">
        <f t="shared" si="97"/>
        <v>-0.17124419813156647</v>
      </c>
      <c r="CN52">
        <f t="shared" si="98"/>
        <v>-5.3405259339862232E-2</v>
      </c>
      <c r="CO52">
        <f t="shared" si="99"/>
        <v>-0.15219888983774565</v>
      </c>
      <c r="CP52">
        <f t="shared" si="100"/>
        <v>5.9211111111111041E-2</v>
      </c>
      <c r="CQ52">
        <f t="shared" si="101"/>
        <v>-3.774645125655901E-2</v>
      </c>
      <c r="CR52">
        <f t="shared" si="102"/>
        <v>-0.180588524590164</v>
      </c>
      <c r="CS52">
        <f t="shared" si="103"/>
        <v>-0.12748434355439345</v>
      </c>
      <c r="CT52">
        <f t="shared" si="104"/>
        <v>-0.16629331040208753</v>
      </c>
      <c r="CV52" s="26">
        <v>-9.34</v>
      </c>
      <c r="CW52" s="27">
        <v>-0.75</v>
      </c>
      <c r="CX52" s="27">
        <v>0.05</v>
      </c>
      <c r="CY52" s="27">
        <v>0.19</v>
      </c>
      <c r="CZ52" s="28">
        <v>3.68</v>
      </c>
      <c r="DB52">
        <f t="shared" si="72"/>
        <v>-9.3399999999999997E-2</v>
      </c>
      <c r="DC52">
        <f t="shared" si="73"/>
        <v>-7.4999999999999997E-3</v>
      </c>
      <c r="DD52">
        <f t="shared" si="74"/>
        <v>5.0000000000000001E-4</v>
      </c>
      <c r="DE52">
        <f t="shared" si="105"/>
        <v>3.6799999999999999E-2</v>
      </c>
      <c r="DF52">
        <f t="shared" si="106"/>
        <v>1.9E-3</v>
      </c>
      <c r="DH52" t="s">
        <v>250</v>
      </c>
    </row>
    <row r="53" spans="1:120" ht="17.25" thickBot="1" x14ac:dyDescent="0.3">
      <c r="A53" s="6">
        <v>44865</v>
      </c>
      <c r="C53" s="10">
        <v>4.5</v>
      </c>
      <c r="D53" s="11">
        <v>21.52</v>
      </c>
      <c r="E53" s="11">
        <v>16.033000000000001</v>
      </c>
      <c r="F53" s="11">
        <v>31.78</v>
      </c>
      <c r="G53" s="11">
        <v>64.17</v>
      </c>
      <c r="H53" s="11">
        <v>0.19500000000000001</v>
      </c>
      <c r="I53" s="11">
        <v>230.53</v>
      </c>
      <c r="J53" s="11">
        <v>55.36</v>
      </c>
      <c r="K53" s="11">
        <v>2.4500000000000002</v>
      </c>
      <c r="L53" s="11">
        <v>24.67</v>
      </c>
      <c r="M53" s="11">
        <v>32.879936000000001</v>
      </c>
      <c r="N53" s="11">
        <v>37.71</v>
      </c>
      <c r="O53" s="11">
        <v>8.6300000000000008</v>
      </c>
      <c r="P53" s="11">
        <v>37.854640000000003</v>
      </c>
      <c r="Q53" s="12">
        <v>48.89</v>
      </c>
      <c r="S53" s="10">
        <v>12.867000000000001</v>
      </c>
      <c r="T53" s="11">
        <v>14.81</v>
      </c>
      <c r="U53" s="11">
        <v>228.07</v>
      </c>
      <c r="V53" s="11">
        <v>48.09</v>
      </c>
      <c r="W53" s="11">
        <v>27.78</v>
      </c>
      <c r="X53" s="11">
        <v>32.15</v>
      </c>
      <c r="Y53" s="11">
        <v>33.950000000000003</v>
      </c>
      <c r="Z53" s="11">
        <v>74.696650000000005</v>
      </c>
      <c r="AA53" s="11">
        <v>24.6</v>
      </c>
      <c r="AB53" s="11">
        <v>10.86</v>
      </c>
      <c r="AC53" s="11">
        <v>8.7899999999999991</v>
      </c>
      <c r="AD53" s="11">
        <v>45.22</v>
      </c>
      <c r="AE53" s="11">
        <v>35.51</v>
      </c>
      <c r="AF53" s="11">
        <v>122.23</v>
      </c>
      <c r="AG53" s="12">
        <v>44.274999999999999</v>
      </c>
      <c r="AI53">
        <f t="shared" si="42"/>
        <v>3.9260969976905293E-2</v>
      </c>
      <c r="AJ53">
        <f t="shared" si="43"/>
        <v>0.10642673521850901</v>
      </c>
      <c r="AK53">
        <f t="shared" si="44"/>
        <v>1.2503946952952346E-2</v>
      </c>
      <c r="AL53">
        <f t="shared" si="45"/>
        <v>7.7653441844693208E-2</v>
      </c>
      <c r="AM53">
        <f t="shared" si="46"/>
        <v>0.15934959349593497</v>
      </c>
      <c r="AN53">
        <f t="shared" si="47"/>
        <v>0.56000000000000005</v>
      </c>
      <c r="AO53">
        <f t="shared" si="48"/>
        <v>0.10101251313401474</v>
      </c>
      <c r="AP53">
        <f t="shared" si="49"/>
        <v>0.19053763440860214</v>
      </c>
      <c r="AQ53">
        <f t="shared" si="50"/>
        <v>3.3755274261603407E-2</v>
      </c>
      <c r="AR53">
        <f t="shared" si="51"/>
        <v>0.17030360531309316</v>
      </c>
      <c r="AS53">
        <f t="shared" si="52"/>
        <v>0.16644065652431303</v>
      </c>
      <c r="AT53">
        <f t="shared" si="53"/>
        <v>0.18473138548539123</v>
      </c>
      <c r="AU53">
        <f t="shared" si="54"/>
        <v>3.3532934131736664E-2</v>
      </c>
      <c r="AV53">
        <f t="shared" si="55"/>
        <v>8.7845251901865026E-2</v>
      </c>
      <c r="AW53">
        <f t="shared" si="56"/>
        <v>0.16100688672524344</v>
      </c>
      <c r="AY53">
        <f t="shared" si="57"/>
        <v>-0.18871374527112222</v>
      </c>
      <c r="AZ53">
        <f t="shared" si="58"/>
        <v>2.067539627842872E-2</v>
      </c>
      <c r="BA53">
        <f t="shared" si="59"/>
        <v>8.7860720248032376E-2</v>
      </c>
      <c r="BB53">
        <f t="shared" si="60"/>
        <v>0.10857538035961274</v>
      </c>
      <c r="BC53">
        <f t="shared" si="61"/>
        <v>0.21788689171416056</v>
      </c>
      <c r="BD53">
        <f t="shared" si="62"/>
        <v>2.338269680436344E-3</v>
      </c>
      <c r="BE53">
        <f t="shared" si="63"/>
        <v>0.21163454675231988</v>
      </c>
      <c r="BF53">
        <f t="shared" si="64"/>
        <v>9.3123200363395636E-2</v>
      </c>
      <c r="BG53">
        <f t="shared" si="65"/>
        <v>-5.9273422562141388E-2</v>
      </c>
      <c r="BH53">
        <f t="shared" si="66"/>
        <v>9.145728643216082E-2</v>
      </c>
      <c r="BI53">
        <f t="shared" si="67"/>
        <v>0.15052356020942401</v>
      </c>
      <c r="BJ53">
        <f t="shared" si="68"/>
        <v>3.620531622364799E-2</v>
      </c>
      <c r="BK53">
        <f t="shared" si="69"/>
        <v>0.18130405854956752</v>
      </c>
      <c r="BL53">
        <f t="shared" si="70"/>
        <v>0.1075570859006887</v>
      </c>
      <c r="BM53">
        <f t="shared" si="71"/>
        <v>0.25691980127750169</v>
      </c>
      <c r="BP53">
        <f t="shared" si="75"/>
        <v>3.6960969976905289E-2</v>
      </c>
      <c r="BQ53">
        <f t="shared" si="76"/>
        <v>0.10412673521850901</v>
      </c>
      <c r="BR53">
        <f t="shared" si="77"/>
        <v>1.0203946952952346E-2</v>
      </c>
      <c r="BS53">
        <f t="shared" si="78"/>
        <v>7.5353441844693211E-2</v>
      </c>
      <c r="BT53">
        <f t="shared" si="79"/>
        <v>0.15704959349593497</v>
      </c>
      <c r="BU53">
        <f t="shared" si="80"/>
        <v>0.55770000000000008</v>
      </c>
      <c r="BV53">
        <f t="shared" si="81"/>
        <v>9.8712513134014745E-2</v>
      </c>
      <c r="BW53">
        <f t="shared" si="82"/>
        <v>0.18823763440860214</v>
      </c>
      <c r="BX53">
        <f t="shared" si="83"/>
        <v>3.1455274261603411E-2</v>
      </c>
      <c r="BY53">
        <f t="shared" si="84"/>
        <v>0.16800360531309316</v>
      </c>
      <c r="BZ53">
        <f t="shared" si="85"/>
        <v>0.16414065652431303</v>
      </c>
      <c r="CA53">
        <f t="shared" si="86"/>
        <v>0.18243138548539123</v>
      </c>
      <c r="CB53">
        <f t="shared" si="87"/>
        <v>3.1232934131736664E-2</v>
      </c>
      <c r="CC53">
        <f t="shared" si="88"/>
        <v>8.554525190186503E-2</v>
      </c>
      <c r="CD53">
        <f t="shared" si="89"/>
        <v>0.15870688672524344</v>
      </c>
      <c r="CF53">
        <f t="shared" si="90"/>
        <v>-0.19101374527112222</v>
      </c>
      <c r="CG53">
        <f t="shared" si="91"/>
        <v>1.837539627842872E-2</v>
      </c>
      <c r="CH53">
        <f t="shared" si="92"/>
        <v>8.5560720248032379E-2</v>
      </c>
      <c r="CI53">
        <f t="shared" si="93"/>
        <v>0.10627538035961274</v>
      </c>
      <c r="CJ53">
        <f t="shared" si="94"/>
        <v>0.21558689171416057</v>
      </c>
      <c r="CK53">
        <f t="shared" si="95"/>
        <v>3.8269680436344052E-5</v>
      </c>
      <c r="CL53">
        <f t="shared" si="96"/>
        <v>0.20933454675231988</v>
      </c>
      <c r="CM53">
        <f t="shared" si="97"/>
        <v>9.082320036339564E-2</v>
      </c>
      <c r="CN53">
        <f t="shared" si="98"/>
        <v>-6.1573422562141392E-2</v>
      </c>
      <c r="CO53">
        <f t="shared" si="99"/>
        <v>8.9157286432160823E-2</v>
      </c>
      <c r="CP53">
        <f t="shared" si="100"/>
        <v>0.14822356020942401</v>
      </c>
      <c r="CQ53">
        <f t="shared" si="101"/>
        <v>3.3905316223647994E-2</v>
      </c>
      <c r="CR53">
        <f t="shared" si="102"/>
        <v>0.17900405854956752</v>
      </c>
      <c r="CS53">
        <f t="shared" si="103"/>
        <v>0.1052570859006887</v>
      </c>
      <c r="CT53">
        <f t="shared" si="104"/>
        <v>0.25461980127750167</v>
      </c>
      <c r="CV53" s="26">
        <v>7.85</v>
      </c>
      <c r="CW53" s="27">
        <v>0</v>
      </c>
      <c r="CX53" s="27">
        <v>7.97</v>
      </c>
      <c r="CY53" s="27">
        <v>0.23</v>
      </c>
      <c r="CZ53" s="28">
        <v>3.9</v>
      </c>
      <c r="DB53">
        <f t="shared" si="72"/>
        <v>7.85E-2</v>
      </c>
      <c r="DC53" s="44">
        <f t="shared" si="73"/>
        <v>0</v>
      </c>
      <c r="DD53">
        <f t="shared" si="74"/>
        <v>7.9699999999999993E-2</v>
      </c>
      <c r="DE53">
        <f t="shared" si="105"/>
        <v>3.9E-2</v>
      </c>
      <c r="DF53">
        <f t="shared" si="106"/>
        <v>2.3E-3</v>
      </c>
    </row>
    <row r="54" spans="1:120" x14ac:dyDescent="0.25">
      <c r="A54" s="6">
        <v>44895</v>
      </c>
      <c r="C54" s="10">
        <v>5.52</v>
      </c>
      <c r="D54" s="11">
        <v>23.21</v>
      </c>
      <c r="E54" s="11">
        <v>16.805</v>
      </c>
      <c r="F54" s="11">
        <v>30.28</v>
      </c>
      <c r="G54" s="11">
        <v>66.400000000000006</v>
      </c>
      <c r="H54" s="11">
        <v>0.21099999999999999</v>
      </c>
      <c r="I54" s="11">
        <v>279.89</v>
      </c>
      <c r="J54" s="11">
        <v>69.39</v>
      </c>
      <c r="K54" s="11">
        <v>2.98</v>
      </c>
      <c r="L54" s="11">
        <v>26.32</v>
      </c>
      <c r="M54" s="11">
        <v>36.300750000000001</v>
      </c>
      <c r="N54" s="11">
        <v>36.61</v>
      </c>
      <c r="O54" s="11">
        <v>10.61</v>
      </c>
      <c r="P54" s="11">
        <v>38.796680000000002</v>
      </c>
      <c r="Q54" s="12">
        <v>53.18</v>
      </c>
      <c r="S54" s="10">
        <v>18.096</v>
      </c>
      <c r="T54" s="11">
        <v>16.399999999999999</v>
      </c>
      <c r="U54" s="11">
        <v>256.5</v>
      </c>
      <c r="V54" s="11">
        <v>50.11</v>
      </c>
      <c r="W54" s="11">
        <v>28.9</v>
      </c>
      <c r="X54" s="11">
        <v>31.05</v>
      </c>
      <c r="Y54" s="11">
        <v>38.92</v>
      </c>
      <c r="Z54" s="11">
        <v>77.144120000000001</v>
      </c>
      <c r="AA54" s="11">
        <v>23.425000000000001</v>
      </c>
      <c r="AB54" s="11">
        <v>10.11</v>
      </c>
      <c r="AC54" s="11">
        <v>8.1199999999999992</v>
      </c>
      <c r="AD54" s="11">
        <v>49.31</v>
      </c>
      <c r="AE54" s="11">
        <v>39.92</v>
      </c>
      <c r="AF54" s="11">
        <v>126.12</v>
      </c>
      <c r="AG54" s="12">
        <v>45.99</v>
      </c>
      <c r="AI54">
        <f t="shared" si="42"/>
        <v>0.22666666666666657</v>
      </c>
      <c r="AJ54">
        <f t="shared" si="43"/>
        <v>7.8531598513011211E-2</v>
      </c>
      <c r="AK54">
        <f t="shared" si="44"/>
        <v>4.8150689203517644E-2</v>
      </c>
      <c r="AL54">
        <f t="shared" si="45"/>
        <v>-4.7199496538703582E-2</v>
      </c>
      <c r="AM54">
        <f t="shared" si="46"/>
        <v>3.4751441483559353E-2</v>
      </c>
      <c r="AN54">
        <f t="shared" si="47"/>
        <v>8.2051282051281982E-2</v>
      </c>
      <c r="AO54">
        <f t="shared" si="48"/>
        <v>0.21411529952717645</v>
      </c>
      <c r="AP54">
        <f t="shared" si="49"/>
        <v>0.25343208092485553</v>
      </c>
      <c r="AQ54">
        <f t="shared" si="50"/>
        <v>0.2163265306122448</v>
      </c>
      <c r="AR54">
        <f t="shared" si="51"/>
        <v>6.6882853668423128E-2</v>
      </c>
      <c r="AS54">
        <f t="shared" si="52"/>
        <v>0.10403955774123161</v>
      </c>
      <c r="AT54">
        <f t="shared" si="53"/>
        <v>-2.9169981437284578E-2</v>
      </c>
      <c r="AU54">
        <f t="shared" si="54"/>
        <v>0.22943221320973331</v>
      </c>
      <c r="AV54">
        <f t="shared" si="55"/>
        <v>2.488572074651875E-2</v>
      </c>
      <c r="AW54">
        <f t="shared" si="56"/>
        <v>8.7748005727142545E-2</v>
      </c>
      <c r="AY54">
        <f t="shared" si="57"/>
        <v>0.40638843553275811</v>
      </c>
      <c r="AZ54">
        <f t="shared" si="58"/>
        <v>0.10735989196488846</v>
      </c>
      <c r="BA54">
        <f t="shared" si="59"/>
        <v>0.12465471127285487</v>
      </c>
      <c r="BB54">
        <f t="shared" si="60"/>
        <v>4.2004574755666373E-2</v>
      </c>
      <c r="BC54">
        <f t="shared" si="61"/>
        <v>4.0316774658027264E-2</v>
      </c>
      <c r="BD54">
        <f t="shared" si="62"/>
        <v>-3.4214618973561366E-2</v>
      </c>
      <c r="BE54">
        <f t="shared" si="63"/>
        <v>0.14639175257731954</v>
      </c>
      <c r="BF54">
        <f t="shared" si="64"/>
        <v>3.2765458691922537E-2</v>
      </c>
      <c r="BG54">
        <f t="shared" si="65"/>
        <v>-4.7764227642276447E-2</v>
      </c>
      <c r="BH54">
        <f t="shared" si="66"/>
        <v>-6.9060773480662987E-2</v>
      </c>
      <c r="BI54">
        <f t="shared" si="67"/>
        <v>-7.6222980659840733E-2</v>
      </c>
      <c r="BJ54">
        <f t="shared" si="68"/>
        <v>9.044670499778866E-2</v>
      </c>
      <c r="BK54">
        <f t="shared" si="69"/>
        <v>0.12419036891016626</v>
      </c>
      <c r="BL54">
        <f t="shared" si="70"/>
        <v>3.1825247484251008E-2</v>
      </c>
      <c r="BM54">
        <f t="shared" si="71"/>
        <v>3.873517786561273E-2</v>
      </c>
      <c r="BP54">
        <f t="shared" si="75"/>
        <v>0.22376666666666656</v>
      </c>
      <c r="BQ54">
        <f t="shared" si="76"/>
        <v>7.5631598513011211E-2</v>
      </c>
      <c r="BR54">
        <f t="shared" si="77"/>
        <v>4.5250689203517644E-2</v>
      </c>
      <c r="BS54">
        <f t="shared" si="78"/>
        <v>-5.0099496538703582E-2</v>
      </c>
      <c r="BT54">
        <f t="shared" si="79"/>
        <v>3.1851441483559353E-2</v>
      </c>
      <c r="BU54">
        <f t="shared" si="80"/>
        <v>7.9151282051281982E-2</v>
      </c>
      <c r="BV54">
        <f t="shared" si="81"/>
        <v>0.21121529952717644</v>
      </c>
      <c r="BW54">
        <f t="shared" si="82"/>
        <v>0.25053208092485552</v>
      </c>
      <c r="BX54">
        <f t="shared" si="83"/>
        <v>0.21342653061224481</v>
      </c>
      <c r="BY54">
        <f t="shared" si="84"/>
        <v>6.3982853668423129E-2</v>
      </c>
      <c r="BZ54">
        <f t="shared" si="85"/>
        <v>0.10113955774123161</v>
      </c>
      <c r="CA54">
        <f t="shared" si="86"/>
        <v>-3.2069981437284581E-2</v>
      </c>
      <c r="CB54">
        <f t="shared" si="87"/>
        <v>0.22653221320973332</v>
      </c>
      <c r="CC54">
        <f t="shared" si="88"/>
        <v>2.198572074651875E-2</v>
      </c>
      <c r="CD54">
        <f t="shared" si="89"/>
        <v>8.4848005727142545E-2</v>
      </c>
      <c r="CF54">
        <f t="shared" si="90"/>
        <v>0.40348843553275809</v>
      </c>
      <c r="CG54">
        <f t="shared" si="91"/>
        <v>0.10445989196488846</v>
      </c>
      <c r="CH54">
        <f t="shared" si="92"/>
        <v>0.12175471127285487</v>
      </c>
      <c r="CI54">
        <f t="shared" si="93"/>
        <v>3.9104574755666373E-2</v>
      </c>
      <c r="CJ54">
        <f t="shared" si="94"/>
        <v>3.7416774658027264E-2</v>
      </c>
      <c r="CK54">
        <f t="shared" si="95"/>
        <v>-3.7114618973561365E-2</v>
      </c>
      <c r="CL54">
        <f t="shared" si="96"/>
        <v>0.14349175257731955</v>
      </c>
      <c r="CM54">
        <f t="shared" si="97"/>
        <v>2.9865458691922538E-2</v>
      </c>
      <c r="CN54">
        <f t="shared" si="98"/>
        <v>-5.0664227642276446E-2</v>
      </c>
      <c r="CO54">
        <f t="shared" si="99"/>
        <v>-7.1960773480662987E-2</v>
      </c>
      <c r="CP54">
        <f t="shared" si="100"/>
        <v>-7.9122980659840733E-2</v>
      </c>
      <c r="CQ54">
        <f t="shared" si="101"/>
        <v>8.754670499778866E-2</v>
      </c>
      <c r="CR54">
        <f t="shared" si="102"/>
        <v>0.12129036891016626</v>
      </c>
      <c r="CS54">
        <f t="shared" si="103"/>
        <v>2.8925247484251009E-2</v>
      </c>
      <c r="CT54">
        <f t="shared" si="104"/>
        <v>3.583517786561273E-2</v>
      </c>
      <c r="CV54" s="26">
        <v>4.6500000000000004</v>
      </c>
      <c r="CW54" s="27">
        <v>-3.57</v>
      </c>
      <c r="CX54" s="27">
        <v>1.49</v>
      </c>
      <c r="CY54" s="27">
        <v>0.28999999999999998</v>
      </c>
      <c r="CZ54" s="28">
        <v>-1.7</v>
      </c>
      <c r="DB54">
        <f t="shared" si="72"/>
        <v>4.6500000000000007E-2</v>
      </c>
      <c r="DC54">
        <f t="shared" si="73"/>
        <v>-3.5699999999999996E-2</v>
      </c>
      <c r="DD54">
        <f t="shared" si="74"/>
        <v>1.49E-2</v>
      </c>
      <c r="DE54">
        <f t="shared" si="105"/>
        <v>-1.7000000000000001E-2</v>
      </c>
      <c r="DF54">
        <f t="shared" si="106"/>
        <v>2.8999999999999998E-3</v>
      </c>
      <c r="DH54" s="69" t="s">
        <v>251</v>
      </c>
      <c r="DI54" s="69"/>
    </row>
    <row r="55" spans="1:120" x14ac:dyDescent="0.25">
      <c r="A55" s="6">
        <v>44925</v>
      </c>
      <c r="C55" s="10">
        <v>5.99</v>
      </c>
      <c r="D55" s="11">
        <v>23.47</v>
      </c>
      <c r="E55" s="11">
        <v>16.314</v>
      </c>
      <c r="F55" s="11">
        <v>27.95</v>
      </c>
      <c r="G55" s="11">
        <v>79.14</v>
      </c>
      <c r="H55" s="11">
        <v>0.24099999999999999</v>
      </c>
      <c r="I55" s="11">
        <v>278.08999999999997</v>
      </c>
      <c r="J55" s="11">
        <v>63.79</v>
      </c>
      <c r="K55" s="11">
        <v>2.58</v>
      </c>
      <c r="L55" s="11">
        <v>35.18</v>
      </c>
      <c r="M55" s="11">
        <v>32.755713999999998</v>
      </c>
      <c r="N55" s="11">
        <v>34.67</v>
      </c>
      <c r="O55" s="11">
        <v>10.48</v>
      </c>
      <c r="P55" s="11">
        <v>37.619999999999997</v>
      </c>
      <c r="Q55" s="12">
        <v>50.65</v>
      </c>
      <c r="S55" s="10">
        <v>17.489000000000001</v>
      </c>
      <c r="T55" s="11">
        <v>15.8</v>
      </c>
      <c r="U55" s="11">
        <v>246.42</v>
      </c>
      <c r="V55" s="11">
        <v>47.59</v>
      </c>
      <c r="W55" s="11">
        <v>27.49</v>
      </c>
      <c r="X55" s="11">
        <v>31.425000000000001</v>
      </c>
      <c r="Y55" s="11">
        <v>36.159999999999997</v>
      </c>
      <c r="Z55" s="11">
        <v>76.507773999999998</v>
      </c>
      <c r="AA55" s="11">
        <v>23.59</v>
      </c>
      <c r="AB55" s="11">
        <v>10.18</v>
      </c>
      <c r="AC55" s="11">
        <v>8.19</v>
      </c>
      <c r="AD55" s="11">
        <v>50.484999999999999</v>
      </c>
      <c r="AE55" s="11">
        <v>37.5</v>
      </c>
      <c r="AF55" s="11">
        <v>114.8</v>
      </c>
      <c r="AG55" s="12">
        <v>43.91</v>
      </c>
      <c r="AI55">
        <f t="shared" si="42"/>
        <v>8.5144927536232012E-2</v>
      </c>
      <c r="AJ55">
        <f t="shared" si="43"/>
        <v>1.1202068074105903E-2</v>
      </c>
      <c r="AK55">
        <f t="shared" si="44"/>
        <v>-2.9217494793216284E-2</v>
      </c>
      <c r="AL55">
        <f t="shared" si="45"/>
        <v>-7.6948480845442591E-2</v>
      </c>
      <c r="AM55">
        <f t="shared" si="46"/>
        <v>0.19186746987951797</v>
      </c>
      <c r="AN55">
        <f t="shared" si="47"/>
        <v>0.14218009478672985</v>
      </c>
      <c r="AO55">
        <f t="shared" si="48"/>
        <v>-6.4310979313302067E-3</v>
      </c>
      <c r="AP55">
        <f t="shared" si="49"/>
        <v>-8.0703271364749987E-2</v>
      </c>
      <c r="AQ55">
        <f t="shared" si="50"/>
        <v>-0.13422818791946306</v>
      </c>
      <c r="AR55">
        <f t="shared" si="51"/>
        <v>0.33662613981762918</v>
      </c>
      <c r="AS55">
        <f t="shared" si="52"/>
        <v>-9.765737622500921E-2</v>
      </c>
      <c r="AT55">
        <f t="shared" si="53"/>
        <v>-5.2990986069379888E-2</v>
      </c>
      <c r="AU55">
        <f t="shared" si="54"/>
        <v>-1.2252591894439115E-2</v>
      </c>
      <c r="AV55">
        <f t="shared" si="55"/>
        <v>-3.0329399319735724E-2</v>
      </c>
      <c r="AW55">
        <f t="shared" si="56"/>
        <v>-4.7574276043625442E-2</v>
      </c>
      <c r="AY55">
        <f t="shared" si="57"/>
        <v>-3.3543324491600315E-2</v>
      </c>
      <c r="AZ55">
        <f t="shared" si="58"/>
        <v>-3.6585365853658409E-2</v>
      </c>
      <c r="BA55">
        <f t="shared" si="59"/>
        <v>-3.9298245614035138E-2</v>
      </c>
      <c r="BB55">
        <f t="shared" si="60"/>
        <v>-5.0289363400518781E-2</v>
      </c>
      <c r="BC55">
        <f t="shared" si="61"/>
        <v>-4.8788927335640143E-2</v>
      </c>
      <c r="BD55">
        <f t="shared" si="62"/>
        <v>1.2077294685990338E-2</v>
      </c>
      <c r="BE55">
        <f t="shared" si="63"/>
        <v>-7.0914696813977524E-2</v>
      </c>
      <c r="BF55">
        <f t="shared" si="64"/>
        <v>-8.2487945938070611E-3</v>
      </c>
      <c r="BG55">
        <f t="shared" si="65"/>
        <v>7.0437566702240828E-3</v>
      </c>
      <c r="BH55">
        <f t="shared" si="66"/>
        <v>6.9238377843719376E-3</v>
      </c>
      <c r="BI55">
        <f t="shared" si="67"/>
        <v>8.6206896551724501E-3</v>
      </c>
      <c r="BJ55">
        <f t="shared" si="68"/>
        <v>2.3828837963901787E-2</v>
      </c>
      <c r="BK55">
        <f t="shared" si="69"/>
        <v>-6.062124248496998E-2</v>
      </c>
      <c r="BL55">
        <f t="shared" si="70"/>
        <v>-8.9755788138281056E-2</v>
      </c>
      <c r="BM55">
        <f t="shared" si="71"/>
        <v>-4.5227223309415206E-2</v>
      </c>
      <c r="BP55">
        <f t="shared" si="75"/>
        <v>8.1844927536232015E-2</v>
      </c>
      <c r="BQ55">
        <f t="shared" si="76"/>
        <v>7.9020680741059036E-3</v>
      </c>
      <c r="BR55">
        <f t="shared" si="77"/>
        <v>-3.2517494793216285E-2</v>
      </c>
      <c r="BS55">
        <f t="shared" si="78"/>
        <v>-8.0248480845442588E-2</v>
      </c>
      <c r="BT55">
        <f t="shared" si="79"/>
        <v>0.18856746987951797</v>
      </c>
      <c r="BU55">
        <f t="shared" si="80"/>
        <v>0.13888009478672986</v>
      </c>
      <c r="BV55">
        <f t="shared" si="81"/>
        <v>-9.7310979313302067E-3</v>
      </c>
      <c r="BW55">
        <f t="shared" si="82"/>
        <v>-8.4003271364749985E-2</v>
      </c>
      <c r="BX55">
        <f t="shared" si="83"/>
        <v>-0.13752818791946306</v>
      </c>
      <c r="BY55">
        <f t="shared" si="84"/>
        <v>0.33332613981762915</v>
      </c>
      <c r="BZ55">
        <f t="shared" si="85"/>
        <v>-0.10095737622500921</v>
      </c>
      <c r="CA55">
        <f t="shared" si="86"/>
        <v>-5.6290986069379885E-2</v>
      </c>
      <c r="CB55">
        <f t="shared" si="87"/>
        <v>-1.5552591894439114E-2</v>
      </c>
      <c r="CC55">
        <f t="shared" si="88"/>
        <v>-3.3629399319735721E-2</v>
      </c>
      <c r="CD55">
        <f t="shared" si="89"/>
        <v>-5.087427604362544E-2</v>
      </c>
      <c r="CF55">
        <f t="shared" si="90"/>
        <v>-3.6843324491600313E-2</v>
      </c>
      <c r="CG55">
        <f t="shared" si="91"/>
        <v>-3.9885365853658407E-2</v>
      </c>
      <c r="CH55">
        <f t="shared" si="92"/>
        <v>-4.2598245614035135E-2</v>
      </c>
      <c r="CI55">
        <f t="shared" si="93"/>
        <v>-5.3589363400518779E-2</v>
      </c>
      <c r="CJ55">
        <f t="shared" si="94"/>
        <v>-5.2088927335640141E-2</v>
      </c>
      <c r="CK55">
        <f t="shared" si="95"/>
        <v>8.7772946859903389E-3</v>
      </c>
      <c r="CL55">
        <f t="shared" si="96"/>
        <v>-7.4214696813977521E-2</v>
      </c>
      <c r="CM55">
        <f t="shared" si="97"/>
        <v>-1.154879459380706E-2</v>
      </c>
      <c r="CN55">
        <f t="shared" si="98"/>
        <v>3.7437566702240828E-3</v>
      </c>
      <c r="CO55">
        <f t="shared" si="99"/>
        <v>3.6238377843719376E-3</v>
      </c>
      <c r="CP55">
        <f t="shared" si="100"/>
        <v>5.3206896551724501E-3</v>
      </c>
      <c r="CQ55">
        <f t="shared" si="101"/>
        <v>2.0528837963901786E-2</v>
      </c>
      <c r="CR55">
        <f t="shared" si="102"/>
        <v>-6.3921242484969984E-2</v>
      </c>
      <c r="CS55">
        <f t="shared" si="103"/>
        <v>-9.3055788138281054E-2</v>
      </c>
      <c r="CT55">
        <f t="shared" si="104"/>
        <v>-4.8527223309415203E-2</v>
      </c>
      <c r="CV55" s="26">
        <v>-6.37</v>
      </c>
      <c r="CW55" s="27">
        <v>-0.76</v>
      </c>
      <c r="CX55" s="27">
        <v>1.35</v>
      </c>
      <c r="CY55" s="27">
        <v>0.33</v>
      </c>
      <c r="CZ55" s="28">
        <v>4.91</v>
      </c>
      <c r="DB55">
        <f t="shared" si="72"/>
        <v>-6.3700000000000007E-2</v>
      </c>
      <c r="DC55">
        <f t="shared" si="73"/>
        <v>-7.6E-3</v>
      </c>
      <c r="DD55">
        <f t="shared" si="74"/>
        <v>1.3500000000000002E-2</v>
      </c>
      <c r="DE55">
        <f t="shared" si="105"/>
        <v>4.9100000000000005E-2</v>
      </c>
      <c r="DF55">
        <f t="shared" si="106"/>
        <v>3.3E-3</v>
      </c>
      <c r="DH55" t="s">
        <v>252</v>
      </c>
      <c r="DI55">
        <v>0.39202650568943315</v>
      </c>
    </row>
    <row r="56" spans="1:120" x14ac:dyDescent="0.25">
      <c r="A56" s="6">
        <v>44957</v>
      </c>
      <c r="C56" s="10">
        <v>6.375</v>
      </c>
      <c r="D56" s="11">
        <v>25.48</v>
      </c>
      <c r="E56" s="11">
        <v>15.987</v>
      </c>
      <c r="F56" s="11">
        <v>29.44</v>
      </c>
      <c r="G56" s="11">
        <v>83.56</v>
      </c>
      <c r="H56" s="11">
        <v>0.30499999999999999</v>
      </c>
      <c r="I56" s="11">
        <v>263.17</v>
      </c>
      <c r="J56" s="11">
        <v>70.78</v>
      </c>
      <c r="K56" s="11">
        <v>3.47</v>
      </c>
      <c r="L56" s="11">
        <v>39.700000000000003</v>
      </c>
      <c r="M56" s="11">
        <v>39.28</v>
      </c>
      <c r="N56" s="11">
        <v>40.08</v>
      </c>
      <c r="O56" s="11">
        <v>8.9700000000000006</v>
      </c>
      <c r="P56" s="11">
        <v>44.03</v>
      </c>
      <c r="Q56" s="12">
        <v>57.47</v>
      </c>
      <c r="S56" s="10">
        <v>18.945</v>
      </c>
      <c r="T56" s="11">
        <v>15.89</v>
      </c>
      <c r="U56" s="11">
        <v>245.81</v>
      </c>
      <c r="V56" s="11">
        <v>50.14</v>
      </c>
      <c r="W56" s="11">
        <v>28.7</v>
      </c>
      <c r="X56" s="11">
        <v>35</v>
      </c>
      <c r="Y56" s="11">
        <v>40.409999999999997</v>
      </c>
      <c r="Z56" s="11">
        <v>83.732690000000005</v>
      </c>
      <c r="AA56" s="11">
        <v>22.9</v>
      </c>
      <c r="AB56" s="11">
        <v>12.49</v>
      </c>
      <c r="AC56" s="11">
        <v>8.35</v>
      </c>
      <c r="AD56" s="11">
        <v>50.615000000000002</v>
      </c>
      <c r="AE56" s="11">
        <v>43</v>
      </c>
      <c r="AF56" s="11">
        <v>127.15</v>
      </c>
      <c r="AG56" s="12">
        <v>44.26</v>
      </c>
      <c r="AI56">
        <f t="shared" si="42"/>
        <v>6.4273789649415658E-2</v>
      </c>
      <c r="AJ56">
        <f t="shared" si="43"/>
        <v>8.5641244141457254E-2</v>
      </c>
      <c r="AK56">
        <f t="shared" si="44"/>
        <v>-2.0044133872747331E-2</v>
      </c>
      <c r="AL56">
        <f t="shared" si="45"/>
        <v>5.3309481216458031E-2</v>
      </c>
      <c r="AM56">
        <f t="shared" si="46"/>
        <v>5.5850391710892108E-2</v>
      </c>
      <c r="AN56">
        <f t="shared" si="47"/>
        <v>0.26556016597510373</v>
      </c>
      <c r="AO56">
        <f t="shared" si="48"/>
        <v>-5.3651695494264302E-2</v>
      </c>
      <c r="AP56">
        <f t="shared" si="49"/>
        <v>0.10957830380937454</v>
      </c>
      <c r="AQ56">
        <f t="shared" si="50"/>
        <v>0.34496124031007758</v>
      </c>
      <c r="AR56">
        <f t="shared" si="51"/>
        <v>0.12848209209778291</v>
      </c>
      <c r="AS56">
        <f t="shared" si="52"/>
        <v>0.19918008809089016</v>
      </c>
      <c r="AT56">
        <f t="shared" si="53"/>
        <v>0.15604268820305731</v>
      </c>
      <c r="AU56">
        <f t="shared" si="54"/>
        <v>-0.14408396946564883</v>
      </c>
      <c r="AV56">
        <f t="shared" si="55"/>
        <v>0.17038809144072312</v>
      </c>
      <c r="AW56">
        <f t="shared" si="56"/>
        <v>0.13464955577492596</v>
      </c>
      <c r="AY56">
        <f t="shared" si="57"/>
        <v>8.3252330036022615E-2</v>
      </c>
      <c r="AZ56">
        <f t="shared" si="58"/>
        <v>5.6962025316455601E-3</v>
      </c>
      <c r="BA56">
        <f t="shared" si="59"/>
        <v>-2.4754484213943074E-3</v>
      </c>
      <c r="BB56">
        <f t="shared" si="60"/>
        <v>5.3582685438117186E-2</v>
      </c>
      <c r="BC56">
        <f t="shared" si="61"/>
        <v>4.4016005820298326E-2</v>
      </c>
      <c r="BD56">
        <f t="shared" si="62"/>
        <v>0.11376292760540968</v>
      </c>
      <c r="BE56">
        <f t="shared" si="63"/>
        <v>0.11753318584070797</v>
      </c>
      <c r="BF56">
        <f t="shared" si="64"/>
        <v>9.4433749961147839E-2</v>
      </c>
      <c r="BG56">
        <f t="shared" si="65"/>
        <v>-2.9249682068673222E-2</v>
      </c>
      <c r="BH56">
        <f t="shared" si="66"/>
        <v>0.22691552062868375</v>
      </c>
      <c r="BI56">
        <f t="shared" si="67"/>
        <v>1.9536019536019553E-2</v>
      </c>
      <c r="BJ56">
        <f t="shared" si="68"/>
        <v>2.5750222838467379E-3</v>
      </c>
      <c r="BK56">
        <f t="shared" si="69"/>
        <v>0.14666666666666667</v>
      </c>
      <c r="BL56">
        <f t="shared" si="70"/>
        <v>0.10757839721254363</v>
      </c>
      <c r="BM56">
        <f t="shared" si="71"/>
        <v>7.9708494648144269E-3</v>
      </c>
      <c r="BP56">
        <f t="shared" si="75"/>
        <v>6.0773789649415655E-2</v>
      </c>
      <c r="BQ56">
        <f t="shared" si="76"/>
        <v>8.2141244141457251E-2</v>
      </c>
      <c r="BR56">
        <f t="shared" si="77"/>
        <v>-2.3544133872747331E-2</v>
      </c>
      <c r="BS56">
        <f t="shared" si="78"/>
        <v>4.9809481216458035E-2</v>
      </c>
      <c r="BT56">
        <f t="shared" si="79"/>
        <v>5.2350391710892105E-2</v>
      </c>
      <c r="BU56">
        <f t="shared" si="80"/>
        <v>0.26206016597510373</v>
      </c>
      <c r="BV56">
        <f t="shared" si="81"/>
        <v>-5.7151695494264299E-2</v>
      </c>
      <c r="BW56">
        <f t="shared" si="82"/>
        <v>0.10607830380937454</v>
      </c>
      <c r="BX56">
        <f t="shared" si="83"/>
        <v>0.34146124031007757</v>
      </c>
      <c r="BY56">
        <f t="shared" si="84"/>
        <v>0.12498209209778291</v>
      </c>
      <c r="BZ56">
        <f t="shared" si="85"/>
        <v>0.19568008809089016</v>
      </c>
      <c r="CA56">
        <f t="shared" si="86"/>
        <v>0.1525426882030573</v>
      </c>
      <c r="CB56">
        <f t="shared" si="87"/>
        <v>-0.14758396946564883</v>
      </c>
      <c r="CC56">
        <f t="shared" si="88"/>
        <v>0.16688809144072311</v>
      </c>
      <c r="CD56">
        <f t="shared" si="89"/>
        <v>0.13114955577492596</v>
      </c>
      <c r="CF56">
        <f t="shared" si="90"/>
        <v>7.9752330036022612E-2</v>
      </c>
      <c r="CG56">
        <f t="shared" si="91"/>
        <v>2.1962025316455604E-3</v>
      </c>
      <c r="CH56">
        <f t="shared" si="92"/>
        <v>-5.975448421394307E-3</v>
      </c>
      <c r="CI56">
        <f t="shared" si="93"/>
        <v>5.0082685438117183E-2</v>
      </c>
      <c r="CJ56">
        <f t="shared" si="94"/>
        <v>4.0516005820298323E-2</v>
      </c>
      <c r="CK56">
        <f t="shared" si="95"/>
        <v>0.11026292760540968</v>
      </c>
      <c r="CL56">
        <f t="shared" si="96"/>
        <v>0.11403318584070797</v>
      </c>
      <c r="CM56">
        <f t="shared" si="97"/>
        <v>9.0933749961147836E-2</v>
      </c>
      <c r="CN56">
        <f t="shared" si="98"/>
        <v>-3.2749682068673222E-2</v>
      </c>
      <c r="CO56">
        <f t="shared" si="99"/>
        <v>0.22341552062868375</v>
      </c>
      <c r="CP56">
        <f t="shared" si="100"/>
        <v>1.6036019536019554E-2</v>
      </c>
      <c r="CQ56">
        <f t="shared" si="101"/>
        <v>-9.249777161532617E-4</v>
      </c>
      <c r="CR56">
        <f t="shared" si="102"/>
        <v>0.14316666666666666</v>
      </c>
      <c r="CS56">
        <f t="shared" si="103"/>
        <v>0.10407839721254362</v>
      </c>
      <c r="CT56">
        <f t="shared" si="104"/>
        <v>4.4708494648144272E-3</v>
      </c>
      <c r="CV56" s="26">
        <v>6.61</v>
      </c>
      <c r="CW56" s="27">
        <v>5.0199999999999996</v>
      </c>
      <c r="CX56" s="27">
        <v>-3.92</v>
      </c>
      <c r="CY56" s="27">
        <v>0.35</v>
      </c>
      <c r="CZ56" s="28">
        <v>-16.2</v>
      </c>
      <c r="DB56">
        <f t="shared" si="72"/>
        <v>6.6100000000000006E-2</v>
      </c>
      <c r="DC56">
        <f t="shared" si="73"/>
        <v>5.0199999999999995E-2</v>
      </c>
      <c r="DD56">
        <f t="shared" si="74"/>
        <v>-3.9199999999999999E-2</v>
      </c>
      <c r="DE56">
        <f t="shared" si="105"/>
        <v>-0.16200000000000001</v>
      </c>
      <c r="DF56">
        <f t="shared" si="106"/>
        <v>3.4999999999999996E-3</v>
      </c>
      <c r="DH56" t="s">
        <v>253</v>
      </c>
      <c r="DI56">
        <v>0.15368478116306716</v>
      </c>
    </row>
    <row r="57" spans="1:120" x14ac:dyDescent="0.25">
      <c r="A57" s="6">
        <v>44985</v>
      </c>
      <c r="C57" s="10">
        <v>6.63</v>
      </c>
      <c r="D57" s="11">
        <v>25.76</v>
      </c>
      <c r="E57" s="11">
        <v>15.175000000000001</v>
      </c>
      <c r="F57" s="11">
        <v>26.79</v>
      </c>
      <c r="G57" s="11">
        <v>79.91</v>
      </c>
      <c r="H57" s="11">
        <v>0.32200000000000001</v>
      </c>
      <c r="I57" s="11">
        <v>246.04</v>
      </c>
      <c r="J57" s="11">
        <v>70.900000000000006</v>
      </c>
      <c r="K57" s="11">
        <v>3.88</v>
      </c>
      <c r="L57" s="11">
        <v>44.35</v>
      </c>
      <c r="M57" s="11">
        <v>37.79</v>
      </c>
      <c r="N57" s="11">
        <v>37.36</v>
      </c>
      <c r="O57" s="11">
        <v>8.83</v>
      </c>
      <c r="P57" s="11">
        <v>39.86</v>
      </c>
      <c r="Q57" s="12">
        <v>55.77</v>
      </c>
      <c r="S57" s="10">
        <v>18.344999999999999</v>
      </c>
      <c r="T57" s="11">
        <v>16.004999999999999</v>
      </c>
      <c r="U57" s="11">
        <v>224.82</v>
      </c>
      <c r="V57" s="11">
        <v>48.34</v>
      </c>
      <c r="W57" s="11">
        <v>29.57</v>
      </c>
      <c r="X57" s="11">
        <v>34.61</v>
      </c>
      <c r="Y57" s="11">
        <v>37.29</v>
      </c>
      <c r="Z57" s="11">
        <v>79.454520000000002</v>
      </c>
      <c r="AA57" s="11">
        <v>22.4</v>
      </c>
      <c r="AB57" s="11">
        <v>12.85</v>
      </c>
      <c r="AC57" s="11">
        <v>9.99</v>
      </c>
      <c r="AD57" s="11">
        <v>49.09</v>
      </c>
      <c r="AE57" s="11">
        <v>42.48</v>
      </c>
      <c r="AF57" s="11">
        <v>127.32</v>
      </c>
      <c r="AG57" s="12">
        <v>48</v>
      </c>
      <c r="AI57">
        <f t="shared" si="42"/>
        <v>3.999999999999998E-2</v>
      </c>
      <c r="AJ57">
        <f t="shared" si="43"/>
        <v>1.0989010989011033E-2</v>
      </c>
      <c r="AK57">
        <f t="shared" si="44"/>
        <v>-5.0791267905172917E-2</v>
      </c>
      <c r="AL57">
        <f t="shared" si="45"/>
        <v>-9.0013586956521813E-2</v>
      </c>
      <c r="AM57">
        <f t="shared" si="46"/>
        <v>-4.3681187170895232E-2</v>
      </c>
      <c r="AN57">
        <f t="shared" si="47"/>
        <v>5.5737704918032836E-2</v>
      </c>
      <c r="AO57">
        <f t="shared" si="48"/>
        <v>-6.5091005813732658E-2</v>
      </c>
      <c r="AP57">
        <f t="shared" si="49"/>
        <v>1.6953941791467157E-3</v>
      </c>
      <c r="AQ57">
        <f t="shared" si="50"/>
        <v>0.11815561959654169</v>
      </c>
      <c r="AR57">
        <f t="shared" si="51"/>
        <v>0.11712846347607049</v>
      </c>
      <c r="AS57">
        <f t="shared" si="52"/>
        <v>-3.7932790224032634E-2</v>
      </c>
      <c r="AT57">
        <f t="shared" si="53"/>
        <v>-6.7864271457085804E-2</v>
      </c>
      <c r="AU57">
        <f t="shared" si="54"/>
        <v>-1.5607580824972192E-2</v>
      </c>
      <c r="AV57">
        <f t="shared" si="55"/>
        <v>-9.4708153531682979E-2</v>
      </c>
      <c r="AW57">
        <f t="shared" si="56"/>
        <v>-2.9580650774316961E-2</v>
      </c>
      <c r="AY57">
        <f t="shared" si="57"/>
        <v>-3.1670625494853596E-2</v>
      </c>
      <c r="AZ57">
        <f t="shared" si="58"/>
        <v>7.2372561359344513E-3</v>
      </c>
      <c r="BA57">
        <f t="shared" si="59"/>
        <v>-8.539115577071725E-2</v>
      </c>
      <c r="BB57">
        <f t="shared" si="60"/>
        <v>-3.5899481451934528E-2</v>
      </c>
      <c r="BC57">
        <f t="shared" si="61"/>
        <v>3.0313588850174253E-2</v>
      </c>
      <c r="BD57">
        <f t="shared" si="62"/>
        <v>-1.1142857142857159E-2</v>
      </c>
      <c r="BE57">
        <f t="shared" si="63"/>
        <v>-7.7208611729769797E-2</v>
      </c>
      <c r="BF57">
        <f t="shared" si="64"/>
        <v>-5.1093187141127351E-2</v>
      </c>
      <c r="BG57">
        <f t="shared" si="65"/>
        <v>-2.1834061135371181E-2</v>
      </c>
      <c r="BH57">
        <f t="shared" si="66"/>
        <v>2.8823058446757359E-2</v>
      </c>
      <c r="BI57">
        <f t="shared" si="67"/>
        <v>0.1964071856287426</v>
      </c>
      <c r="BJ57">
        <f t="shared" si="68"/>
        <v>-3.0129408278178376E-2</v>
      </c>
      <c r="BK57">
        <f t="shared" si="69"/>
        <v>-1.2093023255814026E-2</v>
      </c>
      <c r="BL57">
        <f t="shared" si="70"/>
        <v>1.337003539126917E-3</v>
      </c>
      <c r="BM57">
        <f t="shared" si="71"/>
        <v>8.4500677812923683E-2</v>
      </c>
      <c r="BP57">
        <f t="shared" si="75"/>
        <v>3.659999999999998E-2</v>
      </c>
      <c r="BQ57">
        <f t="shared" si="76"/>
        <v>7.589010989011033E-3</v>
      </c>
      <c r="BR57">
        <f t="shared" si="77"/>
        <v>-5.4191267905172917E-2</v>
      </c>
      <c r="BS57">
        <f t="shared" si="78"/>
        <v>-9.3413586956521813E-2</v>
      </c>
      <c r="BT57">
        <f t="shared" si="79"/>
        <v>-4.7081187170895232E-2</v>
      </c>
      <c r="BU57">
        <f t="shared" si="80"/>
        <v>5.2337704918032836E-2</v>
      </c>
      <c r="BV57">
        <f t="shared" si="81"/>
        <v>-6.8491005813732658E-2</v>
      </c>
      <c r="BW57">
        <f t="shared" si="82"/>
        <v>-1.7046058208532845E-3</v>
      </c>
      <c r="BX57">
        <f t="shared" si="83"/>
        <v>0.11475561959654169</v>
      </c>
      <c r="BY57">
        <f t="shared" si="84"/>
        <v>0.11372846347607049</v>
      </c>
      <c r="BZ57">
        <f t="shared" si="85"/>
        <v>-4.1332790224032634E-2</v>
      </c>
      <c r="CA57">
        <f t="shared" si="86"/>
        <v>-7.1264271457085804E-2</v>
      </c>
      <c r="CB57">
        <f t="shared" si="87"/>
        <v>-1.9007580824972191E-2</v>
      </c>
      <c r="CC57">
        <f t="shared" si="88"/>
        <v>-9.8108153531682979E-2</v>
      </c>
      <c r="CD57">
        <f t="shared" si="89"/>
        <v>-3.2980650774316958E-2</v>
      </c>
      <c r="CF57">
        <f t="shared" si="90"/>
        <v>-3.5070625494853597E-2</v>
      </c>
      <c r="CG57">
        <f t="shared" si="91"/>
        <v>3.837256135934451E-3</v>
      </c>
      <c r="CH57">
        <f t="shared" si="92"/>
        <v>-8.8791155770717251E-2</v>
      </c>
      <c r="CI57">
        <f t="shared" si="93"/>
        <v>-3.9299481451934529E-2</v>
      </c>
      <c r="CJ57">
        <f t="shared" si="94"/>
        <v>2.6913588850174253E-2</v>
      </c>
      <c r="CK57">
        <f t="shared" si="95"/>
        <v>-1.4542857142857159E-2</v>
      </c>
      <c r="CL57">
        <f t="shared" si="96"/>
        <v>-8.0608611729769797E-2</v>
      </c>
      <c r="CM57">
        <f t="shared" si="97"/>
        <v>-5.4493187141127351E-2</v>
      </c>
      <c r="CN57">
        <f t="shared" si="98"/>
        <v>-2.5234061135371182E-2</v>
      </c>
      <c r="CO57">
        <f t="shared" si="99"/>
        <v>2.5423058446757359E-2</v>
      </c>
      <c r="CP57">
        <f t="shared" si="100"/>
        <v>0.19300718562874258</v>
      </c>
      <c r="CQ57">
        <f t="shared" si="101"/>
        <v>-3.352940827817838E-2</v>
      </c>
      <c r="CR57">
        <f t="shared" si="102"/>
        <v>-1.5493023255814026E-2</v>
      </c>
      <c r="CS57">
        <f t="shared" si="103"/>
        <v>-2.0629964608730833E-3</v>
      </c>
      <c r="CT57">
        <f t="shared" si="104"/>
        <v>8.1100677812923683E-2</v>
      </c>
      <c r="CV57" s="26">
        <v>-2.57</v>
      </c>
      <c r="CW57" s="27">
        <v>1.06</v>
      </c>
      <c r="CX57" s="27">
        <v>-0.79</v>
      </c>
      <c r="CY57" s="27">
        <v>0.34</v>
      </c>
      <c r="CZ57" s="28">
        <v>0.56999999999999995</v>
      </c>
      <c r="DB57">
        <f t="shared" si="72"/>
        <v>-2.5699999999999997E-2</v>
      </c>
      <c r="DC57">
        <f t="shared" si="73"/>
        <v>1.06E-2</v>
      </c>
      <c r="DD57">
        <f t="shared" si="74"/>
        <v>-7.9000000000000008E-3</v>
      </c>
      <c r="DE57">
        <f t="shared" si="105"/>
        <v>5.6999999999999993E-3</v>
      </c>
      <c r="DF57">
        <f t="shared" si="106"/>
        <v>3.4000000000000002E-3</v>
      </c>
      <c r="DH57" t="s">
        <v>254</v>
      </c>
      <c r="DI57">
        <v>9.0994764952923995E-2</v>
      </c>
    </row>
    <row r="58" spans="1:120" x14ac:dyDescent="0.25">
      <c r="A58" s="6">
        <v>45016</v>
      </c>
      <c r="C58" s="10">
        <v>6.75</v>
      </c>
      <c r="D58" s="11">
        <v>24.85</v>
      </c>
      <c r="E58" s="11">
        <v>15.79</v>
      </c>
      <c r="F58" s="11">
        <v>27.41</v>
      </c>
      <c r="G58" s="11">
        <v>82.51</v>
      </c>
      <c r="H58" s="11">
        <v>0.30099999999999999</v>
      </c>
      <c r="I58" s="11">
        <v>223.96</v>
      </c>
      <c r="J58" s="11">
        <v>63.16</v>
      </c>
      <c r="K58" s="11">
        <v>3.63</v>
      </c>
      <c r="L58" s="11">
        <v>42.59</v>
      </c>
      <c r="M58" s="11">
        <v>31.74</v>
      </c>
      <c r="N58" s="11">
        <v>33.11</v>
      </c>
      <c r="O58" s="11">
        <v>9.4499999999999993</v>
      </c>
      <c r="P58" s="11">
        <v>34.93</v>
      </c>
      <c r="Q58" s="12">
        <v>55.45</v>
      </c>
      <c r="S58" s="10">
        <v>17.324999999999999</v>
      </c>
      <c r="T58" s="11">
        <v>13.87</v>
      </c>
      <c r="U58" s="11">
        <v>212</v>
      </c>
      <c r="V58" s="11">
        <v>47.56</v>
      </c>
      <c r="W58" s="11">
        <v>23.49</v>
      </c>
      <c r="X58" s="11">
        <v>30.5</v>
      </c>
      <c r="Y58" s="11">
        <v>31.89</v>
      </c>
      <c r="Z58" s="11">
        <v>75.822479999999999</v>
      </c>
      <c r="AA58" s="11">
        <v>21.925000000000001</v>
      </c>
      <c r="AB58" s="11">
        <v>14.6</v>
      </c>
      <c r="AC58" s="11">
        <v>10.130000000000001</v>
      </c>
      <c r="AD58" s="11">
        <v>52.74</v>
      </c>
      <c r="AE58" s="11">
        <v>46.77</v>
      </c>
      <c r="AF58" s="11">
        <v>131.15</v>
      </c>
      <c r="AG58" s="12">
        <v>43.423999999999999</v>
      </c>
      <c r="AI58">
        <f t="shared" si="42"/>
        <v>1.8099547511312233E-2</v>
      </c>
      <c r="AJ58">
        <f t="shared" si="43"/>
        <v>-3.5326086956521743E-2</v>
      </c>
      <c r="AK58">
        <f t="shared" si="44"/>
        <v>4.0527182866556731E-2</v>
      </c>
      <c r="AL58">
        <f t="shared" si="45"/>
        <v>2.3142963792459909E-2</v>
      </c>
      <c r="AM58">
        <f t="shared" si="46"/>
        <v>3.2536603679139138E-2</v>
      </c>
      <c r="AN58">
        <f t="shared" si="47"/>
        <v>-6.521739130434788E-2</v>
      </c>
      <c r="AO58">
        <f t="shared" si="48"/>
        <v>-8.9741505446268841E-2</v>
      </c>
      <c r="AP58">
        <f t="shared" si="49"/>
        <v>-0.10916784203102974</v>
      </c>
      <c r="AQ58">
        <f t="shared" si="50"/>
        <v>-6.4432989690721656E-2</v>
      </c>
      <c r="AR58">
        <f t="shared" si="51"/>
        <v>-3.9684329199548993E-2</v>
      </c>
      <c r="AS58">
        <f t="shared" si="52"/>
        <v>-0.16009526329716858</v>
      </c>
      <c r="AT58">
        <f t="shared" si="53"/>
        <v>-0.11375802997858672</v>
      </c>
      <c r="AU58">
        <f t="shared" si="54"/>
        <v>7.0215175537938754E-2</v>
      </c>
      <c r="AV58">
        <f t="shared" si="55"/>
        <v>-0.12368289011540391</v>
      </c>
      <c r="AW58">
        <f t="shared" si="56"/>
        <v>-5.73785189169805E-3</v>
      </c>
      <c r="AY58">
        <f t="shared" si="57"/>
        <v>-5.5600981193785752E-2</v>
      </c>
      <c r="AZ58">
        <f t="shared" si="58"/>
        <v>-0.13339581380818494</v>
      </c>
      <c r="BA58">
        <f t="shared" si="59"/>
        <v>-5.7023396494973726E-2</v>
      </c>
      <c r="BB58">
        <f t="shared" si="60"/>
        <v>-1.6135705419942099E-2</v>
      </c>
      <c r="BC58">
        <f t="shared" si="61"/>
        <v>-0.20561379776800817</v>
      </c>
      <c r="BD58">
        <f t="shared" si="62"/>
        <v>-0.11875180583646344</v>
      </c>
      <c r="BE58">
        <f t="shared" si="63"/>
        <v>-0.14481094127111824</v>
      </c>
      <c r="BF58">
        <f t="shared" si="64"/>
        <v>-4.571218855768059E-2</v>
      </c>
      <c r="BG58">
        <f t="shared" si="65"/>
        <v>-2.120535714285705E-2</v>
      </c>
      <c r="BH58">
        <f t="shared" si="66"/>
        <v>0.13618677042801558</v>
      </c>
      <c r="BI58">
        <f t="shared" si="67"/>
        <v>1.4014014014014071E-2</v>
      </c>
      <c r="BJ58">
        <f t="shared" si="68"/>
        <v>7.435322876349558E-2</v>
      </c>
      <c r="BK58">
        <f t="shared" si="69"/>
        <v>0.1009887005649719</v>
      </c>
      <c r="BL58">
        <f t="shared" si="70"/>
        <v>3.0081683945963028E-2</v>
      </c>
      <c r="BM58">
        <f t="shared" si="71"/>
        <v>-9.5333333333333339E-2</v>
      </c>
      <c r="BP58">
        <f t="shared" si="75"/>
        <v>1.4499547511312234E-2</v>
      </c>
      <c r="BQ58">
        <f t="shared" si="76"/>
        <v>-3.8926086956521742E-2</v>
      </c>
      <c r="BR58">
        <f t="shared" si="77"/>
        <v>3.6927182866556732E-2</v>
      </c>
      <c r="BS58">
        <f t="shared" si="78"/>
        <v>1.954296379245991E-2</v>
      </c>
      <c r="BT58">
        <f t="shared" si="79"/>
        <v>2.8936603679139139E-2</v>
      </c>
      <c r="BU58">
        <f t="shared" si="80"/>
        <v>-6.8817391304347886E-2</v>
      </c>
      <c r="BV58">
        <f t="shared" si="81"/>
        <v>-9.3341505446268846E-2</v>
      </c>
      <c r="BW58">
        <f t="shared" si="82"/>
        <v>-0.11276784203102974</v>
      </c>
      <c r="BX58">
        <f t="shared" si="83"/>
        <v>-6.8032989690721662E-2</v>
      </c>
      <c r="BY58">
        <f t="shared" si="84"/>
        <v>-4.3284329199548992E-2</v>
      </c>
      <c r="BZ58">
        <f t="shared" si="85"/>
        <v>-0.16369526329716858</v>
      </c>
      <c r="CA58">
        <f t="shared" si="86"/>
        <v>-0.11735802997858673</v>
      </c>
      <c r="CB58">
        <f t="shared" si="87"/>
        <v>6.6615175537938748E-2</v>
      </c>
      <c r="CC58">
        <f t="shared" si="88"/>
        <v>-0.12728289011540392</v>
      </c>
      <c r="CD58">
        <f t="shared" si="89"/>
        <v>-9.3378518916980499E-3</v>
      </c>
      <c r="CF58">
        <f t="shared" si="90"/>
        <v>-5.9200981193785751E-2</v>
      </c>
      <c r="CG58">
        <f t="shared" si="91"/>
        <v>-0.13699581380818493</v>
      </c>
      <c r="CH58">
        <f t="shared" si="92"/>
        <v>-6.0623396494973725E-2</v>
      </c>
      <c r="CI58">
        <f t="shared" si="93"/>
        <v>-1.9735705419942098E-2</v>
      </c>
      <c r="CJ58">
        <f t="shared" si="94"/>
        <v>-0.20921379776800816</v>
      </c>
      <c r="CK58">
        <f t="shared" si="95"/>
        <v>-0.12235180583646345</v>
      </c>
      <c r="CL58">
        <f t="shared" si="96"/>
        <v>-0.14841094127111823</v>
      </c>
      <c r="CM58">
        <f t="shared" si="97"/>
        <v>-4.9312188557680589E-2</v>
      </c>
      <c r="CN58">
        <f t="shared" si="98"/>
        <v>-2.4805357142857049E-2</v>
      </c>
      <c r="CO58">
        <f t="shared" si="99"/>
        <v>0.13258677042801559</v>
      </c>
      <c r="CP58">
        <f t="shared" si="100"/>
        <v>1.041401401401407E-2</v>
      </c>
      <c r="CQ58">
        <f t="shared" si="101"/>
        <v>7.0753228763495574E-2</v>
      </c>
      <c r="CR58">
        <f t="shared" si="102"/>
        <v>9.7388700564971897E-2</v>
      </c>
      <c r="CS58">
        <f t="shared" si="103"/>
        <v>2.6481683945963029E-2</v>
      </c>
      <c r="CT58">
        <f t="shared" si="104"/>
        <v>-9.8933333333333345E-2</v>
      </c>
      <c r="CV58" s="26">
        <v>2.48</v>
      </c>
      <c r="CW58" s="27">
        <v>-5.48</v>
      </c>
      <c r="CX58" s="27">
        <v>-9.06</v>
      </c>
      <c r="CY58" s="27">
        <v>0.36</v>
      </c>
      <c r="CZ58" s="28">
        <v>-2.33</v>
      </c>
      <c r="DB58">
        <f t="shared" si="72"/>
        <v>2.4799999999999999E-2</v>
      </c>
      <c r="DC58">
        <f t="shared" si="73"/>
        <v>-5.4800000000000001E-2</v>
      </c>
      <c r="DD58">
        <f t="shared" si="74"/>
        <v>-9.06E-2</v>
      </c>
      <c r="DE58">
        <f t="shared" si="105"/>
        <v>-2.3300000000000001E-2</v>
      </c>
      <c r="DF58">
        <f t="shared" si="106"/>
        <v>3.5999999999999999E-3</v>
      </c>
      <c r="DH58" t="s">
        <v>255</v>
      </c>
      <c r="DI58">
        <v>6.5961901800385664E-2</v>
      </c>
    </row>
    <row r="59" spans="1:120" ht="17.25" thickBot="1" x14ac:dyDescent="0.3">
      <c r="A59" s="6">
        <v>45044</v>
      </c>
      <c r="C59" s="10">
        <v>6.38</v>
      </c>
      <c r="D59" s="11">
        <v>24.75</v>
      </c>
      <c r="E59" s="11">
        <v>16.895</v>
      </c>
      <c r="F59" s="11">
        <v>26.76</v>
      </c>
      <c r="G59" s="11">
        <v>78.040000000000006</v>
      </c>
      <c r="H59" s="11">
        <v>0.30599999999999999</v>
      </c>
      <c r="I59" s="11">
        <v>230.13</v>
      </c>
      <c r="J59" s="11">
        <v>63.39</v>
      </c>
      <c r="K59" s="11">
        <v>3.55</v>
      </c>
      <c r="L59" s="11">
        <v>40.06</v>
      </c>
      <c r="M59" s="11">
        <v>32.03</v>
      </c>
      <c r="N59" s="11">
        <v>31.3</v>
      </c>
      <c r="O59" s="11">
        <v>9.8699999999999992</v>
      </c>
      <c r="P59" s="11">
        <v>35.49</v>
      </c>
      <c r="Q59" s="12">
        <v>53.4</v>
      </c>
      <c r="S59" s="10">
        <v>15.733000000000001</v>
      </c>
      <c r="T59" s="11">
        <v>15.56</v>
      </c>
      <c r="U59" s="11">
        <v>203.03</v>
      </c>
      <c r="V59" s="11">
        <v>46.96</v>
      </c>
      <c r="W59" s="11">
        <v>21.49</v>
      </c>
      <c r="X59" s="11">
        <v>31.01</v>
      </c>
      <c r="Y59" s="11">
        <v>29.31</v>
      </c>
      <c r="Z59" s="11">
        <v>72.640770000000003</v>
      </c>
      <c r="AA59" s="11">
        <v>21.75</v>
      </c>
      <c r="AB59" s="11">
        <v>15.12</v>
      </c>
      <c r="AC59" s="11">
        <v>12.23</v>
      </c>
      <c r="AD59" s="11">
        <v>55.57</v>
      </c>
      <c r="AE59" s="11">
        <v>47.984999999999999</v>
      </c>
      <c r="AF59" s="11">
        <v>122.37</v>
      </c>
      <c r="AG59" s="12">
        <v>40.25</v>
      </c>
      <c r="AI59">
        <f t="shared" si="42"/>
        <v>-5.481481481481483E-2</v>
      </c>
      <c r="AJ59">
        <f t="shared" si="43"/>
        <v>-4.0241448692153485E-3</v>
      </c>
      <c r="AK59">
        <f t="shared" si="44"/>
        <v>6.9981000633312251E-2</v>
      </c>
      <c r="AL59">
        <f t="shared" si="45"/>
        <v>-2.3713973002553762E-2</v>
      </c>
      <c r="AM59">
        <f t="shared" si="46"/>
        <v>-5.4175251484668507E-2</v>
      </c>
      <c r="AN59">
        <f t="shared" si="47"/>
        <v>1.6611295681063138E-2</v>
      </c>
      <c r="AO59">
        <f t="shared" si="48"/>
        <v>2.754956242186099E-2</v>
      </c>
      <c r="AP59">
        <f t="shared" si="49"/>
        <v>3.6415452818240024E-3</v>
      </c>
      <c r="AQ59">
        <f t="shared" si="50"/>
        <v>-2.2038567493112969E-2</v>
      </c>
      <c r="AR59">
        <f t="shared" si="51"/>
        <v>-5.9403615872270506E-2</v>
      </c>
      <c r="AS59">
        <f t="shared" si="52"/>
        <v>9.1367359798362538E-3</v>
      </c>
      <c r="AT59">
        <f t="shared" si="53"/>
        <v>-5.4666263968589514E-2</v>
      </c>
      <c r="AU59">
        <f t="shared" si="54"/>
        <v>4.4444444444444439E-2</v>
      </c>
      <c r="AV59">
        <f t="shared" si="55"/>
        <v>1.6032064128256578E-2</v>
      </c>
      <c r="AW59">
        <f t="shared" si="56"/>
        <v>-3.6970243462578975E-2</v>
      </c>
      <c r="AY59">
        <f t="shared" si="57"/>
        <v>-9.1890331890331828E-2</v>
      </c>
      <c r="AZ59">
        <f t="shared" si="58"/>
        <v>0.12184571016582563</v>
      </c>
      <c r="BA59">
        <f t="shared" si="59"/>
        <v>-4.2311320754716976E-2</v>
      </c>
      <c r="BB59">
        <f t="shared" si="60"/>
        <v>-1.2615643397813318E-2</v>
      </c>
      <c r="BC59">
        <f t="shared" si="61"/>
        <v>-8.5142613878246065E-2</v>
      </c>
      <c r="BD59">
        <f t="shared" si="62"/>
        <v>1.6721311475409888E-2</v>
      </c>
      <c r="BE59">
        <f t="shared" si="63"/>
        <v>-8.0903104421448782E-2</v>
      </c>
      <c r="BF59">
        <f t="shared" si="64"/>
        <v>-4.1962621111839064E-2</v>
      </c>
      <c r="BG59">
        <f t="shared" si="65"/>
        <v>-7.9817559863170212E-3</v>
      </c>
      <c r="BH59">
        <f t="shared" si="66"/>
        <v>3.5616438356164355E-2</v>
      </c>
      <c r="BI59">
        <f t="shared" si="67"/>
        <v>0.20730503455083904</v>
      </c>
      <c r="BJ59">
        <f t="shared" si="68"/>
        <v>5.3659461509290823E-2</v>
      </c>
      <c r="BK59">
        <f t="shared" si="69"/>
        <v>2.5978191148171823E-2</v>
      </c>
      <c r="BL59">
        <f t="shared" si="70"/>
        <v>-6.6946244757910792E-2</v>
      </c>
      <c r="BM59">
        <f t="shared" si="71"/>
        <v>-7.3093220338983036E-2</v>
      </c>
      <c r="BP59">
        <f t="shared" si="75"/>
        <v>-5.8314814814814833E-2</v>
      </c>
      <c r="BQ59">
        <f t="shared" si="76"/>
        <v>-7.5241448692153481E-3</v>
      </c>
      <c r="BR59">
        <f t="shared" si="77"/>
        <v>6.6481000633312248E-2</v>
      </c>
      <c r="BS59">
        <f t="shared" si="78"/>
        <v>-2.7213973002553762E-2</v>
      </c>
      <c r="BT59">
        <f t="shared" si="79"/>
        <v>-5.767525148466851E-2</v>
      </c>
      <c r="BU59">
        <f t="shared" si="80"/>
        <v>1.3111295681063138E-2</v>
      </c>
      <c r="BV59">
        <f t="shared" si="81"/>
        <v>2.4049562421860991E-2</v>
      </c>
      <c r="BW59">
        <f t="shared" si="82"/>
        <v>1.415452818240028E-4</v>
      </c>
      <c r="BX59">
        <f t="shared" si="83"/>
        <v>-2.5538567493112969E-2</v>
      </c>
      <c r="BY59">
        <f t="shared" si="84"/>
        <v>-6.2903615872270502E-2</v>
      </c>
      <c r="BZ59">
        <f t="shared" si="85"/>
        <v>5.6367359798362542E-3</v>
      </c>
      <c r="CA59">
        <f t="shared" si="86"/>
        <v>-5.816626396858951E-2</v>
      </c>
      <c r="CB59">
        <f t="shared" si="87"/>
        <v>4.0944444444444436E-2</v>
      </c>
      <c r="CC59">
        <f t="shared" si="88"/>
        <v>1.2532064128256578E-2</v>
      </c>
      <c r="CD59">
        <f t="shared" si="89"/>
        <v>-4.0470243462578978E-2</v>
      </c>
      <c r="CF59">
        <f t="shared" si="90"/>
        <v>-9.5390331890331831E-2</v>
      </c>
      <c r="CG59">
        <f t="shared" si="91"/>
        <v>0.11834571016582562</v>
      </c>
      <c r="CH59">
        <f t="shared" si="92"/>
        <v>-4.5811320754716972E-2</v>
      </c>
      <c r="CI59">
        <f t="shared" si="93"/>
        <v>-1.6115643397813316E-2</v>
      </c>
      <c r="CJ59">
        <f t="shared" si="94"/>
        <v>-8.8642613878246068E-2</v>
      </c>
      <c r="CK59">
        <f t="shared" si="95"/>
        <v>1.3221311475409888E-2</v>
      </c>
      <c r="CL59">
        <f t="shared" si="96"/>
        <v>-8.4403104421448785E-2</v>
      </c>
      <c r="CM59">
        <f t="shared" si="97"/>
        <v>-4.5462621111839061E-2</v>
      </c>
      <c r="CN59">
        <f t="shared" si="98"/>
        <v>-1.1481755986317021E-2</v>
      </c>
      <c r="CO59">
        <f t="shared" si="99"/>
        <v>3.2116438356164359E-2</v>
      </c>
      <c r="CP59">
        <f t="shared" si="100"/>
        <v>0.20380503455083904</v>
      </c>
      <c r="CQ59">
        <f t="shared" si="101"/>
        <v>5.015946150929082E-2</v>
      </c>
      <c r="CR59">
        <f t="shared" si="102"/>
        <v>2.2478191148171824E-2</v>
      </c>
      <c r="CS59">
        <f t="shared" si="103"/>
        <v>-7.0446244757910795E-2</v>
      </c>
      <c r="CT59">
        <f t="shared" si="104"/>
        <v>-7.659322033898304E-2</v>
      </c>
      <c r="CV59" s="26">
        <v>0.62</v>
      </c>
      <c r="CW59" s="27">
        <v>-3.37</v>
      </c>
      <c r="CX59" s="27">
        <v>-0.12</v>
      </c>
      <c r="CY59" s="27">
        <v>0.35</v>
      </c>
      <c r="CZ59" s="28">
        <v>1.76</v>
      </c>
      <c r="DB59">
        <f t="shared" si="72"/>
        <v>6.1999999999999998E-3</v>
      </c>
      <c r="DC59">
        <f t="shared" si="73"/>
        <v>-3.3700000000000001E-2</v>
      </c>
      <c r="DD59">
        <f t="shared" si="74"/>
        <v>-1.1999999999999999E-3</v>
      </c>
      <c r="DE59">
        <f t="shared" si="105"/>
        <v>1.7600000000000001E-2</v>
      </c>
      <c r="DF59">
        <f t="shared" si="106"/>
        <v>3.4999999999999996E-3</v>
      </c>
      <c r="DH59" s="49" t="s">
        <v>256</v>
      </c>
      <c r="DI59" s="49">
        <v>59</v>
      </c>
    </row>
    <row r="60" spans="1:120" x14ac:dyDescent="0.25">
      <c r="A60" s="6">
        <v>45077</v>
      </c>
      <c r="C60" s="10">
        <v>6.1740000000000004</v>
      </c>
      <c r="D60" s="11">
        <v>23.93</v>
      </c>
      <c r="E60" s="11">
        <v>18.513000000000002</v>
      </c>
      <c r="F60" s="11">
        <v>29.81</v>
      </c>
      <c r="G60" s="11">
        <v>74.34</v>
      </c>
      <c r="H60" s="11">
        <v>0.252</v>
      </c>
      <c r="I60" s="11">
        <v>209.74</v>
      </c>
      <c r="J60" s="11">
        <v>66.849999999999994</v>
      </c>
      <c r="K60" s="11">
        <v>2.4</v>
      </c>
      <c r="L60" s="11">
        <v>57.5</v>
      </c>
      <c r="M60" s="11">
        <v>30.07</v>
      </c>
      <c r="N60" s="11">
        <v>28.69</v>
      </c>
      <c r="O60" s="11">
        <v>9.7200000000000006</v>
      </c>
      <c r="P60" s="11">
        <v>34.14</v>
      </c>
      <c r="Q60" s="12">
        <v>67.73</v>
      </c>
      <c r="S60" s="10">
        <v>13.285</v>
      </c>
      <c r="T60" s="11">
        <v>14.82</v>
      </c>
      <c r="U60" s="11">
        <v>208.18</v>
      </c>
      <c r="V60" s="11">
        <v>42.7</v>
      </c>
      <c r="W60" s="11">
        <v>21.07</v>
      </c>
      <c r="X60" s="11">
        <v>28.85</v>
      </c>
      <c r="Y60" s="11">
        <v>28.26</v>
      </c>
      <c r="Z60" s="11">
        <v>67.902479999999997</v>
      </c>
      <c r="AA60" s="11">
        <v>19.254999999999999</v>
      </c>
      <c r="AB60" s="11">
        <v>11.62</v>
      </c>
      <c r="AC60" s="11">
        <v>11.8</v>
      </c>
      <c r="AD60" s="11">
        <v>49.905000000000001</v>
      </c>
      <c r="AE60" s="11">
        <v>45.11</v>
      </c>
      <c r="AF60" s="11">
        <v>122.48</v>
      </c>
      <c r="AG60" s="12">
        <v>37.869999999999997</v>
      </c>
      <c r="AI60">
        <f t="shared" si="42"/>
        <v>-3.2288401253918422E-2</v>
      </c>
      <c r="AJ60">
        <f t="shared" si="43"/>
        <v>-3.3131313131313143E-2</v>
      </c>
      <c r="AK60">
        <f t="shared" si="44"/>
        <v>9.5767978691920816E-2</v>
      </c>
      <c r="AL60">
        <f t="shared" si="45"/>
        <v>0.11397608370702529</v>
      </c>
      <c r="AM60">
        <f t="shared" si="46"/>
        <v>-4.7411583803177892E-2</v>
      </c>
      <c r="AN60">
        <f t="shared" si="47"/>
        <v>-0.1764705882352941</v>
      </c>
      <c r="AO60">
        <f t="shared" si="48"/>
        <v>-8.8602094468343925E-2</v>
      </c>
      <c r="AP60">
        <f t="shared" si="49"/>
        <v>5.4582741757374882E-2</v>
      </c>
      <c r="AQ60">
        <f t="shared" si="50"/>
        <v>-0.323943661971831</v>
      </c>
      <c r="AR60">
        <f t="shared" si="51"/>
        <v>0.43534697953070384</v>
      </c>
      <c r="AS60">
        <f t="shared" si="52"/>
        <v>-6.1192631907586663E-2</v>
      </c>
      <c r="AT60">
        <f t="shared" si="53"/>
        <v>-8.3386581469648544E-2</v>
      </c>
      <c r="AU60">
        <f t="shared" si="54"/>
        <v>-1.5197568389057607E-2</v>
      </c>
      <c r="AV60">
        <f t="shared" si="55"/>
        <v>-3.8038884192730382E-2</v>
      </c>
      <c r="AW60">
        <f t="shared" si="56"/>
        <v>0.26835205992509376</v>
      </c>
      <c r="AY60">
        <f t="shared" si="57"/>
        <v>-0.15559651687535755</v>
      </c>
      <c r="AZ60">
        <f t="shared" si="58"/>
        <v>-4.7557840616966593E-2</v>
      </c>
      <c r="BA60">
        <f t="shared" si="59"/>
        <v>2.5365709501058986E-2</v>
      </c>
      <c r="BB60">
        <f t="shared" si="60"/>
        <v>-9.0715502555366229E-2</v>
      </c>
      <c r="BC60">
        <f t="shared" si="61"/>
        <v>-1.9543973941367993E-2</v>
      </c>
      <c r="BD60">
        <f t="shared" si="62"/>
        <v>-6.9654950016123832E-2</v>
      </c>
      <c r="BE60">
        <f t="shared" si="63"/>
        <v>-3.5823950870010141E-2</v>
      </c>
      <c r="BF60">
        <f t="shared" si="64"/>
        <v>-6.5229071773330677E-2</v>
      </c>
      <c r="BG60">
        <f t="shared" si="65"/>
        <v>-0.11471264367816096</v>
      </c>
      <c r="BH60">
        <f t="shared" si="66"/>
        <v>-0.23148148148148148</v>
      </c>
      <c r="BI60">
        <f t="shared" si="67"/>
        <v>-3.5159443990188034E-2</v>
      </c>
      <c r="BJ60">
        <f t="shared" si="68"/>
        <v>-0.10194349469138023</v>
      </c>
      <c r="BK60">
        <f t="shared" si="69"/>
        <v>-5.9914556632280923E-2</v>
      </c>
      <c r="BL60">
        <f t="shared" si="70"/>
        <v>8.9891313230366454E-4</v>
      </c>
      <c r="BM60">
        <f t="shared" si="71"/>
        <v>-5.9130434782608758E-2</v>
      </c>
      <c r="BP60">
        <f t="shared" si="75"/>
        <v>-3.5888401253918421E-2</v>
      </c>
      <c r="BQ60">
        <f t="shared" si="76"/>
        <v>-3.6731313131313142E-2</v>
      </c>
      <c r="BR60">
        <f t="shared" si="77"/>
        <v>9.216797869192081E-2</v>
      </c>
      <c r="BS60">
        <f t="shared" si="78"/>
        <v>0.11037608370702529</v>
      </c>
      <c r="BT60">
        <f t="shared" si="79"/>
        <v>-5.1011583803177891E-2</v>
      </c>
      <c r="BU60">
        <f t="shared" si="80"/>
        <v>-0.18007058823529409</v>
      </c>
      <c r="BV60">
        <f t="shared" si="81"/>
        <v>-9.2202094468343931E-2</v>
      </c>
      <c r="BW60">
        <f t="shared" si="82"/>
        <v>5.0982741757374883E-2</v>
      </c>
      <c r="BX60">
        <f t="shared" si="83"/>
        <v>-0.32754366197183099</v>
      </c>
      <c r="BY60">
        <f t="shared" si="84"/>
        <v>0.43174697953070384</v>
      </c>
      <c r="BZ60">
        <f t="shared" si="85"/>
        <v>-6.4792631907586662E-2</v>
      </c>
      <c r="CA60">
        <f t="shared" si="86"/>
        <v>-8.698658146964855E-2</v>
      </c>
      <c r="CB60">
        <f t="shared" si="87"/>
        <v>-1.8797568389057606E-2</v>
      </c>
      <c r="CC60">
        <f t="shared" si="88"/>
        <v>-4.1638884192730381E-2</v>
      </c>
      <c r="CD60">
        <f t="shared" si="89"/>
        <v>0.26475205992509376</v>
      </c>
      <c r="CF60">
        <f t="shared" si="90"/>
        <v>-0.15919651687535755</v>
      </c>
      <c r="CG60">
        <f t="shared" si="91"/>
        <v>-5.1157840616966592E-2</v>
      </c>
      <c r="CH60">
        <f t="shared" si="92"/>
        <v>2.1765709501058987E-2</v>
      </c>
      <c r="CI60">
        <f t="shared" si="93"/>
        <v>-9.4315502555366235E-2</v>
      </c>
      <c r="CJ60">
        <f t="shared" si="94"/>
        <v>-2.3143973941367992E-2</v>
      </c>
      <c r="CK60">
        <f t="shared" si="95"/>
        <v>-7.3254950016123838E-2</v>
      </c>
      <c r="CL60">
        <f t="shared" si="96"/>
        <v>-3.942395087001014E-2</v>
      </c>
      <c r="CM60">
        <f t="shared" si="97"/>
        <v>-6.8829071773330683E-2</v>
      </c>
      <c r="CN60">
        <f t="shared" si="98"/>
        <v>-0.11831264367816097</v>
      </c>
      <c r="CO60">
        <f t="shared" si="99"/>
        <v>-0.23508148148148147</v>
      </c>
      <c r="CP60">
        <f t="shared" si="100"/>
        <v>-3.8759443990188033E-2</v>
      </c>
      <c r="CQ60">
        <f t="shared" si="101"/>
        <v>-0.10554349469138023</v>
      </c>
      <c r="CR60">
        <f t="shared" si="102"/>
        <v>-6.3514556632280922E-2</v>
      </c>
      <c r="CS60">
        <f t="shared" si="103"/>
        <v>-2.7010868676963355E-3</v>
      </c>
      <c r="CT60">
        <f t="shared" si="104"/>
        <v>-6.2730434782608757E-2</v>
      </c>
      <c r="CV60" s="26">
        <v>0.34</v>
      </c>
      <c r="CW60" s="27">
        <v>1.6</v>
      </c>
      <c r="CX60" s="27">
        <v>-7.78</v>
      </c>
      <c r="CY60" s="27">
        <v>0.36</v>
      </c>
      <c r="CZ60" s="28">
        <v>-0.86</v>
      </c>
      <c r="DB60">
        <f t="shared" si="72"/>
        <v>3.4000000000000002E-3</v>
      </c>
      <c r="DC60">
        <f t="shared" si="73"/>
        <v>1.6E-2</v>
      </c>
      <c r="DD60">
        <f t="shared" si="74"/>
        <v>-7.7800000000000008E-2</v>
      </c>
      <c r="DE60">
        <f t="shared" si="105"/>
        <v>-8.6E-3</v>
      </c>
      <c r="DF60">
        <f t="shared" si="106"/>
        <v>3.5999999999999999E-3</v>
      </c>
    </row>
    <row r="61" spans="1:120" ht="17.25" thickBot="1" x14ac:dyDescent="0.3">
      <c r="A61" s="6">
        <v>45107</v>
      </c>
      <c r="C61" s="10">
        <v>6.38</v>
      </c>
      <c r="D61" s="11">
        <v>23.54</v>
      </c>
      <c r="E61" s="11">
        <v>18.234000000000002</v>
      </c>
      <c r="F61" s="11">
        <v>30.69</v>
      </c>
      <c r="G61" s="11">
        <v>68.64</v>
      </c>
      <c r="H61" s="11">
        <v>0.27800000000000002</v>
      </c>
      <c r="I61" s="11">
        <v>220.75</v>
      </c>
      <c r="J61" s="11">
        <v>76.81</v>
      </c>
      <c r="K61" s="11">
        <v>2.4500000000000002</v>
      </c>
      <c r="L61" s="11">
        <v>60.59</v>
      </c>
      <c r="M61" s="11">
        <v>33.17</v>
      </c>
      <c r="N61" s="11">
        <v>32</v>
      </c>
      <c r="O61" s="11">
        <v>11</v>
      </c>
      <c r="P61" s="11">
        <v>36</v>
      </c>
      <c r="Q61" s="12">
        <v>72.099999999999994</v>
      </c>
      <c r="S61" s="10">
        <v>13.271000000000001</v>
      </c>
      <c r="T61" s="11">
        <v>15.11</v>
      </c>
      <c r="U61" s="11">
        <v>226.76</v>
      </c>
      <c r="V61" s="11">
        <v>43.05</v>
      </c>
      <c r="W61" s="11">
        <v>22.66</v>
      </c>
      <c r="X61" s="11">
        <v>28.95</v>
      </c>
      <c r="Y61" s="11">
        <v>29.88</v>
      </c>
      <c r="Z61" s="11">
        <v>66.140304999999998</v>
      </c>
      <c r="AA61" s="11">
        <v>18.100000000000001</v>
      </c>
      <c r="AB61" s="11">
        <v>13.35</v>
      </c>
      <c r="AC61" s="11">
        <v>13.29</v>
      </c>
      <c r="AD61" s="11">
        <v>51.7</v>
      </c>
      <c r="AE61" s="11">
        <v>49.01</v>
      </c>
      <c r="AF61" s="11">
        <v>140.16</v>
      </c>
      <c r="AG61" s="12">
        <v>35.25</v>
      </c>
      <c r="AI61">
        <f t="shared" si="42"/>
        <v>3.336572724327818E-2</v>
      </c>
      <c r="AJ61">
        <f t="shared" si="43"/>
        <v>-1.6297534475553724E-2</v>
      </c>
      <c r="AK61">
        <f t="shared" si="44"/>
        <v>-1.5070491006319877E-2</v>
      </c>
      <c r="AL61">
        <f t="shared" si="45"/>
        <v>2.9520295202952115E-2</v>
      </c>
      <c r="AM61">
        <f t="shared" si="46"/>
        <v>-7.6674737691686881E-2</v>
      </c>
      <c r="AN61">
        <f t="shared" si="47"/>
        <v>0.10317460317460327</v>
      </c>
      <c r="AO61">
        <f t="shared" si="48"/>
        <v>5.2493563459521268E-2</v>
      </c>
      <c r="AP61">
        <f t="shared" si="49"/>
        <v>0.14899027673896797</v>
      </c>
      <c r="AQ61">
        <f t="shared" si="50"/>
        <v>2.0833333333333447E-2</v>
      </c>
      <c r="AR61">
        <f t="shared" si="51"/>
        <v>5.3739130434782671E-2</v>
      </c>
      <c r="AS61">
        <f t="shared" si="52"/>
        <v>0.10309278350515469</v>
      </c>
      <c r="AT61">
        <f t="shared" si="53"/>
        <v>0.11537120948065523</v>
      </c>
      <c r="AU61">
        <f t="shared" si="54"/>
        <v>0.13168724279835384</v>
      </c>
      <c r="AV61">
        <f t="shared" si="55"/>
        <v>5.4481546572934955E-2</v>
      </c>
      <c r="AW61">
        <f t="shared" si="56"/>
        <v>6.4520891776169945E-2</v>
      </c>
      <c r="AY61">
        <f t="shared" si="57"/>
        <v>-1.0538200978546743E-3</v>
      </c>
      <c r="AZ61">
        <f t="shared" si="58"/>
        <v>1.9568151147098457E-2</v>
      </c>
      <c r="BA61">
        <f t="shared" si="59"/>
        <v>8.9249687770198788E-2</v>
      </c>
      <c r="BB61">
        <f t="shared" si="60"/>
        <v>8.1967213114752767E-3</v>
      </c>
      <c r="BC61">
        <f t="shared" si="61"/>
        <v>7.546274323682961E-2</v>
      </c>
      <c r="BD61">
        <f t="shared" si="62"/>
        <v>3.466204506065784E-3</v>
      </c>
      <c r="BE61">
        <f t="shared" si="63"/>
        <v>5.7324840764331114E-2</v>
      </c>
      <c r="BF61">
        <f t="shared" si="64"/>
        <v>-2.5951555819463432E-2</v>
      </c>
      <c r="BG61">
        <f t="shared" si="65"/>
        <v>-5.9984419631264482E-2</v>
      </c>
      <c r="BH61">
        <f t="shared" si="66"/>
        <v>0.14888123924268507</v>
      </c>
      <c r="BI61">
        <f t="shared" si="67"/>
        <v>0.12627118644067784</v>
      </c>
      <c r="BJ61">
        <f t="shared" si="68"/>
        <v>3.5968339845706875E-2</v>
      </c>
      <c r="BK61">
        <f t="shared" si="69"/>
        <v>8.6455331412103723E-2</v>
      </c>
      <c r="BL61">
        <f t="shared" si="70"/>
        <v>0.14435009797517956</v>
      </c>
      <c r="BM61">
        <f t="shared" si="71"/>
        <v>-6.9184050699762287E-2</v>
      </c>
      <c r="BP61">
        <f t="shared" si="75"/>
        <v>2.936572724327818E-2</v>
      </c>
      <c r="BQ61">
        <f t="shared" si="76"/>
        <v>-2.0297534475553724E-2</v>
      </c>
      <c r="BR61">
        <f t="shared" si="77"/>
        <v>-1.9070491006319877E-2</v>
      </c>
      <c r="BS61">
        <f t="shared" si="78"/>
        <v>2.5520295202952115E-2</v>
      </c>
      <c r="BT61">
        <f t="shared" si="79"/>
        <v>-8.0674737691686885E-2</v>
      </c>
      <c r="BU61">
        <f t="shared" si="80"/>
        <v>9.9174603174603262E-2</v>
      </c>
      <c r="BV61">
        <f t="shared" si="81"/>
        <v>4.8493563459521272E-2</v>
      </c>
      <c r="BW61">
        <f t="shared" si="82"/>
        <v>0.14499027673896797</v>
      </c>
      <c r="BX61">
        <f t="shared" si="83"/>
        <v>1.6833333333333447E-2</v>
      </c>
      <c r="BY61">
        <f t="shared" si="84"/>
        <v>4.9739130434782675E-2</v>
      </c>
      <c r="BZ61">
        <f t="shared" si="85"/>
        <v>9.9092783505154686E-2</v>
      </c>
      <c r="CA61">
        <f t="shared" si="86"/>
        <v>0.11137120948065522</v>
      </c>
      <c r="CB61">
        <f t="shared" si="87"/>
        <v>0.12768724279835383</v>
      </c>
      <c r="CC61">
        <f t="shared" si="88"/>
        <v>5.0481546572934952E-2</v>
      </c>
      <c r="CD61">
        <f t="shared" si="89"/>
        <v>6.0520891776169941E-2</v>
      </c>
      <c r="CF61">
        <f t="shared" si="90"/>
        <v>-5.0538200978546746E-3</v>
      </c>
      <c r="CG61">
        <f t="shared" si="91"/>
        <v>1.5568151147098457E-2</v>
      </c>
      <c r="CH61">
        <f t="shared" si="92"/>
        <v>8.5249687770198784E-2</v>
      </c>
      <c r="CI61">
        <f t="shared" si="93"/>
        <v>4.1967213114752766E-3</v>
      </c>
      <c r="CJ61">
        <f t="shared" si="94"/>
        <v>7.1462743236829607E-2</v>
      </c>
      <c r="CK61">
        <f t="shared" si="95"/>
        <v>-5.3379549393421611E-4</v>
      </c>
      <c r="CL61">
        <f t="shared" si="96"/>
        <v>5.3324840764331111E-2</v>
      </c>
      <c r="CM61">
        <f t="shared" si="97"/>
        <v>-2.9951555819463432E-2</v>
      </c>
      <c r="CN61">
        <f t="shared" si="98"/>
        <v>-6.3984419631264486E-2</v>
      </c>
      <c r="CO61">
        <f t="shared" si="99"/>
        <v>0.14488123924268506</v>
      </c>
      <c r="CP61">
        <f t="shared" si="100"/>
        <v>0.12227118644067783</v>
      </c>
      <c r="CQ61">
        <f t="shared" si="101"/>
        <v>3.1968339845706878E-2</v>
      </c>
      <c r="CR61">
        <f t="shared" si="102"/>
        <v>8.2455331412103719E-2</v>
      </c>
      <c r="CS61">
        <f t="shared" si="103"/>
        <v>0.14035009797517956</v>
      </c>
      <c r="CT61">
        <f t="shared" si="104"/>
        <v>-7.318405069976229E-2</v>
      </c>
      <c r="CV61" s="26">
        <v>6.46</v>
      </c>
      <c r="CW61" s="27">
        <v>1.48</v>
      </c>
      <c r="CX61" s="27">
        <v>-0.14000000000000001</v>
      </c>
      <c r="CY61" s="27">
        <v>0.4</v>
      </c>
      <c r="CZ61" s="28">
        <v>-2.67</v>
      </c>
      <c r="DB61">
        <f t="shared" si="72"/>
        <v>6.4600000000000005E-2</v>
      </c>
      <c r="DC61">
        <f t="shared" si="73"/>
        <v>1.4800000000000001E-2</v>
      </c>
      <c r="DD61">
        <f t="shared" si="74"/>
        <v>-1.4000000000000002E-3</v>
      </c>
      <c r="DE61">
        <f t="shared" si="105"/>
        <v>-2.6699999999999998E-2</v>
      </c>
      <c r="DF61">
        <f t="shared" si="106"/>
        <v>4.0000000000000001E-3</v>
      </c>
      <c r="DH61" t="s">
        <v>257</v>
      </c>
    </row>
    <row r="62" spans="1:120" x14ac:dyDescent="0.25">
      <c r="A62" s="6">
        <v>45138</v>
      </c>
      <c r="C62" s="10">
        <v>6.7350000000000003</v>
      </c>
      <c r="D62" s="11">
        <v>24.55</v>
      </c>
      <c r="E62" s="11">
        <v>18.388000000000002</v>
      </c>
      <c r="F62" s="11">
        <v>31.9</v>
      </c>
      <c r="G62" s="11">
        <v>73.63</v>
      </c>
      <c r="H62" s="11">
        <v>0.32100000000000001</v>
      </c>
      <c r="I62" s="11">
        <v>242.72</v>
      </c>
      <c r="J62" s="11">
        <v>81.709999999999994</v>
      </c>
      <c r="K62" s="11">
        <v>1.92</v>
      </c>
      <c r="L62" s="11">
        <v>60.78</v>
      </c>
      <c r="M62" s="11">
        <v>36.79</v>
      </c>
      <c r="N62" s="11">
        <v>35.1</v>
      </c>
      <c r="O62" s="11">
        <v>12.32</v>
      </c>
      <c r="P62" s="11">
        <v>39.17</v>
      </c>
      <c r="Q62" s="12">
        <v>78.67</v>
      </c>
      <c r="S62" s="10">
        <v>15.035</v>
      </c>
      <c r="T62" s="11">
        <v>18</v>
      </c>
      <c r="U62" s="11">
        <v>233.59</v>
      </c>
      <c r="V62" s="11">
        <v>42.97</v>
      </c>
      <c r="W62" s="11">
        <v>23.87</v>
      </c>
      <c r="X62" s="11">
        <v>30</v>
      </c>
      <c r="Y62" s="11">
        <v>31.05</v>
      </c>
      <c r="Z62" s="11">
        <v>66.110939999999999</v>
      </c>
      <c r="AA62" s="11">
        <v>17.600000000000001</v>
      </c>
      <c r="AB62" s="11">
        <v>14.6</v>
      </c>
      <c r="AC62" s="11">
        <v>14.66</v>
      </c>
      <c r="AD62" s="11">
        <v>52.99</v>
      </c>
      <c r="AE62" s="11">
        <v>51.5</v>
      </c>
      <c r="AF62" s="11">
        <v>143.49</v>
      </c>
      <c r="AG62" s="12">
        <v>40.865000000000002</v>
      </c>
      <c r="AI62">
        <f t="shared" si="42"/>
        <v>5.5642633228840194E-2</v>
      </c>
      <c r="AJ62">
        <f t="shared" si="43"/>
        <v>4.2905692438402789E-2</v>
      </c>
      <c r="AK62">
        <f t="shared" si="44"/>
        <v>8.4457606668860308E-3</v>
      </c>
      <c r="AL62">
        <f t="shared" si="45"/>
        <v>3.9426523297490947E-2</v>
      </c>
      <c r="AM62">
        <f t="shared" si="46"/>
        <v>7.2698135198135116E-2</v>
      </c>
      <c r="AN62">
        <f t="shared" si="47"/>
        <v>0.15467625899280568</v>
      </c>
      <c r="AO62">
        <f t="shared" si="48"/>
        <v>9.9524348810872021E-2</v>
      </c>
      <c r="AP62">
        <f t="shared" si="49"/>
        <v>6.3793776851972281E-2</v>
      </c>
      <c r="AQ62">
        <f t="shared" si="50"/>
        <v>-0.21632653061224499</v>
      </c>
      <c r="AR62">
        <f t="shared" si="51"/>
        <v>3.135830995213694E-3</v>
      </c>
      <c r="AS62">
        <f t="shared" si="52"/>
        <v>0.10913476032559534</v>
      </c>
      <c r="AT62">
        <f t="shared" si="53"/>
        <v>9.6875000000000044E-2</v>
      </c>
      <c r="AU62">
        <f t="shared" si="54"/>
        <v>0.12000000000000002</v>
      </c>
      <c r="AV62">
        <f t="shared" si="55"/>
        <v>8.8055555555555609E-2</v>
      </c>
      <c r="AW62">
        <f t="shared" si="56"/>
        <v>9.1123439667129102E-2</v>
      </c>
      <c r="AY62">
        <f t="shared" si="57"/>
        <v>0.13292140758043849</v>
      </c>
      <c r="AZ62">
        <f t="shared" si="58"/>
        <v>0.19126406353408343</v>
      </c>
      <c r="BA62">
        <f t="shared" si="59"/>
        <v>3.0119950608572997E-2</v>
      </c>
      <c r="BB62">
        <f t="shared" si="60"/>
        <v>-1.8583042973286481E-3</v>
      </c>
      <c r="BC62">
        <f t="shared" si="61"/>
        <v>5.3398058252427223E-2</v>
      </c>
      <c r="BD62">
        <f t="shared" si="62"/>
        <v>3.6269430051813496E-2</v>
      </c>
      <c r="BE62">
        <f t="shared" si="63"/>
        <v>3.9156626506024153E-2</v>
      </c>
      <c r="BF62">
        <f t="shared" si="64"/>
        <v>-4.4398041406066289E-4</v>
      </c>
      <c r="BG62">
        <f t="shared" si="65"/>
        <v>-2.7624309392265192E-2</v>
      </c>
      <c r="BH62">
        <f t="shared" si="66"/>
        <v>9.3632958801498134E-2</v>
      </c>
      <c r="BI62">
        <f t="shared" si="67"/>
        <v>0.10308502633559075</v>
      </c>
      <c r="BJ62">
        <f t="shared" si="68"/>
        <v>2.4951644100580254E-2</v>
      </c>
      <c r="BK62">
        <f t="shared" si="69"/>
        <v>5.0805957967761724E-2</v>
      </c>
      <c r="BL62">
        <f t="shared" si="70"/>
        <v>2.3758561643835708E-2</v>
      </c>
      <c r="BM62">
        <f t="shared" si="71"/>
        <v>0.15929078014184403</v>
      </c>
      <c r="BP62">
        <f t="shared" si="75"/>
        <v>5.114263322884019E-2</v>
      </c>
      <c r="BQ62">
        <f t="shared" si="76"/>
        <v>3.8405692438402791E-2</v>
      </c>
      <c r="BR62">
        <f t="shared" si="77"/>
        <v>3.9457606668860303E-3</v>
      </c>
      <c r="BS62">
        <f t="shared" si="78"/>
        <v>3.492652329749095E-2</v>
      </c>
      <c r="BT62">
        <f t="shared" si="79"/>
        <v>6.8198135198135112E-2</v>
      </c>
      <c r="BU62">
        <f t="shared" si="80"/>
        <v>0.15017625899280568</v>
      </c>
      <c r="BV62">
        <f t="shared" si="81"/>
        <v>9.5024348810872017E-2</v>
      </c>
      <c r="BW62">
        <f t="shared" si="82"/>
        <v>5.9293776851972277E-2</v>
      </c>
      <c r="BX62">
        <f t="shared" si="83"/>
        <v>-0.220826530612245</v>
      </c>
      <c r="BY62">
        <f t="shared" si="84"/>
        <v>-1.3641690047863065E-3</v>
      </c>
      <c r="BZ62">
        <f t="shared" si="85"/>
        <v>0.10463476032559534</v>
      </c>
      <c r="CA62">
        <f t="shared" si="86"/>
        <v>9.237500000000004E-2</v>
      </c>
      <c r="CB62">
        <f t="shared" si="87"/>
        <v>0.11550000000000002</v>
      </c>
      <c r="CC62">
        <f t="shared" si="88"/>
        <v>8.3555555555555605E-2</v>
      </c>
      <c r="CD62">
        <f t="shared" si="89"/>
        <v>8.6623439667129098E-2</v>
      </c>
      <c r="CF62">
        <f t="shared" si="90"/>
        <v>0.12842140758043849</v>
      </c>
      <c r="CG62">
        <f t="shared" si="91"/>
        <v>0.18676406353408342</v>
      </c>
      <c r="CH62">
        <f t="shared" si="92"/>
        <v>2.5619950608572997E-2</v>
      </c>
      <c r="CI62">
        <f t="shared" si="93"/>
        <v>-6.3583042973286482E-3</v>
      </c>
      <c r="CJ62">
        <f t="shared" si="94"/>
        <v>4.8898058252427226E-2</v>
      </c>
      <c r="CK62">
        <f t="shared" si="95"/>
        <v>3.1769430051813499E-2</v>
      </c>
      <c r="CL62">
        <f t="shared" si="96"/>
        <v>3.4656626506024149E-2</v>
      </c>
      <c r="CM62">
        <f t="shared" si="97"/>
        <v>-4.9439804140606631E-3</v>
      </c>
      <c r="CN62">
        <f t="shared" si="98"/>
        <v>-3.2124309392265196E-2</v>
      </c>
      <c r="CO62">
        <f t="shared" si="99"/>
        <v>8.913295880149813E-2</v>
      </c>
      <c r="CP62">
        <f t="shared" si="100"/>
        <v>9.8585026335590742E-2</v>
      </c>
      <c r="CQ62">
        <f t="shared" si="101"/>
        <v>2.0451644100580254E-2</v>
      </c>
      <c r="CR62">
        <f t="shared" si="102"/>
        <v>4.6305957967761727E-2</v>
      </c>
      <c r="CS62">
        <f t="shared" si="103"/>
        <v>1.9258561643835707E-2</v>
      </c>
      <c r="CT62">
        <f t="shared" si="104"/>
        <v>0.15479078014184403</v>
      </c>
      <c r="CV62" s="26">
        <v>3.21</v>
      </c>
      <c r="CW62" s="27">
        <v>2.0499999999999998</v>
      </c>
      <c r="CX62" s="27">
        <v>4.0599999999999996</v>
      </c>
      <c r="CY62" s="27">
        <v>0.45</v>
      </c>
      <c r="CZ62" s="28">
        <v>-4.04</v>
      </c>
      <c r="DB62">
        <f t="shared" si="72"/>
        <v>3.2099999999999997E-2</v>
      </c>
      <c r="DC62">
        <f t="shared" si="73"/>
        <v>2.0499999999999997E-2</v>
      </c>
      <c r="DD62">
        <f t="shared" si="74"/>
        <v>4.0599999999999997E-2</v>
      </c>
      <c r="DE62">
        <f t="shared" si="105"/>
        <v>-4.0399999999999998E-2</v>
      </c>
      <c r="DF62">
        <f t="shared" si="106"/>
        <v>4.5000000000000005E-3</v>
      </c>
      <c r="DH62" s="68"/>
      <c r="DI62" s="68" t="s">
        <v>262</v>
      </c>
      <c r="DJ62" s="68" t="s">
        <v>263</v>
      </c>
      <c r="DK62" s="68" t="s">
        <v>264</v>
      </c>
      <c r="DL62" s="68" t="s">
        <v>265</v>
      </c>
      <c r="DM62" s="68" t="s">
        <v>266</v>
      </c>
    </row>
    <row r="63" spans="1:120" x14ac:dyDescent="0.25">
      <c r="A63" s="6">
        <v>45169</v>
      </c>
      <c r="C63" s="10">
        <v>8.0850000000000009</v>
      </c>
      <c r="D63" s="11">
        <v>24.02</v>
      </c>
      <c r="E63" s="11">
        <v>19.047000000000001</v>
      </c>
      <c r="F63" s="11">
        <v>31.82</v>
      </c>
      <c r="G63" s="11">
        <v>70.545000000000002</v>
      </c>
      <c r="H63" s="11">
        <v>0.32400000000000001</v>
      </c>
      <c r="I63" s="11">
        <v>224.36</v>
      </c>
      <c r="J63" s="11">
        <v>87.34</v>
      </c>
      <c r="K63" s="11">
        <v>2.25</v>
      </c>
      <c r="L63" s="11">
        <v>83.97</v>
      </c>
      <c r="M63" s="11">
        <v>35.69</v>
      </c>
      <c r="N63" s="11">
        <v>34.74</v>
      </c>
      <c r="O63" s="11">
        <v>10.99</v>
      </c>
      <c r="P63" s="11">
        <v>41.4</v>
      </c>
      <c r="Q63" s="12">
        <v>68.41</v>
      </c>
      <c r="S63" s="10">
        <v>13.9</v>
      </c>
      <c r="T63" s="11">
        <v>15.81</v>
      </c>
      <c r="U63" s="11">
        <v>205.01</v>
      </c>
      <c r="V63" s="11">
        <v>39.28</v>
      </c>
      <c r="W63" s="11">
        <v>22.62</v>
      </c>
      <c r="X63" s="11">
        <v>30.05</v>
      </c>
      <c r="Y63" s="11">
        <v>30.27</v>
      </c>
      <c r="Z63" s="11">
        <v>63.683056000000001</v>
      </c>
      <c r="AA63" s="11">
        <v>16.8</v>
      </c>
      <c r="AB63" s="11">
        <v>14.99</v>
      </c>
      <c r="AC63" s="11">
        <v>14.24</v>
      </c>
      <c r="AD63" s="11">
        <v>51.6175</v>
      </c>
      <c r="AE63" s="11">
        <v>46.68</v>
      </c>
      <c r="AF63" s="11">
        <v>132.38999999999999</v>
      </c>
      <c r="AG63" s="12">
        <v>36.674999999999997</v>
      </c>
      <c r="AI63">
        <f t="shared" si="42"/>
        <v>0.20044543429844106</v>
      </c>
      <c r="AJ63">
        <f t="shared" si="43"/>
        <v>-2.1588594704684362E-2</v>
      </c>
      <c r="AK63">
        <f t="shared" si="44"/>
        <v>3.5838590385033654E-2</v>
      </c>
      <c r="AL63">
        <f t="shared" si="45"/>
        <v>-2.5078369905955581E-3</v>
      </c>
      <c r="AM63">
        <f t="shared" si="46"/>
        <v>-4.1898682602200109E-2</v>
      </c>
      <c r="AN63">
        <f t="shared" si="47"/>
        <v>9.3457943925233725E-3</v>
      </c>
      <c r="AO63">
        <f t="shared" si="48"/>
        <v>-7.5642715886618264E-2</v>
      </c>
      <c r="AP63">
        <f t="shared" si="49"/>
        <v>6.8902215151144419E-2</v>
      </c>
      <c r="AQ63">
        <f t="shared" si="50"/>
        <v>0.17187500000000006</v>
      </c>
      <c r="AR63">
        <f t="shared" si="51"/>
        <v>0.38153998025666336</v>
      </c>
      <c r="AS63">
        <f t="shared" si="52"/>
        <v>-2.9899429192715449E-2</v>
      </c>
      <c r="AT63">
        <f t="shared" si="53"/>
        <v>-1.0256410256410239E-2</v>
      </c>
      <c r="AU63">
        <f t="shared" si="54"/>
        <v>-0.10795454545454546</v>
      </c>
      <c r="AV63">
        <f t="shared" si="55"/>
        <v>5.6931324993617485E-2</v>
      </c>
      <c r="AW63">
        <f t="shared" si="56"/>
        <v>-0.13041820261853318</v>
      </c>
      <c r="AY63">
        <f t="shared" si="57"/>
        <v>-7.5490522115064837E-2</v>
      </c>
      <c r="AZ63">
        <f t="shared" si="58"/>
        <v>-0.12166666666666665</v>
      </c>
      <c r="BA63">
        <f t="shared" si="59"/>
        <v>-0.12235112804486499</v>
      </c>
      <c r="BB63">
        <f t="shared" si="60"/>
        <v>-8.5873865487549397E-2</v>
      </c>
      <c r="BC63">
        <f t="shared" si="61"/>
        <v>-5.2366987850858818E-2</v>
      </c>
      <c r="BD63">
        <f t="shared" si="62"/>
        <v>1.6666666666666904E-3</v>
      </c>
      <c r="BE63">
        <f t="shared" si="63"/>
        <v>-2.5120772946859941E-2</v>
      </c>
      <c r="BF63">
        <f t="shared" si="64"/>
        <v>-3.6724390849683861E-2</v>
      </c>
      <c r="BG63">
        <f t="shared" si="65"/>
        <v>-4.5454545454545491E-2</v>
      </c>
      <c r="BH63">
        <f t="shared" si="66"/>
        <v>2.6712328767123327E-2</v>
      </c>
      <c r="BI63">
        <f t="shared" si="67"/>
        <v>-2.8649386084583898E-2</v>
      </c>
      <c r="BJ63">
        <f t="shared" si="68"/>
        <v>-2.590111341762601E-2</v>
      </c>
      <c r="BK63">
        <f t="shared" si="69"/>
        <v>-9.3592233009708745E-2</v>
      </c>
      <c r="BL63">
        <f t="shared" si="70"/>
        <v>-7.7357307129416839E-2</v>
      </c>
      <c r="BM63">
        <f t="shared" si="71"/>
        <v>-0.10253272971980924</v>
      </c>
      <c r="BP63">
        <f t="shared" si="75"/>
        <v>0.19594543429844105</v>
      </c>
      <c r="BQ63">
        <f t="shared" si="76"/>
        <v>-2.6088594704684363E-2</v>
      </c>
      <c r="BR63">
        <f t="shared" si="77"/>
        <v>3.1338590385033657E-2</v>
      </c>
      <c r="BS63">
        <f t="shared" si="78"/>
        <v>-7.0078369905955586E-3</v>
      </c>
      <c r="BT63">
        <f t="shared" si="79"/>
        <v>-4.6398682602200106E-2</v>
      </c>
      <c r="BU63">
        <f t="shared" si="80"/>
        <v>4.8457943925233719E-3</v>
      </c>
      <c r="BV63">
        <f t="shared" si="81"/>
        <v>-8.0142715886618268E-2</v>
      </c>
      <c r="BW63">
        <f t="shared" si="82"/>
        <v>6.4402215151144415E-2</v>
      </c>
      <c r="BX63">
        <f t="shared" si="83"/>
        <v>0.16737500000000005</v>
      </c>
      <c r="BY63">
        <f t="shared" si="84"/>
        <v>0.37703998025666335</v>
      </c>
      <c r="BZ63">
        <f t="shared" si="85"/>
        <v>-3.439942919271545E-2</v>
      </c>
      <c r="CA63">
        <f t="shared" si="86"/>
        <v>-1.475641025641024E-2</v>
      </c>
      <c r="CB63">
        <f t="shared" si="87"/>
        <v>-0.11245454545454546</v>
      </c>
      <c r="CC63">
        <f t="shared" si="88"/>
        <v>5.2431324993617481E-2</v>
      </c>
      <c r="CD63">
        <f t="shared" si="89"/>
        <v>-0.13491820261853318</v>
      </c>
      <c r="CF63">
        <f t="shared" si="90"/>
        <v>-7.9990522115064841E-2</v>
      </c>
      <c r="CG63">
        <f t="shared" si="91"/>
        <v>-0.12616666666666665</v>
      </c>
      <c r="CH63">
        <f t="shared" si="92"/>
        <v>-0.12685112804486498</v>
      </c>
      <c r="CI63">
        <f t="shared" si="93"/>
        <v>-9.0373865487549401E-2</v>
      </c>
      <c r="CJ63">
        <f t="shared" si="94"/>
        <v>-5.6866987850858822E-2</v>
      </c>
      <c r="CK63">
        <f t="shared" si="95"/>
        <v>-2.8333333333333101E-3</v>
      </c>
      <c r="CL63">
        <f t="shared" si="96"/>
        <v>-2.9620772946859941E-2</v>
      </c>
      <c r="CM63">
        <f t="shared" si="97"/>
        <v>-4.1224390849683865E-2</v>
      </c>
      <c r="CN63">
        <f t="shared" si="98"/>
        <v>-4.9954545454545488E-2</v>
      </c>
      <c r="CO63">
        <f t="shared" si="99"/>
        <v>2.2212328767123327E-2</v>
      </c>
      <c r="CP63">
        <f t="shared" si="100"/>
        <v>-3.3149386084583898E-2</v>
      </c>
      <c r="CQ63">
        <f t="shared" si="101"/>
        <v>-3.0401113417626011E-2</v>
      </c>
      <c r="CR63">
        <f t="shared" si="102"/>
        <v>-9.8092233009708749E-2</v>
      </c>
      <c r="CS63">
        <f t="shared" si="103"/>
        <v>-8.1857307129416843E-2</v>
      </c>
      <c r="CT63">
        <f t="shared" si="104"/>
        <v>-0.10703272971980925</v>
      </c>
      <c r="CV63" s="26">
        <v>-2.36</v>
      </c>
      <c r="CW63" s="27">
        <v>-3.1</v>
      </c>
      <c r="CX63" s="27">
        <v>-1.18</v>
      </c>
      <c r="CY63" s="27">
        <v>0.45</v>
      </c>
      <c r="CZ63" s="28">
        <v>3.78</v>
      </c>
      <c r="DB63">
        <f t="shared" si="72"/>
        <v>-2.3599999999999999E-2</v>
      </c>
      <c r="DC63">
        <f t="shared" si="73"/>
        <v>-3.1E-2</v>
      </c>
      <c r="DD63">
        <f t="shared" si="74"/>
        <v>-1.18E-2</v>
      </c>
      <c r="DE63">
        <f t="shared" si="105"/>
        <v>3.78E-2</v>
      </c>
      <c r="DF63">
        <f t="shared" si="106"/>
        <v>4.5000000000000005E-3</v>
      </c>
      <c r="DH63" t="s">
        <v>258</v>
      </c>
      <c r="DI63">
        <v>4</v>
      </c>
      <c r="DJ63">
        <v>4.2665693535380744E-2</v>
      </c>
      <c r="DK63">
        <v>1.0666423383845186E-2</v>
      </c>
      <c r="DL63">
        <v>2.4515032927715392</v>
      </c>
      <c r="DM63">
        <v>5.6902612953958091E-2</v>
      </c>
    </row>
    <row r="64" spans="1:120" x14ac:dyDescent="0.25">
      <c r="A64" s="6">
        <v>45198</v>
      </c>
      <c r="C64" s="10">
        <v>7.6079999999999997</v>
      </c>
      <c r="D64" s="11">
        <v>21.63</v>
      </c>
      <c r="E64" s="11">
        <v>17.802</v>
      </c>
      <c r="F64" s="11">
        <v>33.159999999999997</v>
      </c>
      <c r="G64" s="11">
        <v>66.16</v>
      </c>
      <c r="H64" s="11">
        <v>0.30599999999999999</v>
      </c>
      <c r="I64" s="11">
        <v>225.87</v>
      </c>
      <c r="J64" s="11">
        <v>89.76</v>
      </c>
      <c r="K64" s="11">
        <v>1.95</v>
      </c>
      <c r="L64" s="11">
        <v>82.9</v>
      </c>
      <c r="M64" s="11">
        <v>36.630000000000003</v>
      </c>
      <c r="N64" s="11">
        <v>31.01</v>
      </c>
      <c r="O64" s="11">
        <v>9.6</v>
      </c>
      <c r="P64" s="11">
        <v>41.3</v>
      </c>
      <c r="Q64" s="12">
        <v>60.58</v>
      </c>
      <c r="S64" s="10">
        <v>13.311</v>
      </c>
      <c r="T64" s="11">
        <v>16.044</v>
      </c>
      <c r="U64" s="11">
        <v>196.93</v>
      </c>
      <c r="V64" s="11">
        <v>38.159999999999997</v>
      </c>
      <c r="W64" s="11">
        <v>20.54</v>
      </c>
      <c r="X64" s="11">
        <v>29.605</v>
      </c>
      <c r="Y64" s="11">
        <v>30.18</v>
      </c>
      <c r="Z64" s="11">
        <v>52.943576999999998</v>
      </c>
      <c r="AA64" s="11">
        <v>14.6</v>
      </c>
      <c r="AB64" s="11">
        <v>15.31</v>
      </c>
      <c r="AC64" s="11">
        <v>14.27</v>
      </c>
      <c r="AD64" s="11">
        <v>49.347499999999997</v>
      </c>
      <c r="AE64" s="11">
        <v>40.58</v>
      </c>
      <c r="AF64" s="11">
        <v>123.53</v>
      </c>
      <c r="AG64" s="12">
        <v>37.99</v>
      </c>
      <c r="AI64">
        <f t="shared" si="42"/>
        <v>-5.8998144712430568E-2</v>
      </c>
      <c r="AJ64">
        <f t="shared" si="43"/>
        <v>-9.9500416319733581E-2</v>
      </c>
      <c r="AK64">
        <f t="shared" si="44"/>
        <v>-6.5364624350291431E-2</v>
      </c>
      <c r="AL64">
        <f t="shared" si="45"/>
        <v>4.2111879321181531E-2</v>
      </c>
      <c r="AM64">
        <f t="shared" si="46"/>
        <v>-6.2158905663052023E-2</v>
      </c>
      <c r="AN64">
        <f t="shared" si="47"/>
        <v>-5.5555555555555601E-2</v>
      </c>
      <c r="AO64">
        <f t="shared" si="48"/>
        <v>6.7302549474059139E-3</v>
      </c>
      <c r="AP64">
        <f t="shared" si="49"/>
        <v>2.7707808564231756E-2</v>
      </c>
      <c r="AQ64">
        <f t="shared" si="50"/>
        <v>-0.13333333333333336</v>
      </c>
      <c r="AR64">
        <f t="shared" si="51"/>
        <v>-1.2742646183160572E-2</v>
      </c>
      <c r="AS64">
        <f t="shared" si="52"/>
        <v>2.633790977864962E-2</v>
      </c>
      <c r="AT64">
        <f t="shared" si="53"/>
        <v>-0.10736902705814623</v>
      </c>
      <c r="AU64">
        <f t="shared" si="54"/>
        <v>-0.12647861692447684</v>
      </c>
      <c r="AV64">
        <f t="shared" si="55"/>
        <v>-2.4154589371981022E-3</v>
      </c>
      <c r="AW64">
        <f t="shared" si="56"/>
        <v>-0.11445695073819614</v>
      </c>
      <c r="AY64">
        <f t="shared" si="57"/>
        <v>-4.237410071942449E-2</v>
      </c>
      <c r="AZ64">
        <f t="shared" si="58"/>
        <v>1.4800759013282731E-2</v>
      </c>
      <c r="BA64">
        <f t="shared" si="59"/>
        <v>-3.9412711575045042E-2</v>
      </c>
      <c r="BB64">
        <f t="shared" si="60"/>
        <v>-2.8513238289205819E-2</v>
      </c>
      <c r="BC64">
        <f t="shared" si="61"/>
        <v>-9.1954022988505829E-2</v>
      </c>
      <c r="BD64">
        <f t="shared" si="62"/>
        <v>-1.4808652246256248E-2</v>
      </c>
      <c r="BE64">
        <f t="shared" si="63"/>
        <v>-2.9732408325074283E-3</v>
      </c>
      <c r="BF64">
        <f t="shared" si="64"/>
        <v>-0.16863950436046918</v>
      </c>
      <c r="BG64">
        <f t="shared" si="65"/>
        <v>-0.13095238095238101</v>
      </c>
      <c r="BH64">
        <f t="shared" si="66"/>
        <v>2.1347565043362261E-2</v>
      </c>
      <c r="BI64">
        <f t="shared" si="67"/>
        <v>2.1067415730336631E-3</v>
      </c>
      <c r="BJ64">
        <f t="shared" si="68"/>
        <v>-4.397733326875581E-2</v>
      </c>
      <c r="BK64">
        <f t="shared" si="69"/>
        <v>-0.1306769494430163</v>
      </c>
      <c r="BL64">
        <f t="shared" si="70"/>
        <v>-6.6923483646801007E-2</v>
      </c>
      <c r="BM64">
        <f t="shared" si="71"/>
        <v>3.5855487389229855E-2</v>
      </c>
      <c r="BP64">
        <f t="shared" si="75"/>
        <v>-6.3298144712430573E-2</v>
      </c>
      <c r="BQ64">
        <f t="shared" si="76"/>
        <v>-0.10380041631973358</v>
      </c>
      <c r="BR64">
        <f t="shared" si="77"/>
        <v>-6.9664624350291429E-2</v>
      </c>
      <c r="BS64">
        <f t="shared" si="78"/>
        <v>3.7811879321181532E-2</v>
      </c>
      <c r="BT64">
        <f t="shared" si="79"/>
        <v>-6.6458905663052029E-2</v>
      </c>
      <c r="BU64">
        <f t="shared" si="80"/>
        <v>-5.9855555555555599E-2</v>
      </c>
      <c r="BV64">
        <f t="shared" si="81"/>
        <v>2.4302549474059139E-3</v>
      </c>
      <c r="BW64">
        <f t="shared" si="82"/>
        <v>2.3407808564231754E-2</v>
      </c>
      <c r="BX64">
        <f t="shared" si="83"/>
        <v>-0.13763333333333336</v>
      </c>
      <c r="BY64">
        <f t="shared" si="84"/>
        <v>-1.7042646183160572E-2</v>
      </c>
      <c r="BZ64">
        <f t="shared" si="85"/>
        <v>2.2037909778649618E-2</v>
      </c>
      <c r="CA64">
        <f t="shared" si="86"/>
        <v>-0.11166902705814623</v>
      </c>
      <c r="CB64">
        <f t="shared" si="87"/>
        <v>-0.13077861692447684</v>
      </c>
      <c r="CC64">
        <f t="shared" si="88"/>
        <v>-6.7154589371981026E-3</v>
      </c>
      <c r="CD64">
        <f t="shared" si="89"/>
        <v>-0.11875695073819614</v>
      </c>
      <c r="CF64">
        <f t="shared" si="90"/>
        <v>-4.6674100719424488E-2</v>
      </c>
      <c r="CG64">
        <f t="shared" si="91"/>
        <v>1.0500759013282731E-2</v>
      </c>
      <c r="CH64">
        <f t="shared" si="92"/>
        <v>-4.3712711575045041E-2</v>
      </c>
      <c r="CI64">
        <f t="shared" si="93"/>
        <v>-3.2813238289205821E-2</v>
      </c>
      <c r="CJ64">
        <f t="shared" si="94"/>
        <v>-9.6254022988505827E-2</v>
      </c>
      <c r="CK64">
        <f t="shared" si="95"/>
        <v>-1.9108652246256248E-2</v>
      </c>
      <c r="CL64">
        <f t="shared" si="96"/>
        <v>-7.2732408325074278E-3</v>
      </c>
      <c r="CM64">
        <f t="shared" si="97"/>
        <v>-0.17293950436046918</v>
      </c>
      <c r="CN64">
        <f t="shared" si="98"/>
        <v>-0.13525238095238101</v>
      </c>
      <c r="CO64">
        <f t="shared" si="99"/>
        <v>1.7047565043362259E-2</v>
      </c>
      <c r="CP64">
        <f t="shared" si="100"/>
        <v>-2.1932584269663369E-3</v>
      </c>
      <c r="CQ64">
        <f t="shared" si="101"/>
        <v>-4.8277333268755808E-2</v>
      </c>
      <c r="CR64">
        <f t="shared" si="102"/>
        <v>-0.1349769494430163</v>
      </c>
      <c r="CS64">
        <f t="shared" si="103"/>
        <v>-7.1223483646801006E-2</v>
      </c>
      <c r="CT64">
        <f t="shared" si="104"/>
        <v>3.1555487389229857E-2</v>
      </c>
      <c r="CV64" s="26">
        <v>-5.23</v>
      </c>
      <c r="CW64" s="27">
        <v>-2.48</v>
      </c>
      <c r="CX64" s="27">
        <v>1.48</v>
      </c>
      <c r="CY64" s="27">
        <v>0.43</v>
      </c>
      <c r="CZ64" s="28">
        <v>0.35</v>
      </c>
      <c r="DB64">
        <f t="shared" si="72"/>
        <v>-5.2300000000000006E-2</v>
      </c>
      <c r="DC64">
        <f t="shared" si="73"/>
        <v>-2.4799999999999999E-2</v>
      </c>
      <c r="DD64">
        <f t="shared" si="74"/>
        <v>1.4800000000000001E-2</v>
      </c>
      <c r="DE64">
        <f t="shared" si="105"/>
        <v>3.4999999999999996E-3</v>
      </c>
      <c r="DF64">
        <f t="shared" si="106"/>
        <v>4.3E-3</v>
      </c>
      <c r="DH64" t="s">
        <v>259</v>
      </c>
      <c r="DI64">
        <v>54</v>
      </c>
      <c r="DJ64">
        <v>0.234952514412681</v>
      </c>
      <c r="DK64">
        <v>4.3509724891237223E-3</v>
      </c>
    </row>
    <row r="65" spans="1:120" ht="17.25" thickBot="1" x14ac:dyDescent="0.3">
      <c r="A65" s="6">
        <v>45230</v>
      </c>
      <c r="C65" s="10">
        <v>7.68</v>
      </c>
      <c r="D65" s="11">
        <v>21.95</v>
      </c>
      <c r="E65" s="11">
        <v>16.672999999999998</v>
      </c>
      <c r="F65" s="11">
        <v>33.1</v>
      </c>
      <c r="G65" s="11">
        <v>85.79</v>
      </c>
      <c r="H65" s="11">
        <v>0.30399999999999999</v>
      </c>
      <c r="I65" s="11">
        <v>222.86</v>
      </c>
      <c r="J65" s="11">
        <v>77.44</v>
      </c>
      <c r="K65" s="11">
        <v>1.84</v>
      </c>
      <c r="L65" s="11">
        <v>76.650000000000006</v>
      </c>
      <c r="M65" s="11">
        <v>32.18</v>
      </c>
      <c r="N65" s="11">
        <v>27.77</v>
      </c>
      <c r="O65" s="11">
        <v>9.56</v>
      </c>
      <c r="P65" s="11">
        <v>39.090000000000003</v>
      </c>
      <c r="Q65" s="12">
        <v>57.28</v>
      </c>
      <c r="S65" s="10">
        <v>12.474</v>
      </c>
      <c r="T65" s="11">
        <v>12.975</v>
      </c>
      <c r="U65" s="11">
        <v>190.79</v>
      </c>
      <c r="V65" s="11">
        <v>36.71</v>
      </c>
      <c r="W65" s="11">
        <v>19.28</v>
      </c>
      <c r="X65" s="11">
        <v>28</v>
      </c>
      <c r="Y65" s="11">
        <v>24.28</v>
      </c>
      <c r="Z65" s="11">
        <v>52.52261</v>
      </c>
      <c r="AA65" s="11">
        <v>14.29</v>
      </c>
      <c r="AB65" s="11">
        <v>17.04</v>
      </c>
      <c r="AC65" s="11">
        <v>14.91</v>
      </c>
      <c r="AD65" s="11">
        <v>45.62</v>
      </c>
      <c r="AE65" s="11">
        <v>38.96</v>
      </c>
      <c r="AF65" s="11">
        <v>117.85</v>
      </c>
      <c r="AG65" s="12">
        <v>32.725000000000001</v>
      </c>
      <c r="AI65">
        <f t="shared" si="42"/>
        <v>9.4637223974763495E-3</v>
      </c>
      <c r="AJ65">
        <f t="shared" si="43"/>
        <v>1.4794267221451701E-2</v>
      </c>
      <c r="AK65">
        <f t="shared" si="44"/>
        <v>-6.3419840467363292E-2</v>
      </c>
      <c r="AL65">
        <f t="shared" si="45"/>
        <v>-1.8094089264172248E-3</v>
      </c>
      <c r="AM65">
        <f t="shared" si="46"/>
        <v>0.29670495767835564</v>
      </c>
      <c r="AN65">
        <f t="shared" si="47"/>
        <v>-6.5359477124183069E-3</v>
      </c>
      <c r="AO65">
        <f t="shared" si="48"/>
        <v>-1.3326249612608983E-2</v>
      </c>
      <c r="AP65">
        <f t="shared" si="49"/>
        <v>-0.13725490196078438</v>
      </c>
      <c r="AQ65">
        <f t="shared" si="50"/>
        <v>-5.6410256410256349E-2</v>
      </c>
      <c r="AR65">
        <f t="shared" si="51"/>
        <v>-7.5392038600723757E-2</v>
      </c>
      <c r="AS65">
        <f t="shared" si="52"/>
        <v>-0.12148512148512156</v>
      </c>
      <c r="AT65">
        <f t="shared" si="53"/>
        <v>-0.10448242502418581</v>
      </c>
      <c r="AU65">
        <f t="shared" si="54"/>
        <v>-4.1666666666665781E-3</v>
      </c>
      <c r="AV65">
        <f t="shared" si="55"/>
        <v>-5.3510895883777089E-2</v>
      </c>
      <c r="AW65">
        <f t="shared" si="56"/>
        <v>-5.4473423572135971E-2</v>
      </c>
      <c r="AY65">
        <f t="shared" si="57"/>
        <v>-6.2880324543610533E-2</v>
      </c>
      <c r="AZ65">
        <f t="shared" si="58"/>
        <v>-0.19128646222887066</v>
      </c>
      <c r="BA65">
        <f t="shared" si="59"/>
        <v>-3.1178591377646954E-2</v>
      </c>
      <c r="BB65">
        <f t="shared" si="60"/>
        <v>-3.7997903563941192E-2</v>
      </c>
      <c r="BC65">
        <f t="shared" si="61"/>
        <v>-6.1343719571567576E-2</v>
      </c>
      <c r="BD65">
        <f t="shared" si="62"/>
        <v>-5.4213815233913207E-2</v>
      </c>
      <c r="BE65">
        <f t="shared" si="63"/>
        <v>-0.19549370444002645</v>
      </c>
      <c r="BF65">
        <f t="shared" si="64"/>
        <v>-7.9512383532377769E-3</v>
      </c>
      <c r="BG65">
        <f t="shared" si="65"/>
        <v>-2.1232876712328801E-2</v>
      </c>
      <c r="BH65">
        <f t="shared" si="66"/>
        <v>0.11299804049640748</v>
      </c>
      <c r="BI65">
        <f t="shared" si="67"/>
        <v>4.4849334267694503E-2</v>
      </c>
      <c r="BJ65">
        <f t="shared" si="68"/>
        <v>-7.5535741425604125E-2</v>
      </c>
      <c r="BK65">
        <f t="shared" si="69"/>
        <v>-3.9921143420404079E-2</v>
      </c>
      <c r="BL65">
        <f t="shared" si="70"/>
        <v>-4.5980733425078982E-2</v>
      </c>
      <c r="BM65">
        <f t="shared" si="71"/>
        <v>-0.1385891023953672</v>
      </c>
      <c r="BP65">
        <f t="shared" si="75"/>
        <v>4.7637223974763502E-3</v>
      </c>
      <c r="BQ65">
        <f t="shared" si="76"/>
        <v>1.0094267221451701E-2</v>
      </c>
      <c r="BR65">
        <f t="shared" si="77"/>
        <v>-6.8119840467363288E-2</v>
      </c>
      <c r="BS65">
        <f t="shared" si="78"/>
        <v>-6.5094089264172237E-3</v>
      </c>
      <c r="BT65">
        <f t="shared" si="79"/>
        <v>0.29200495767835566</v>
      </c>
      <c r="BU65">
        <f t="shared" si="80"/>
        <v>-1.1235947712418306E-2</v>
      </c>
      <c r="BV65">
        <f t="shared" si="81"/>
        <v>-1.8026249612608982E-2</v>
      </c>
      <c r="BW65">
        <f t="shared" si="82"/>
        <v>-0.14195490196078439</v>
      </c>
      <c r="BX65">
        <f t="shared" si="83"/>
        <v>-6.1110256410256344E-2</v>
      </c>
      <c r="BY65">
        <f t="shared" si="84"/>
        <v>-8.0092038600723753E-2</v>
      </c>
      <c r="BZ65">
        <f t="shared" si="85"/>
        <v>-0.12618512148512157</v>
      </c>
      <c r="CA65">
        <f t="shared" si="86"/>
        <v>-0.10918242502418581</v>
      </c>
      <c r="CB65">
        <f t="shared" si="87"/>
        <v>-8.8666666666665783E-3</v>
      </c>
      <c r="CC65">
        <f t="shared" si="88"/>
        <v>-5.8210895883777092E-2</v>
      </c>
      <c r="CD65">
        <f t="shared" si="89"/>
        <v>-5.9173423572135966E-2</v>
      </c>
      <c r="CF65">
        <f t="shared" si="90"/>
        <v>-6.7580324543610529E-2</v>
      </c>
      <c r="CG65">
        <f t="shared" si="91"/>
        <v>-0.19598646222887067</v>
      </c>
      <c r="CH65">
        <f t="shared" si="92"/>
        <v>-3.5878591377646957E-2</v>
      </c>
      <c r="CI65">
        <f t="shared" si="93"/>
        <v>-4.2697903563941195E-2</v>
      </c>
      <c r="CJ65">
        <f t="shared" si="94"/>
        <v>-6.6043719571567572E-2</v>
      </c>
      <c r="CK65">
        <f t="shared" si="95"/>
        <v>-5.8913815233913203E-2</v>
      </c>
      <c r="CL65">
        <f t="shared" si="96"/>
        <v>-0.20019370444002646</v>
      </c>
      <c r="CM65">
        <f t="shared" si="97"/>
        <v>-1.2651238353237776E-2</v>
      </c>
      <c r="CN65">
        <f t="shared" si="98"/>
        <v>-2.5932876712328801E-2</v>
      </c>
      <c r="CO65">
        <f t="shared" si="99"/>
        <v>0.10829804049640748</v>
      </c>
      <c r="CP65">
        <f t="shared" si="100"/>
        <v>4.01493342676945E-2</v>
      </c>
      <c r="CQ65">
        <f t="shared" si="101"/>
        <v>-8.0235741425604121E-2</v>
      </c>
      <c r="CR65">
        <f t="shared" si="102"/>
        <v>-4.4621143420404075E-2</v>
      </c>
      <c r="CS65">
        <f t="shared" si="103"/>
        <v>-5.0680733425078978E-2</v>
      </c>
      <c r="CT65">
        <f t="shared" si="104"/>
        <v>-0.14328910239536721</v>
      </c>
      <c r="CV65" s="26">
        <v>-3.14</v>
      </c>
      <c r="CW65" s="27">
        <v>-3.81</v>
      </c>
      <c r="CX65" s="27">
        <v>0.23</v>
      </c>
      <c r="CY65" s="27">
        <v>0.47</v>
      </c>
      <c r="CZ65" s="28">
        <v>1.63</v>
      </c>
      <c r="DB65">
        <f t="shared" si="72"/>
        <v>-3.1400000000000004E-2</v>
      </c>
      <c r="DC65">
        <f t="shared" si="73"/>
        <v>-3.8100000000000002E-2</v>
      </c>
      <c r="DD65">
        <f t="shared" si="74"/>
        <v>2.3E-3</v>
      </c>
      <c r="DE65">
        <f t="shared" si="105"/>
        <v>1.6299999999999999E-2</v>
      </c>
      <c r="DF65">
        <f t="shared" si="106"/>
        <v>4.6999999999999993E-3</v>
      </c>
      <c r="DH65" s="49" t="s">
        <v>260</v>
      </c>
      <c r="DI65" s="49">
        <v>58</v>
      </c>
      <c r="DJ65" s="49">
        <v>0.27761820794806175</v>
      </c>
      <c r="DK65" s="49"/>
      <c r="DL65" s="49"/>
      <c r="DM65" s="49"/>
    </row>
    <row r="66" spans="1:120" ht="17.25" thickBot="1" x14ac:dyDescent="0.3">
      <c r="A66" s="6">
        <v>45260</v>
      </c>
      <c r="C66" s="10">
        <v>8.73</v>
      </c>
      <c r="D66" s="11">
        <v>23.75</v>
      </c>
      <c r="E66" s="11">
        <v>19.241</v>
      </c>
      <c r="F66" s="11">
        <v>31.75</v>
      </c>
      <c r="G66" s="11">
        <v>86.09</v>
      </c>
      <c r="H66" s="11">
        <v>0.32100000000000001</v>
      </c>
      <c r="I66" s="11">
        <v>240</v>
      </c>
      <c r="J66" s="11">
        <v>92</v>
      </c>
      <c r="K66" s="11">
        <v>2.35</v>
      </c>
      <c r="L66" s="11">
        <v>83.16</v>
      </c>
      <c r="M66" s="11">
        <v>35.44</v>
      </c>
      <c r="N66" s="11">
        <v>29.98</v>
      </c>
      <c r="O66" s="11">
        <v>10</v>
      </c>
      <c r="P66" s="11">
        <v>44.84</v>
      </c>
      <c r="Q66" s="12">
        <v>67.38</v>
      </c>
      <c r="S66" s="10">
        <v>11.702999999999999</v>
      </c>
      <c r="T66" s="11">
        <v>13.33</v>
      </c>
      <c r="U66" s="11">
        <v>218.16</v>
      </c>
      <c r="V66" s="11">
        <v>36.619999999999997</v>
      </c>
      <c r="W66" s="11">
        <v>20.82</v>
      </c>
      <c r="X66" s="11">
        <v>28.73</v>
      </c>
      <c r="Y66" s="11">
        <v>27.32</v>
      </c>
      <c r="Z66" s="11">
        <v>62.24</v>
      </c>
      <c r="AA66" s="11">
        <v>13.2</v>
      </c>
      <c r="AB66" s="11">
        <v>18.600000000000001</v>
      </c>
      <c r="AC66" s="11">
        <v>16.760000000000002</v>
      </c>
      <c r="AD66" s="11">
        <v>48.05</v>
      </c>
      <c r="AE66" s="11">
        <v>47</v>
      </c>
      <c r="AF66" s="11">
        <v>131</v>
      </c>
      <c r="AG66" s="12">
        <v>33.97</v>
      </c>
      <c r="AI66">
        <f t="shared" si="42"/>
        <v>0.13671875000000011</v>
      </c>
      <c r="AJ66">
        <f t="shared" si="43"/>
        <v>8.2004555808656066E-2</v>
      </c>
      <c r="AK66">
        <f t="shared" si="44"/>
        <v>0.15402147184070064</v>
      </c>
      <c r="AL66">
        <f t="shared" si="45"/>
        <v>-4.0785498489426024E-2</v>
      </c>
      <c r="AM66">
        <f t="shared" si="46"/>
        <v>3.4969110618952924E-3</v>
      </c>
      <c r="AN66">
        <f t="shared" si="47"/>
        <v>5.5921052631578996E-2</v>
      </c>
      <c r="AO66">
        <f t="shared" si="48"/>
        <v>7.6909270393969248E-2</v>
      </c>
      <c r="AP66">
        <f t="shared" si="49"/>
        <v>0.18801652892561987</v>
      </c>
      <c r="AQ66">
        <f t="shared" si="50"/>
        <v>0.27717391304347827</v>
      </c>
      <c r="AR66">
        <f t="shared" si="51"/>
        <v>8.4931506849314942E-2</v>
      </c>
      <c r="AS66">
        <f t="shared" si="52"/>
        <v>0.10130515848353008</v>
      </c>
      <c r="AT66">
        <f t="shared" si="53"/>
        <v>7.9582283039251023E-2</v>
      </c>
      <c r="AU66">
        <f t="shared" si="54"/>
        <v>4.6025104602510407E-2</v>
      </c>
      <c r="AV66">
        <f t="shared" si="55"/>
        <v>0.14709644410335124</v>
      </c>
      <c r="AW66">
        <f t="shared" si="56"/>
        <v>0.176326815642458</v>
      </c>
      <c r="AY66">
        <f t="shared" si="57"/>
        <v>-6.1808561808561868E-2</v>
      </c>
      <c r="AZ66">
        <f t="shared" si="58"/>
        <v>2.7360308285163809E-2</v>
      </c>
      <c r="BA66">
        <f t="shared" si="59"/>
        <v>0.143456155983018</v>
      </c>
      <c r="BB66">
        <f t="shared" si="60"/>
        <v>-2.4516480523019179E-3</v>
      </c>
      <c r="BC66">
        <f t="shared" si="61"/>
        <v>7.9875518672199122E-2</v>
      </c>
      <c r="BD66">
        <f t="shared" si="62"/>
        <v>2.6071428571428586E-2</v>
      </c>
      <c r="BE66">
        <f t="shared" si="63"/>
        <v>0.12520593080724873</v>
      </c>
      <c r="BF66">
        <f t="shared" si="64"/>
        <v>0.18501346372543181</v>
      </c>
      <c r="BG66">
        <f t="shared" si="65"/>
        <v>-7.6277116864940514E-2</v>
      </c>
      <c r="BH66">
        <f t="shared" si="66"/>
        <v>9.1549295774648029E-2</v>
      </c>
      <c r="BI66">
        <f t="shared" si="67"/>
        <v>0.12407780013413826</v>
      </c>
      <c r="BJ66">
        <f t="shared" si="68"/>
        <v>5.3266111354669E-2</v>
      </c>
      <c r="BK66">
        <f t="shared" si="69"/>
        <v>0.20636550308008211</v>
      </c>
      <c r="BL66">
        <f t="shared" si="70"/>
        <v>0.11158252015273658</v>
      </c>
      <c r="BM66">
        <f t="shared" si="71"/>
        <v>3.804430863254385E-2</v>
      </c>
      <c r="BP66">
        <f t="shared" si="75"/>
        <v>0.13231875000000012</v>
      </c>
      <c r="BQ66">
        <f t="shared" si="76"/>
        <v>7.7604555808656064E-2</v>
      </c>
      <c r="BR66">
        <f t="shared" si="77"/>
        <v>0.14962147184070065</v>
      </c>
      <c r="BS66">
        <f t="shared" si="78"/>
        <v>-4.5185498489426025E-2</v>
      </c>
      <c r="BT66">
        <f t="shared" si="79"/>
        <v>-9.0308893810470787E-4</v>
      </c>
      <c r="BU66">
        <f t="shared" si="80"/>
        <v>5.1521052631578995E-2</v>
      </c>
      <c r="BV66">
        <f t="shared" si="81"/>
        <v>7.2509270393969247E-2</v>
      </c>
      <c r="BW66">
        <f t="shared" si="82"/>
        <v>0.18361652892561989</v>
      </c>
      <c r="BX66">
        <f t="shared" si="83"/>
        <v>0.27277391304347826</v>
      </c>
      <c r="BY66">
        <f t="shared" si="84"/>
        <v>8.0531506849314941E-2</v>
      </c>
      <c r="BZ66">
        <f t="shared" si="85"/>
        <v>9.6905158483530082E-2</v>
      </c>
      <c r="CA66">
        <f t="shared" si="86"/>
        <v>7.5182283039251022E-2</v>
      </c>
      <c r="CB66">
        <f t="shared" si="87"/>
        <v>4.1625104602510406E-2</v>
      </c>
      <c r="CC66">
        <f t="shared" si="88"/>
        <v>0.14269644410335125</v>
      </c>
      <c r="CD66">
        <f t="shared" si="89"/>
        <v>0.17192681564245801</v>
      </c>
      <c r="CF66">
        <f t="shared" si="90"/>
        <v>-6.6208561808561869E-2</v>
      </c>
      <c r="CG66">
        <f t="shared" si="91"/>
        <v>2.2960308285163808E-2</v>
      </c>
      <c r="CH66">
        <f t="shared" si="92"/>
        <v>0.13905615598301801</v>
      </c>
      <c r="CI66">
        <f t="shared" si="93"/>
        <v>-6.8516480523019181E-3</v>
      </c>
      <c r="CJ66">
        <f t="shared" si="94"/>
        <v>7.5475518672199121E-2</v>
      </c>
      <c r="CK66">
        <f t="shared" si="95"/>
        <v>2.1671428571428585E-2</v>
      </c>
      <c r="CL66">
        <f t="shared" si="96"/>
        <v>0.12080593080724873</v>
      </c>
      <c r="CM66">
        <f t="shared" si="97"/>
        <v>0.18061346372543183</v>
      </c>
      <c r="CN66">
        <f t="shared" si="98"/>
        <v>-8.0677116864940515E-2</v>
      </c>
      <c r="CO66">
        <f t="shared" si="99"/>
        <v>8.7149295774648028E-2</v>
      </c>
      <c r="CP66">
        <f t="shared" si="100"/>
        <v>0.11967780013413826</v>
      </c>
      <c r="CQ66">
        <f t="shared" si="101"/>
        <v>4.8866111354668999E-2</v>
      </c>
      <c r="CR66">
        <f t="shared" si="102"/>
        <v>0.20196550308008213</v>
      </c>
      <c r="CS66">
        <f t="shared" si="103"/>
        <v>0.10718252015273658</v>
      </c>
      <c r="CT66">
        <f t="shared" si="104"/>
        <v>3.3644308632543848E-2</v>
      </c>
      <c r="CV66" s="26">
        <v>8.8800000000000008</v>
      </c>
      <c r="CW66" s="27">
        <v>-0.12</v>
      </c>
      <c r="CX66" s="27">
        <v>1.62</v>
      </c>
      <c r="CY66" s="27">
        <v>0.44</v>
      </c>
      <c r="CZ66" s="28">
        <v>2.5499999999999998</v>
      </c>
      <c r="DB66">
        <f t="shared" si="72"/>
        <v>8.8800000000000004E-2</v>
      </c>
      <c r="DC66">
        <f t="shared" si="73"/>
        <v>-1.1999999999999999E-3</v>
      </c>
      <c r="DD66">
        <f t="shared" si="74"/>
        <v>1.6200000000000003E-2</v>
      </c>
      <c r="DE66">
        <f t="shared" si="105"/>
        <v>2.5499999999999998E-2</v>
      </c>
      <c r="DF66">
        <f t="shared" si="106"/>
        <v>4.4000000000000003E-3</v>
      </c>
    </row>
    <row r="67" spans="1:120" ht="17.25" thickBot="1" x14ac:dyDescent="0.3">
      <c r="A67" s="6">
        <v>45289</v>
      </c>
      <c r="C67" s="13">
        <v>10.88</v>
      </c>
      <c r="D67" s="14">
        <v>25.56</v>
      </c>
      <c r="E67" s="14">
        <v>18.757999999999999</v>
      </c>
      <c r="F67" s="14">
        <v>30.66</v>
      </c>
      <c r="G67" s="14">
        <v>84.82</v>
      </c>
      <c r="H67" s="14">
        <v>0.32500000000000001</v>
      </c>
      <c r="I67" s="14">
        <v>219.89</v>
      </c>
      <c r="J67" s="14">
        <v>93.19</v>
      </c>
      <c r="K67" s="14">
        <v>2.8</v>
      </c>
      <c r="L67" s="14">
        <v>88.4</v>
      </c>
      <c r="M67" s="14">
        <v>40.409999999999997</v>
      </c>
      <c r="N67" s="14">
        <v>34.799999999999997</v>
      </c>
      <c r="O67" s="14">
        <v>10.47</v>
      </c>
      <c r="P67" s="14">
        <v>51.02</v>
      </c>
      <c r="Q67" s="15">
        <v>75.510000000000005</v>
      </c>
      <c r="S67" s="13">
        <v>11.551</v>
      </c>
      <c r="T67" s="14">
        <v>12.3</v>
      </c>
      <c r="U67" s="14">
        <v>236.38</v>
      </c>
      <c r="V67" s="14">
        <v>38.94</v>
      </c>
      <c r="W67" s="14">
        <v>24.81</v>
      </c>
      <c r="X67" s="14">
        <v>30.25</v>
      </c>
      <c r="Y67" s="14">
        <v>29.68</v>
      </c>
      <c r="Z67" s="14">
        <v>64.81</v>
      </c>
      <c r="AA67" s="14">
        <v>19</v>
      </c>
      <c r="AB67" s="14">
        <v>20.09</v>
      </c>
      <c r="AC67" s="14">
        <v>15.48</v>
      </c>
      <c r="AD67" s="14">
        <v>47.677</v>
      </c>
      <c r="AE67" s="14">
        <v>49.548000000000002</v>
      </c>
      <c r="AF67" s="14">
        <v>140.5</v>
      </c>
      <c r="AG67" s="15">
        <v>35.03</v>
      </c>
      <c r="AI67">
        <f t="shared" si="42"/>
        <v>0.24627720504009168</v>
      </c>
      <c r="AJ67">
        <f t="shared" si="43"/>
        <v>7.6210526315789423E-2</v>
      </c>
      <c r="AK67">
        <f t="shared" si="44"/>
        <v>-2.5102645392651137E-2</v>
      </c>
      <c r="AL67">
        <f t="shared" si="45"/>
        <v>-3.4330708661417318E-2</v>
      </c>
      <c r="AM67">
        <f t="shared" si="46"/>
        <v>-1.4752003717040425E-2</v>
      </c>
      <c r="AN67">
        <f t="shared" si="47"/>
        <v>1.2461059190031163E-2</v>
      </c>
      <c r="AO67">
        <f t="shared" si="48"/>
        <v>-8.3791666666666723E-2</v>
      </c>
      <c r="AP67">
        <f t="shared" si="49"/>
        <v>1.2934782608695627E-2</v>
      </c>
      <c r="AQ67">
        <f t="shared" si="50"/>
        <v>0.19148936170212755</v>
      </c>
      <c r="AR67">
        <f t="shared" si="51"/>
        <v>6.3011063011063129E-2</v>
      </c>
      <c r="AS67">
        <f t="shared" si="52"/>
        <v>0.14023702031602706</v>
      </c>
      <c r="AT67">
        <f t="shared" si="53"/>
        <v>0.16077384923282176</v>
      </c>
      <c r="AU67">
        <f t="shared" si="54"/>
        <v>4.7000000000000063E-2</v>
      </c>
      <c r="AV67">
        <f t="shared" si="55"/>
        <v>0.13782337198929526</v>
      </c>
      <c r="AW67">
        <f t="shared" si="56"/>
        <v>0.120658949243099</v>
      </c>
      <c r="AY67">
        <f t="shared" si="57"/>
        <v>-1.2988122703580214E-2</v>
      </c>
      <c r="AZ67">
        <f t="shared" si="58"/>
        <v>-7.7269317329332288E-2</v>
      </c>
      <c r="BA67">
        <f t="shared" si="59"/>
        <v>8.3516685001833513E-2</v>
      </c>
      <c r="BB67">
        <f t="shared" si="60"/>
        <v>6.3353358820316785E-2</v>
      </c>
      <c r="BC67">
        <f t="shared" si="61"/>
        <v>0.19164265129682989</v>
      </c>
      <c r="BD67">
        <f t="shared" si="62"/>
        <v>5.2906369648451079E-2</v>
      </c>
      <c r="BE67">
        <f t="shared" si="63"/>
        <v>8.6383601756954587E-2</v>
      </c>
      <c r="BF67">
        <f t="shared" si="64"/>
        <v>4.1291773778920314E-2</v>
      </c>
      <c r="BG67">
        <f t="shared" si="65"/>
        <v>0.43939393939393945</v>
      </c>
      <c r="BH67">
        <f t="shared" si="66"/>
        <v>8.0107526881720334E-2</v>
      </c>
      <c r="BI67">
        <f t="shared" si="67"/>
        <v>-7.6372315035799582E-2</v>
      </c>
      <c r="BJ67">
        <f t="shared" si="68"/>
        <v>-7.7627471383974519E-3</v>
      </c>
      <c r="BK67">
        <f t="shared" si="69"/>
        <v>5.4212765957446847E-2</v>
      </c>
      <c r="BL67">
        <f t="shared" si="70"/>
        <v>7.2519083969465645E-2</v>
      </c>
      <c r="BM67">
        <f>(AG67-AG66)/AG66</f>
        <v>3.1204003532528769E-2</v>
      </c>
      <c r="BP67">
        <f t="shared" si="75"/>
        <v>0.24197720504009168</v>
      </c>
      <c r="BQ67">
        <f t="shared" si="76"/>
        <v>7.1910526315789425E-2</v>
      </c>
      <c r="BR67">
        <f t="shared" si="77"/>
        <v>-2.9402645392651139E-2</v>
      </c>
      <c r="BS67">
        <f t="shared" si="78"/>
        <v>-3.8630708661417316E-2</v>
      </c>
      <c r="BT67">
        <f t="shared" si="79"/>
        <v>-1.9052003717040425E-2</v>
      </c>
      <c r="BU67">
        <f t="shared" si="80"/>
        <v>8.1610591900311627E-3</v>
      </c>
      <c r="BV67">
        <f t="shared" si="81"/>
        <v>-8.8091666666666721E-2</v>
      </c>
      <c r="BW67">
        <f t="shared" si="82"/>
        <v>8.6347826086956275E-3</v>
      </c>
      <c r="BX67">
        <f t="shared" si="83"/>
        <v>0.18718936170212755</v>
      </c>
      <c r="BY67">
        <f t="shared" si="84"/>
        <v>5.871106301106313E-2</v>
      </c>
      <c r="BZ67">
        <f t="shared" si="85"/>
        <v>0.13593702031602706</v>
      </c>
      <c r="CA67">
        <f t="shared" si="86"/>
        <v>0.15647384923282176</v>
      </c>
      <c r="CB67">
        <f t="shared" si="87"/>
        <v>4.2700000000000064E-2</v>
      </c>
      <c r="CC67">
        <f t="shared" si="88"/>
        <v>0.13352337198929526</v>
      </c>
      <c r="CD67">
        <f t="shared" si="89"/>
        <v>0.116358949243099</v>
      </c>
      <c r="CF67">
        <f t="shared" si="90"/>
        <v>-1.7288122703580214E-2</v>
      </c>
      <c r="CG67">
        <f t="shared" si="91"/>
        <v>-8.1569317329332286E-2</v>
      </c>
      <c r="CH67">
        <f t="shared" si="92"/>
        <v>7.9216685001833514E-2</v>
      </c>
      <c r="CI67">
        <f t="shared" si="93"/>
        <v>5.9053358820316787E-2</v>
      </c>
      <c r="CJ67">
        <f t="shared" si="94"/>
        <v>0.18734265129682989</v>
      </c>
      <c r="CK67">
        <f t="shared" si="95"/>
        <v>4.8606369648451081E-2</v>
      </c>
      <c r="CL67">
        <f t="shared" si="96"/>
        <v>8.2083601756954588E-2</v>
      </c>
      <c r="CM67">
        <f t="shared" si="97"/>
        <v>3.6991773778920316E-2</v>
      </c>
      <c r="CN67">
        <f t="shared" si="98"/>
        <v>0.43509393939393942</v>
      </c>
      <c r="CO67">
        <f t="shared" si="99"/>
        <v>7.5807526881720336E-2</v>
      </c>
      <c r="CP67">
        <f t="shared" si="100"/>
        <v>-8.067231503579958E-2</v>
      </c>
      <c r="CQ67">
        <f t="shared" si="101"/>
        <v>-1.2062747138397452E-2</v>
      </c>
      <c r="CR67">
        <f t="shared" si="102"/>
        <v>4.9912765957446849E-2</v>
      </c>
      <c r="CS67">
        <f t="shared" si="103"/>
        <v>6.8219083969465646E-2</v>
      </c>
      <c r="CT67">
        <f t="shared" si="104"/>
        <v>2.6904003532528767E-2</v>
      </c>
      <c r="CV67" s="26">
        <v>4.8499999999999996</v>
      </c>
      <c r="CW67" s="27">
        <v>6.29</v>
      </c>
      <c r="CX67" s="27">
        <v>4.8899999999999997</v>
      </c>
      <c r="CY67" s="27">
        <v>0.43</v>
      </c>
      <c r="CZ67" s="28">
        <v>-5.53</v>
      </c>
      <c r="DB67">
        <f t="shared" si="72"/>
        <v>4.8499999999999995E-2</v>
      </c>
      <c r="DC67">
        <f t="shared" si="73"/>
        <v>6.2899999999999998E-2</v>
      </c>
      <c r="DD67">
        <f t="shared" si="74"/>
        <v>4.8899999999999999E-2</v>
      </c>
      <c r="DE67">
        <f t="shared" si="105"/>
        <v>-5.5300000000000002E-2</v>
      </c>
      <c r="DF67">
        <f t="shared" si="106"/>
        <v>4.3E-3</v>
      </c>
      <c r="DH67" s="68"/>
      <c r="DI67" s="68" t="s">
        <v>267</v>
      </c>
      <c r="DJ67" s="68" t="s">
        <v>255</v>
      </c>
      <c r="DK67" s="68" t="s">
        <v>268</v>
      </c>
      <c r="DL67" s="68" t="s">
        <v>269</v>
      </c>
      <c r="DM67" s="68" t="s">
        <v>270</v>
      </c>
      <c r="DN67" s="68" t="s">
        <v>271</v>
      </c>
      <c r="DO67" s="68" t="s">
        <v>272</v>
      </c>
      <c r="DP67" s="68" t="s">
        <v>273</v>
      </c>
    </row>
    <row r="68" spans="1:120" x14ac:dyDescent="0.25">
      <c r="A68" s="6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CV68" s="27"/>
      <c r="CW68" s="27"/>
      <c r="CX68" s="27"/>
      <c r="CY68" s="27"/>
      <c r="CZ68" s="27"/>
      <c r="DH68" s="98"/>
      <c r="DI68" s="98"/>
      <c r="DJ68" s="98"/>
      <c r="DK68" s="98"/>
      <c r="DL68" s="98"/>
      <c r="DM68" s="98"/>
      <c r="DN68" s="98"/>
      <c r="DO68" s="98"/>
      <c r="DP68" s="98"/>
    </row>
    <row r="69" spans="1:120" ht="17.25" thickBot="1" x14ac:dyDescent="0.3">
      <c r="DH69" t="s">
        <v>261</v>
      </c>
      <c r="DI69">
        <v>-5.89067092472514E-3</v>
      </c>
      <c r="DJ69">
        <v>8.8283700703402877E-3</v>
      </c>
      <c r="DK69">
        <v>-0.66724331646623936</v>
      </c>
      <c r="DL69">
        <v>0.50745814869455286</v>
      </c>
      <c r="DM69">
        <v>-2.359048722720973E-2</v>
      </c>
      <c r="DN69">
        <v>1.1809145377759449E-2</v>
      </c>
      <c r="DO69">
        <v>-2.359048722720973E-2</v>
      </c>
      <c r="DP69">
        <v>1.1809145377759449E-2</v>
      </c>
    </row>
    <row r="70" spans="1:120" x14ac:dyDescent="0.25">
      <c r="AH70" s="45" t="s">
        <v>219</v>
      </c>
      <c r="AI70" s="46">
        <f t="shared" ref="AI70:AW70" si="107">AVERAGE(AI9:AI67)</f>
        <v>1.9860887861536548E-2</v>
      </c>
      <c r="AJ70" s="46">
        <f t="shared" si="107"/>
        <v>1.373693369205586E-2</v>
      </c>
      <c r="AK70" s="46">
        <f t="shared" si="107"/>
        <v>8.7812106742711342E-4</v>
      </c>
      <c r="AL70" s="46">
        <f t="shared" si="107"/>
        <v>-8.018736690653908E-4</v>
      </c>
      <c r="AM70" s="46">
        <f t="shared" si="107"/>
        <v>3.7916563046658462E-2</v>
      </c>
      <c r="AN70" s="46">
        <f t="shared" si="107"/>
        <v>-3.1078233829065511E-2</v>
      </c>
      <c r="AO70" s="46">
        <f t="shared" si="107"/>
        <v>1.6177216538287922E-2</v>
      </c>
      <c r="AP70" s="46">
        <f t="shared" si="107"/>
        <v>2.6320735581976191E-2</v>
      </c>
      <c r="AQ70" s="46">
        <f t="shared" si="107"/>
        <v>1.3496407441808135E-2</v>
      </c>
      <c r="AR70" s="46">
        <f t="shared" si="107"/>
        <v>2.9146799634284095E-2</v>
      </c>
      <c r="AS70" s="46">
        <f t="shared" si="107"/>
        <v>1.8711599875959245E-2</v>
      </c>
      <c r="AT70" s="46">
        <f t="shared" si="107"/>
        <v>3.3669096553828183E-3</v>
      </c>
      <c r="AU70" s="46">
        <f t="shared" si="107"/>
        <v>4.4856862914158125E-3</v>
      </c>
      <c r="AV70" s="46">
        <f t="shared" si="107"/>
        <v>1.1311829116008821E-2</v>
      </c>
      <c r="AW70" s="46">
        <f t="shared" si="107"/>
        <v>1.4004353227664097E-2</v>
      </c>
      <c r="AX70" s="45" t="s">
        <v>219</v>
      </c>
      <c r="AY70" s="46">
        <f t="shared" ref="AY70:BM70" si="108">AVERAGE(AY9:AY67)</f>
        <v>-9.6564209108952661E-3</v>
      </c>
      <c r="AZ70" s="46">
        <f t="shared" si="108"/>
        <v>7.0628789345775298E-3</v>
      </c>
      <c r="BA70" s="46">
        <f t="shared" si="108"/>
        <v>9.3010697057784031E-3</v>
      </c>
      <c r="BB70" s="46">
        <f t="shared" si="108"/>
        <v>-6.2178266395047522E-3</v>
      </c>
      <c r="BC70" s="46">
        <f t="shared" si="108"/>
        <v>7.0700678322572971E-3</v>
      </c>
      <c r="BD70" s="46">
        <f t="shared" si="108"/>
        <v>9.6280450499013261E-3</v>
      </c>
      <c r="BE70" s="46">
        <f t="shared" si="108"/>
        <v>1.3696492178368626E-3</v>
      </c>
      <c r="BF70" s="46">
        <f t="shared" si="108"/>
        <v>8.0306883483742314E-4</v>
      </c>
      <c r="BG70" s="46">
        <f t="shared" si="108"/>
        <v>-7.0139868998144823E-3</v>
      </c>
      <c r="BH70" s="46">
        <f t="shared" si="108"/>
        <v>1.7225686471788546E-2</v>
      </c>
      <c r="BI70" s="46">
        <f t="shared" si="108"/>
        <v>5.9330440851286187E-3</v>
      </c>
      <c r="BJ70" s="46">
        <f t="shared" si="108"/>
        <v>-3.0380622543078721E-4</v>
      </c>
      <c r="BK70" s="46">
        <f t="shared" si="108"/>
        <v>1.2953601908436764E-2</v>
      </c>
      <c r="BL70" s="46">
        <f t="shared" si="108"/>
        <v>1.3105757509064505E-2</v>
      </c>
      <c r="BM70" s="47">
        <f t="shared" si="108"/>
        <v>8.0369759535828657E-4</v>
      </c>
      <c r="DH70" t="s">
        <v>274</v>
      </c>
      <c r="DI70">
        <v>0.49011470424716508</v>
      </c>
      <c r="DJ70">
        <v>0.18324852061614033</v>
      </c>
      <c r="DK70">
        <v>2.6745902373413011</v>
      </c>
      <c r="DL70">
        <v>9.8798115190942525E-3</v>
      </c>
      <c r="DM70">
        <v>0.12272354067276303</v>
      </c>
      <c r="DN70">
        <v>0.85750586782156712</v>
      </c>
      <c r="DO70">
        <v>0.12272354067276303</v>
      </c>
      <c r="DP70">
        <v>0.85750586782156712</v>
      </c>
    </row>
    <row r="71" spans="1:120" ht="17.25" thickBot="1" x14ac:dyDescent="0.3">
      <c r="AH71" s="48" t="s">
        <v>220</v>
      </c>
      <c r="AI71" s="49">
        <f>(1+AI70)^12-1</f>
        <v>0.26616772930126387</v>
      </c>
      <c r="AJ71" s="49">
        <f t="shared" ref="AJ71:BM71" si="109">(1+AJ70)^12-1</f>
        <v>0.17788593053240787</v>
      </c>
      <c r="AK71" s="49">
        <f t="shared" si="109"/>
        <v>1.0588494445617824E-2</v>
      </c>
      <c r="AL71" s="49">
        <f t="shared" si="109"/>
        <v>-9.5801591665259922E-3</v>
      </c>
      <c r="AM71" s="49">
        <f t="shared" si="109"/>
        <v>0.56296520434829223</v>
      </c>
      <c r="AN71" s="49">
        <f t="shared" si="109"/>
        <v>-0.31535641102816292</v>
      </c>
      <c r="AO71" s="49">
        <f t="shared" si="109"/>
        <v>0.21236514384239058</v>
      </c>
      <c r="AP71" s="49">
        <f t="shared" si="109"/>
        <v>0.36583186527098488</v>
      </c>
      <c r="AQ71" s="49">
        <f t="shared" si="109"/>
        <v>0.1745366229733496</v>
      </c>
      <c r="AR71" s="49">
        <f t="shared" si="109"/>
        <v>0.41165293089371335</v>
      </c>
      <c r="AS71" s="49">
        <f t="shared" si="109"/>
        <v>0.24915122149619529</v>
      </c>
      <c r="AT71" s="49">
        <f t="shared" si="109"/>
        <v>4.1159558003912577E-2</v>
      </c>
      <c r="AU71" s="49">
        <f t="shared" si="109"/>
        <v>5.5176305338029197E-2</v>
      </c>
      <c r="AV71" s="49">
        <f t="shared" si="109"/>
        <v>0.14451383155769792</v>
      </c>
      <c r="AW71" s="49">
        <f t="shared" si="109"/>
        <v>0.18162000131267897</v>
      </c>
      <c r="AX71" s="51" t="s">
        <v>220</v>
      </c>
      <c r="AY71">
        <f t="shared" si="109"/>
        <v>-0.10991663999572376</v>
      </c>
      <c r="AZ71">
        <f t="shared" si="109"/>
        <v>8.812566593715121E-2</v>
      </c>
      <c r="BA71">
        <f t="shared" si="109"/>
        <v>0.11750326961977153</v>
      </c>
      <c r="BB71">
        <f t="shared" si="109"/>
        <v>-7.2114422539208967E-2</v>
      </c>
      <c r="BC71">
        <f t="shared" si="109"/>
        <v>8.821888034948544E-2</v>
      </c>
      <c r="BD71">
        <f t="shared" si="109"/>
        <v>0.1218553638402724</v>
      </c>
      <c r="BE71">
        <f t="shared" si="109"/>
        <v>1.6560169595756014E-2</v>
      </c>
      <c r="BF71">
        <f t="shared" si="109"/>
        <v>9.6795048559810137E-3</v>
      </c>
      <c r="BG71">
        <f t="shared" si="109"/>
        <v>-8.0995634544043904E-2</v>
      </c>
      <c r="BH71">
        <f t="shared" si="109"/>
        <v>0.22746132932420915</v>
      </c>
      <c r="BI71">
        <f t="shared" si="109"/>
        <v>7.3566361858811602E-2</v>
      </c>
      <c r="BJ71">
        <f t="shared" si="109"/>
        <v>-3.639589187232839E-3</v>
      </c>
      <c r="BK71">
        <f t="shared" si="109"/>
        <v>0.16701015927191576</v>
      </c>
      <c r="BL71">
        <f t="shared" si="109"/>
        <v>0.16911545494607449</v>
      </c>
      <c r="BM71" s="52">
        <f t="shared" si="109"/>
        <v>9.6871169286212311E-3</v>
      </c>
      <c r="DH71" t="s">
        <v>275</v>
      </c>
      <c r="DI71">
        <v>0.13154152485206083</v>
      </c>
      <c r="DJ71">
        <v>0.33642964387279928</v>
      </c>
      <c r="DK71">
        <v>0.39099267037774882</v>
      </c>
      <c r="DL71">
        <v>0.69734109240435482</v>
      </c>
      <c r="DM71">
        <v>-0.54295930008099869</v>
      </c>
      <c r="DN71">
        <v>0.80604234978512035</v>
      </c>
      <c r="DO71">
        <v>-0.54295930008099869</v>
      </c>
      <c r="DP71">
        <v>0.80604234978512035</v>
      </c>
    </row>
    <row r="72" spans="1:120" x14ac:dyDescent="0.25">
      <c r="AH72" s="45" t="s">
        <v>226</v>
      </c>
      <c r="AI72" s="46">
        <f t="shared" ref="AI72:AW72" si="110">STDEV(AI9:AI67)</f>
        <v>0.10679487134053106</v>
      </c>
      <c r="AJ72" s="46">
        <f t="shared" si="110"/>
        <v>0.10109333957532524</v>
      </c>
      <c r="AK72" s="46">
        <f t="shared" si="110"/>
        <v>6.9268495222249496E-2</v>
      </c>
      <c r="AL72" s="46">
        <f t="shared" si="110"/>
        <v>8.5047326939126325E-2</v>
      </c>
      <c r="AM72" s="46">
        <f t="shared" si="110"/>
        <v>0.15099219055993715</v>
      </c>
      <c r="AN72" s="46">
        <f t="shared" si="110"/>
        <v>0.2089700753245507</v>
      </c>
      <c r="AO72" s="46">
        <f t="shared" si="110"/>
        <v>0.10542516703975953</v>
      </c>
      <c r="AP72" s="46">
        <f t="shared" si="110"/>
        <v>0.11599940194650826</v>
      </c>
      <c r="AQ72" s="46">
        <f t="shared" si="110"/>
        <v>0.22250724768597735</v>
      </c>
      <c r="AR72" s="46">
        <f t="shared" si="110"/>
        <v>0.14253896506078439</v>
      </c>
      <c r="AS72" s="46">
        <f t="shared" si="110"/>
        <v>0.10426014013833988</v>
      </c>
      <c r="AT72" s="46">
        <f t="shared" si="110"/>
        <v>0.10396091074332314</v>
      </c>
      <c r="AU72" s="46">
        <f t="shared" si="110"/>
        <v>9.0716794659888564E-2</v>
      </c>
      <c r="AV72" s="46">
        <f t="shared" si="110"/>
        <v>9.4540907756842846E-2</v>
      </c>
      <c r="AW72" s="46">
        <f t="shared" si="110"/>
        <v>0.13161924667425048</v>
      </c>
      <c r="AX72" s="45" t="s">
        <v>226</v>
      </c>
      <c r="AY72" s="46">
        <f t="shared" ref="AY72:BM72" si="111">STDEV(AY9:AY67)</f>
        <v>9.9692901434903072E-2</v>
      </c>
      <c r="AZ72" s="46">
        <f t="shared" si="111"/>
        <v>9.7066537038223474E-2</v>
      </c>
      <c r="BA72" s="46">
        <f t="shared" si="111"/>
        <v>8.4319629459368564E-2</v>
      </c>
      <c r="BB72" s="46">
        <f t="shared" si="111"/>
        <v>6.0484718861618679E-2</v>
      </c>
      <c r="BC72" s="46">
        <f t="shared" si="111"/>
        <v>8.2157788505066401E-2</v>
      </c>
      <c r="BD72" s="46">
        <f t="shared" si="111"/>
        <v>6.4561984248763055E-2</v>
      </c>
      <c r="BE72" s="46">
        <f t="shared" si="111"/>
        <v>9.4523380659712969E-2</v>
      </c>
      <c r="BF72" s="46">
        <f t="shared" si="111"/>
        <v>7.5264309080103842E-2</v>
      </c>
      <c r="BG72" s="46">
        <f t="shared" si="111"/>
        <v>7.3357815915044186E-2</v>
      </c>
      <c r="BH72" s="46">
        <f t="shared" si="111"/>
        <v>0.12367431049898774</v>
      </c>
      <c r="BI72" s="46">
        <f t="shared" si="111"/>
        <v>9.1119166034538845E-2</v>
      </c>
      <c r="BJ72" s="46">
        <f t="shared" si="111"/>
        <v>5.1309106034257958E-2</v>
      </c>
      <c r="BK72" s="46">
        <f t="shared" si="111"/>
        <v>9.2112874432647457E-2</v>
      </c>
      <c r="BL72" s="46">
        <f t="shared" si="111"/>
        <v>8.6715572615891495E-2</v>
      </c>
      <c r="BM72" s="47">
        <f t="shared" si="111"/>
        <v>8.6897664308469388E-2</v>
      </c>
      <c r="DH72" t="s">
        <v>276</v>
      </c>
      <c r="DI72">
        <v>-0.22667071764106875</v>
      </c>
      <c r="DJ72">
        <v>0.18741196205001959</v>
      </c>
      <c r="DK72">
        <v>-1.2094783874071557</v>
      </c>
      <c r="DL72">
        <v>0.23174771695776766</v>
      </c>
      <c r="DM72">
        <v>-0.60240907871383931</v>
      </c>
      <c r="DN72">
        <v>0.14906764343170179</v>
      </c>
      <c r="DO72">
        <v>-0.60240907871383931</v>
      </c>
      <c r="DP72">
        <v>0.14906764343170179</v>
      </c>
    </row>
    <row r="73" spans="1:120" ht="15.95" customHeight="1" thickBot="1" x14ac:dyDescent="0.3">
      <c r="AH73" s="48" t="s">
        <v>220</v>
      </c>
      <c r="AI73" s="49">
        <f>AI72*SQRT(12)</f>
        <v>0.36994828629916232</v>
      </c>
      <c r="AJ73" s="49">
        <f t="shared" ref="AJ73:AW73" si="112">AJ72*SQRT(12)</f>
        <v>0.35019760090255364</v>
      </c>
      <c r="AK73" s="49">
        <f t="shared" si="112"/>
        <v>0.2399531061775563</v>
      </c>
      <c r="AL73" s="49">
        <f t="shared" si="112"/>
        <v>0.29461258261297613</v>
      </c>
      <c r="AM73" s="49">
        <f t="shared" si="112"/>
        <v>0.52305229119186591</v>
      </c>
      <c r="AN73" s="49">
        <f t="shared" si="112"/>
        <v>0.72389357544723432</v>
      </c>
      <c r="AO73" s="49">
        <f t="shared" si="112"/>
        <v>0.36520349141859854</v>
      </c>
      <c r="AP73" s="49">
        <f t="shared" si="112"/>
        <v>0.40183371563791287</v>
      </c>
      <c r="AQ73" s="49">
        <f t="shared" si="112"/>
        <v>0.77078771608885055</v>
      </c>
      <c r="AR73" s="49">
        <f t="shared" si="112"/>
        <v>0.49376945908712716</v>
      </c>
      <c r="AS73" s="49">
        <f t="shared" si="112"/>
        <v>0.36116771984771179</v>
      </c>
      <c r="AT73" s="49">
        <f t="shared" si="112"/>
        <v>0.36013115881713764</v>
      </c>
      <c r="AU73" s="49">
        <f t="shared" si="112"/>
        <v>0.31425219490143996</v>
      </c>
      <c r="AV73" s="49">
        <f t="shared" si="112"/>
        <v>0.32749931125706877</v>
      </c>
      <c r="AW73" s="49">
        <f t="shared" si="112"/>
        <v>0.4559424449874856</v>
      </c>
      <c r="AX73" s="48" t="s">
        <v>220</v>
      </c>
      <c r="AY73" s="49">
        <f t="shared" ref="AY73" si="113">AY72*SQRT(12)</f>
        <v>0.3453463408784167</v>
      </c>
      <c r="AZ73" s="49">
        <f t="shared" ref="AZ73" si="114">AZ72*SQRT(12)</f>
        <v>0.33624834772993861</v>
      </c>
      <c r="BA73" s="49">
        <f t="shared" ref="BA73" si="115">BA72*SQRT(12)</f>
        <v>0.29209176459801561</v>
      </c>
      <c r="BB73" s="49">
        <f t="shared" ref="BB73" si="116">BB72*SQRT(12)</f>
        <v>0.20952521229968626</v>
      </c>
      <c r="BC73" s="49">
        <f t="shared" ref="BC73" si="117">BC72*SQRT(12)</f>
        <v>0.28460292785654656</v>
      </c>
      <c r="BD73" s="49">
        <f t="shared" ref="BD73" si="118">BD72*SQRT(12)</f>
        <v>0.22364927391263836</v>
      </c>
      <c r="BE73" s="49">
        <f t="shared" ref="BE73" si="119">BE72*SQRT(12)</f>
        <v>0.3274385956115925</v>
      </c>
      <c r="BF73" s="49">
        <f t="shared" ref="BF73" si="120">BF72*SQRT(12)</f>
        <v>0.26072321464661485</v>
      </c>
      <c r="BG73" s="49">
        <f t="shared" ref="BG73" si="121">BG72*SQRT(12)</f>
        <v>0.25411892859428264</v>
      </c>
      <c r="BH73" s="49">
        <f>BH72*SQRT(12)</f>
        <v>0.42842037875059152</v>
      </c>
      <c r="BI73" s="49">
        <f t="shared" ref="BI73" si="122">BI72*SQRT(12)</f>
        <v>0.31564605023025122</v>
      </c>
      <c r="BJ73" s="49">
        <f t="shared" ref="BJ73" si="123">BJ72*SQRT(12)</f>
        <v>0.17773995708454729</v>
      </c>
      <c r="BK73" s="49">
        <f t="shared" ref="BK73" si="124">BK72*SQRT(12)</f>
        <v>0.31908835709711519</v>
      </c>
      <c r="BL73" s="49">
        <f t="shared" ref="BL73" si="125">BL72*SQRT(12)</f>
        <v>0.30039155515630495</v>
      </c>
      <c r="BM73" s="50">
        <f>BM72*SQRT(12)</f>
        <v>0.3010223392826672</v>
      </c>
      <c r="DH73" s="49" t="s">
        <v>277</v>
      </c>
      <c r="DI73" s="49">
        <v>0.34765816502076885</v>
      </c>
      <c r="DJ73" s="49">
        <v>0.24044601614648925</v>
      </c>
      <c r="DK73" s="49">
        <v>1.4458886472419725</v>
      </c>
      <c r="DL73" s="49">
        <v>0.15398767433917648</v>
      </c>
      <c r="DM73" s="49">
        <v>-0.13440707267865876</v>
      </c>
      <c r="DN73" s="49">
        <v>0.82972340272019651</v>
      </c>
      <c r="DO73" s="49">
        <v>-0.13440707267865876</v>
      </c>
      <c r="DP73" s="49">
        <v>0.82972340272019651</v>
      </c>
    </row>
    <row r="74" spans="1:120" ht="17.25" thickBot="1" x14ac:dyDescent="0.3">
      <c r="AH74" s="3" t="s">
        <v>227</v>
      </c>
      <c r="AI74" s="2">
        <f>AI71/AI73</f>
        <v>0.71947279973618994</v>
      </c>
      <c r="AJ74" s="2">
        <f t="shared" ref="AJ74:BM74" si="126">AJ71/AJ73</f>
        <v>0.50795873550803283</v>
      </c>
      <c r="AK74" s="2">
        <f t="shared" si="126"/>
        <v>4.4127348940349767E-2</v>
      </c>
      <c r="AL74" s="2">
        <f t="shared" si="126"/>
        <v>-3.251782079895469E-2</v>
      </c>
      <c r="AM74" s="2">
        <f t="shared" si="126"/>
        <v>1.07630769203874</v>
      </c>
      <c r="AN74" s="2">
        <f t="shared" si="126"/>
        <v>-0.43563919024054071</v>
      </c>
      <c r="AO74" s="2">
        <f t="shared" si="126"/>
        <v>0.58149812045191074</v>
      </c>
      <c r="AP74" s="2">
        <f t="shared" si="126"/>
        <v>0.91040609842861275</v>
      </c>
      <c r="AQ74" s="2">
        <f t="shared" si="126"/>
        <v>0.22643928974243063</v>
      </c>
      <c r="AR74" s="2">
        <f t="shared" si="126"/>
        <v>0.83369459839571791</v>
      </c>
      <c r="AS74" s="2">
        <f t="shared" si="126"/>
        <v>0.68984908618425578</v>
      </c>
      <c r="AT74" s="2">
        <f t="shared" si="126"/>
        <v>0.11429046611546323</v>
      </c>
      <c r="AU74" s="2">
        <f t="shared" si="126"/>
        <v>0.17557969755894415</v>
      </c>
      <c r="AV74" s="2">
        <f t="shared" si="126"/>
        <v>0.44126453580313818</v>
      </c>
      <c r="AW74" s="4">
        <f t="shared" si="126"/>
        <v>0.39833975386446846</v>
      </c>
      <c r="AX74" s="3" t="s">
        <v>227</v>
      </c>
      <c r="AY74" s="2">
        <f t="shared" si="126"/>
        <v>-0.31827944004312247</v>
      </c>
      <c r="AZ74" s="2">
        <f t="shared" si="126"/>
        <v>0.26208505270613336</v>
      </c>
      <c r="BA74" s="2">
        <f t="shared" si="126"/>
        <v>0.40228203551538888</v>
      </c>
      <c r="BB74" s="2">
        <f t="shared" si="126"/>
        <v>-0.34418016690069214</v>
      </c>
      <c r="BC74" s="2">
        <f t="shared" si="126"/>
        <v>0.30997179478755033</v>
      </c>
      <c r="BD74" s="2">
        <f t="shared" si="126"/>
        <v>0.54485025463517223</v>
      </c>
      <c r="BE74" s="2">
        <f t="shared" si="126"/>
        <v>5.0574885849436264E-2</v>
      </c>
      <c r="BF74" s="2">
        <f t="shared" si="126"/>
        <v>3.7125596464820547E-2</v>
      </c>
      <c r="BG74" s="2">
        <f t="shared" si="126"/>
        <v>-0.31873121373559182</v>
      </c>
      <c r="BH74" s="2">
        <f t="shared" si="126"/>
        <v>0.53093022789335531</v>
      </c>
      <c r="BI74" s="2">
        <f t="shared" si="126"/>
        <v>0.23306599846615497</v>
      </c>
      <c r="BJ74" s="2">
        <f t="shared" si="126"/>
        <v>-2.0477045493499022E-2</v>
      </c>
      <c r="BK74" s="2">
        <f t="shared" si="126"/>
        <v>0.52339784751558915</v>
      </c>
      <c r="BL74" s="2">
        <f t="shared" si="126"/>
        <v>0.5629833863274798</v>
      </c>
      <c r="BM74" s="4">
        <f t="shared" si="126"/>
        <v>3.2180724366522168E-2</v>
      </c>
    </row>
    <row r="75" spans="1:120" ht="17.25" thickBot="1" x14ac:dyDescent="0.3"/>
    <row r="76" spans="1:120" ht="17.25" thickBot="1" x14ac:dyDescent="0.3">
      <c r="B76" s="242" t="s">
        <v>223</v>
      </c>
      <c r="C76" s="243"/>
      <c r="D76" s="243"/>
      <c r="E76" s="244"/>
      <c r="F76" s="242" t="s">
        <v>217</v>
      </c>
      <c r="G76" s="243"/>
      <c r="H76" s="243"/>
      <c r="I76" s="244"/>
    </row>
    <row r="77" spans="1:120" ht="60" thickBot="1" x14ac:dyDescent="0.3">
      <c r="B77" s="53" t="s">
        <v>224</v>
      </c>
      <c r="C77" s="54" t="s">
        <v>215</v>
      </c>
      <c r="D77" s="54" t="s">
        <v>216</v>
      </c>
      <c r="E77" s="55" t="s">
        <v>225</v>
      </c>
      <c r="F77" s="53" t="s">
        <v>224</v>
      </c>
      <c r="G77" s="54" t="s">
        <v>215</v>
      </c>
      <c r="H77" s="54" t="s">
        <v>216</v>
      </c>
      <c r="I77" s="55" t="s">
        <v>225</v>
      </c>
    </row>
    <row r="78" spans="1:120" x14ac:dyDescent="0.25">
      <c r="B78" s="51" t="s">
        <v>9</v>
      </c>
      <c r="C78" s="58">
        <v>0.26616772930126387</v>
      </c>
      <c r="D78" s="58">
        <v>0.36994828629916232</v>
      </c>
      <c r="E78" s="28">
        <f>C78/D78</f>
        <v>0.71947279973618994</v>
      </c>
      <c r="F78" s="51" t="s">
        <v>19</v>
      </c>
      <c r="G78" s="58">
        <v>-0.10991663999572376</v>
      </c>
      <c r="H78" s="58">
        <v>0.3453463408784167</v>
      </c>
      <c r="I78" s="28">
        <f>G78/H78</f>
        <v>-0.31827944004312247</v>
      </c>
    </row>
    <row r="79" spans="1:120" x14ac:dyDescent="0.25">
      <c r="B79" s="51" t="s">
        <v>30</v>
      </c>
      <c r="C79" s="58">
        <v>0.17788593053240787</v>
      </c>
      <c r="D79" s="58">
        <v>0.35019760090255364</v>
      </c>
      <c r="E79" s="28">
        <f t="shared" ref="E79:E92" si="127">C79/D79</f>
        <v>0.50795873550803283</v>
      </c>
      <c r="F79" s="51" t="s">
        <v>26</v>
      </c>
      <c r="G79" s="58">
        <v>8.812566593715121E-2</v>
      </c>
      <c r="H79" s="58">
        <v>0.33624834772993861</v>
      </c>
      <c r="I79" s="28">
        <f t="shared" ref="I79:I92" si="128">G79/H79</f>
        <v>0.26208505270613336</v>
      </c>
    </row>
    <row r="80" spans="1:120" x14ac:dyDescent="0.25">
      <c r="B80" s="51" t="s">
        <v>31</v>
      </c>
      <c r="C80" s="58">
        <v>1.0588494445617824E-2</v>
      </c>
      <c r="D80" s="58">
        <v>0.2399531061775563</v>
      </c>
      <c r="E80" s="28">
        <f t="shared" si="127"/>
        <v>4.4127348940349767E-2</v>
      </c>
      <c r="F80" s="51" t="s">
        <v>20</v>
      </c>
      <c r="G80" s="58">
        <v>0.11750326961977153</v>
      </c>
      <c r="H80" s="58">
        <v>0.29209176459801561</v>
      </c>
      <c r="I80" s="28">
        <f t="shared" si="128"/>
        <v>0.40228203551538888</v>
      </c>
    </row>
    <row r="81" spans="2:9" x14ac:dyDescent="0.25">
      <c r="B81" s="51" t="s">
        <v>32</v>
      </c>
      <c r="C81" s="58">
        <v>-9.5801591665259922E-3</v>
      </c>
      <c r="D81" s="58">
        <v>0.29461258261297613</v>
      </c>
      <c r="E81" s="28">
        <f t="shared" si="127"/>
        <v>-3.251782079895469E-2</v>
      </c>
      <c r="F81" s="51" t="s">
        <v>21</v>
      </c>
      <c r="G81" s="58">
        <v>-7.2114422539208967E-2</v>
      </c>
      <c r="H81" s="58">
        <v>0.20952521229968626</v>
      </c>
      <c r="I81" s="28">
        <f t="shared" si="128"/>
        <v>-0.34418016690069214</v>
      </c>
    </row>
    <row r="82" spans="2:9" x14ac:dyDescent="0.25">
      <c r="B82" s="51" t="s">
        <v>33</v>
      </c>
      <c r="C82" s="58">
        <v>0.56296520434829223</v>
      </c>
      <c r="D82" s="58">
        <v>0.52305229119186591</v>
      </c>
      <c r="E82" s="28">
        <f t="shared" si="127"/>
        <v>1.07630769203874</v>
      </c>
      <c r="F82" s="51" t="s">
        <v>128</v>
      </c>
      <c r="G82" s="58">
        <v>8.821888034948544E-2</v>
      </c>
      <c r="H82" s="58">
        <v>0.28460292785654656</v>
      </c>
      <c r="I82" s="28">
        <f t="shared" si="128"/>
        <v>0.30997179478755033</v>
      </c>
    </row>
    <row r="83" spans="2:9" x14ac:dyDescent="0.25">
      <c r="B83" s="51" t="s">
        <v>34</v>
      </c>
      <c r="C83" s="58">
        <v>-0.31535641102816292</v>
      </c>
      <c r="D83" s="58">
        <v>0.72389357544723432</v>
      </c>
      <c r="E83" s="28">
        <f t="shared" si="127"/>
        <v>-0.43563919024054071</v>
      </c>
      <c r="F83" s="51" t="s">
        <v>129</v>
      </c>
      <c r="G83" s="58">
        <v>0.1218553638402724</v>
      </c>
      <c r="H83" s="58">
        <v>0.22364927391263836</v>
      </c>
      <c r="I83" s="28">
        <f t="shared" si="128"/>
        <v>0.54485025463517223</v>
      </c>
    </row>
    <row r="84" spans="2:9" x14ac:dyDescent="0.25">
      <c r="B84" s="51" t="s">
        <v>35</v>
      </c>
      <c r="C84" s="58">
        <v>0.21236514384239058</v>
      </c>
      <c r="D84" s="58">
        <v>0.36520349141859854</v>
      </c>
      <c r="E84" s="28">
        <f t="shared" si="127"/>
        <v>0.58149812045191074</v>
      </c>
      <c r="F84" s="51" t="s">
        <v>130</v>
      </c>
      <c r="G84" s="58">
        <v>1.6560169595756014E-2</v>
      </c>
      <c r="H84" s="58">
        <v>0.3274385956115925</v>
      </c>
      <c r="I84" s="28">
        <f t="shared" si="128"/>
        <v>5.0574885849436264E-2</v>
      </c>
    </row>
    <row r="85" spans="2:9" x14ac:dyDescent="0.25">
      <c r="B85" s="51" t="s">
        <v>36</v>
      </c>
      <c r="C85" s="58">
        <v>0.36583186527098488</v>
      </c>
      <c r="D85" s="58">
        <v>0.40183371563791287</v>
      </c>
      <c r="E85" s="28">
        <f t="shared" si="127"/>
        <v>0.91040609842861275</v>
      </c>
      <c r="F85" s="51" t="s">
        <v>131</v>
      </c>
      <c r="G85" s="58">
        <v>9.6795048559810137E-3</v>
      </c>
      <c r="H85" s="58">
        <v>0.26072321464661485</v>
      </c>
      <c r="I85" s="28">
        <f t="shared" si="128"/>
        <v>3.7125596464820547E-2</v>
      </c>
    </row>
    <row r="86" spans="2:9" x14ac:dyDescent="0.25">
      <c r="B86" s="51" t="s">
        <v>16</v>
      </c>
      <c r="C86" s="58">
        <v>0.1745366229733496</v>
      </c>
      <c r="D86" s="58">
        <v>0.77078771608885055</v>
      </c>
      <c r="E86" s="28">
        <f t="shared" si="127"/>
        <v>0.22643928974243063</v>
      </c>
      <c r="F86" s="51" t="s">
        <v>132</v>
      </c>
      <c r="G86" s="58">
        <v>-8.0995634544043904E-2</v>
      </c>
      <c r="H86" s="58">
        <v>0.25411892859428264</v>
      </c>
      <c r="I86" s="28">
        <f t="shared" si="128"/>
        <v>-0.31873121373559182</v>
      </c>
    </row>
    <row r="87" spans="2:9" x14ac:dyDescent="0.25">
      <c r="B87" s="51" t="s">
        <v>37</v>
      </c>
      <c r="C87" s="58">
        <v>0.41165293089371335</v>
      </c>
      <c r="D87" s="58">
        <v>0.49376945908712716</v>
      </c>
      <c r="E87" s="28">
        <f t="shared" si="127"/>
        <v>0.83369459839571791</v>
      </c>
      <c r="F87" s="51" t="s">
        <v>133</v>
      </c>
      <c r="G87" s="58">
        <v>0.22746132932420915</v>
      </c>
      <c r="H87" s="58">
        <v>0.42842037875059152</v>
      </c>
      <c r="I87" s="28">
        <f t="shared" si="128"/>
        <v>0.53093022789335531</v>
      </c>
    </row>
    <row r="88" spans="2:9" x14ac:dyDescent="0.25">
      <c r="B88" s="51" t="s">
        <v>38</v>
      </c>
      <c r="C88" s="58">
        <v>0.24915122149619529</v>
      </c>
      <c r="D88" s="58">
        <v>0.36116771984771179</v>
      </c>
      <c r="E88" s="28">
        <f t="shared" si="127"/>
        <v>0.68984908618425578</v>
      </c>
      <c r="F88" s="51" t="s">
        <v>134</v>
      </c>
      <c r="G88" s="58">
        <v>7.3566361858811602E-2</v>
      </c>
      <c r="H88" s="58">
        <v>0.31564605023025122</v>
      </c>
      <c r="I88" s="28">
        <f t="shared" si="128"/>
        <v>0.23306599846615497</v>
      </c>
    </row>
    <row r="89" spans="2:9" x14ac:dyDescent="0.25">
      <c r="B89" s="51" t="s">
        <v>39</v>
      </c>
      <c r="C89" s="58">
        <v>4.1159558003912577E-2</v>
      </c>
      <c r="D89" s="58">
        <v>0.36013115881713764</v>
      </c>
      <c r="E89" s="28">
        <f t="shared" si="127"/>
        <v>0.11429046611546323</v>
      </c>
      <c r="F89" s="51" t="s">
        <v>135</v>
      </c>
      <c r="G89" s="58">
        <v>-3.639589187232839E-3</v>
      </c>
      <c r="H89" s="58">
        <v>0.17773995708454729</v>
      </c>
      <c r="I89" s="28">
        <f t="shared" si="128"/>
        <v>-2.0477045493499022E-2</v>
      </c>
    </row>
    <row r="90" spans="2:9" x14ac:dyDescent="0.25">
      <c r="B90" s="51" t="s">
        <v>40</v>
      </c>
      <c r="C90" s="58">
        <v>5.5176305338029197E-2</v>
      </c>
      <c r="D90" s="58">
        <v>0.31425219490143996</v>
      </c>
      <c r="E90" s="28">
        <f t="shared" si="127"/>
        <v>0.17557969755894415</v>
      </c>
      <c r="F90" s="51" t="s">
        <v>23</v>
      </c>
      <c r="G90" s="58">
        <v>0.16701015927191576</v>
      </c>
      <c r="H90" s="58">
        <v>0.31908835709711519</v>
      </c>
      <c r="I90" s="28">
        <f t="shared" si="128"/>
        <v>0.52339784751558915</v>
      </c>
    </row>
    <row r="91" spans="2:9" x14ac:dyDescent="0.25">
      <c r="B91" s="51" t="s">
        <v>41</v>
      </c>
      <c r="C91" s="58">
        <v>0.14451383155769792</v>
      </c>
      <c r="D91" s="58">
        <v>0.32749931125706877</v>
      </c>
      <c r="E91" s="28">
        <f t="shared" si="127"/>
        <v>0.44126453580313818</v>
      </c>
      <c r="F91" s="51" t="s">
        <v>24</v>
      </c>
      <c r="G91" s="58">
        <v>0.16911545494607449</v>
      </c>
      <c r="H91" s="58">
        <v>0.30039155515630495</v>
      </c>
      <c r="I91" s="28">
        <f t="shared" si="128"/>
        <v>0.5629833863274798</v>
      </c>
    </row>
    <row r="92" spans="2:9" ht="17.25" thickBot="1" x14ac:dyDescent="0.3">
      <c r="B92" s="48" t="s">
        <v>42</v>
      </c>
      <c r="C92" s="118">
        <v>0.18162000131267897</v>
      </c>
      <c r="D92" s="118">
        <v>0.4559424449874856</v>
      </c>
      <c r="E92" s="31">
        <f t="shared" si="127"/>
        <v>0.39833975386446846</v>
      </c>
      <c r="F92" s="48" t="s">
        <v>25</v>
      </c>
      <c r="G92" s="118">
        <v>9.6871169286212311E-3</v>
      </c>
      <c r="H92" s="118">
        <v>0.3010223392826672</v>
      </c>
      <c r="I92" s="31">
        <f t="shared" si="128"/>
        <v>3.2180724366522168E-2</v>
      </c>
    </row>
    <row r="93" spans="2:9" x14ac:dyDescent="0.25">
      <c r="C93" s="44"/>
      <c r="D93" s="44"/>
      <c r="E93" s="44"/>
      <c r="G93" s="44"/>
      <c r="H93" s="44"/>
      <c r="I93" s="44"/>
    </row>
    <row r="94" spans="2:9" x14ac:dyDescent="0.25">
      <c r="C94" s="44"/>
      <c r="D94" s="44"/>
      <c r="E94" s="44"/>
      <c r="G94" s="44"/>
      <c r="H94" s="44"/>
      <c r="I94" s="44"/>
    </row>
    <row r="95" spans="2:9" x14ac:dyDescent="0.25">
      <c r="C95" s="44"/>
      <c r="D95" s="44"/>
      <c r="E95" s="44"/>
      <c r="G95" s="44"/>
      <c r="H95" s="44"/>
      <c r="I95" s="44"/>
    </row>
    <row r="96" spans="2:9" x14ac:dyDescent="0.25">
      <c r="B96" t="s">
        <v>233</v>
      </c>
      <c r="C96" s="44"/>
      <c r="D96" s="44"/>
      <c r="E96" s="44"/>
      <c r="G96" s="44"/>
      <c r="H96" s="44"/>
      <c r="I96" s="44"/>
    </row>
    <row r="97" spans="2:59" x14ac:dyDescent="0.25">
      <c r="B97" s="42">
        <f>C4</f>
        <v>3000000</v>
      </c>
    </row>
    <row r="99" spans="2:59" ht="17.25" thickBot="1" x14ac:dyDescent="0.3">
      <c r="B99" s="240" t="s">
        <v>346</v>
      </c>
      <c r="C99" s="240"/>
      <c r="D99" s="240"/>
      <c r="E99" s="240"/>
      <c r="F99" s="240"/>
      <c r="G99" s="240"/>
      <c r="H99" s="240"/>
      <c r="I99" s="240"/>
      <c r="J99" s="240"/>
      <c r="K99" s="240"/>
      <c r="L99" s="240"/>
      <c r="M99" s="240"/>
      <c r="N99" s="240"/>
    </row>
    <row r="100" spans="2:59" ht="15.95" customHeight="1" thickBot="1" x14ac:dyDescent="0.3">
      <c r="B100" s="239" t="s">
        <v>315</v>
      </c>
      <c r="C100" s="239"/>
      <c r="D100" s="239"/>
      <c r="E100" s="239"/>
      <c r="F100" s="239"/>
      <c r="G100" s="239"/>
      <c r="I100" s="237" t="s">
        <v>316</v>
      </c>
      <c r="J100" s="237"/>
      <c r="K100" s="237"/>
      <c r="L100" s="237"/>
      <c r="M100" s="237"/>
      <c r="N100" s="237"/>
      <c r="R100" s="233" t="s">
        <v>368</v>
      </c>
      <c r="S100" s="234"/>
      <c r="T100" s="234" t="s">
        <v>369</v>
      </c>
      <c r="U100" s="234"/>
      <c r="V100" s="235" t="s">
        <v>367</v>
      </c>
      <c r="AA100" s="5"/>
      <c r="AB100" s="5"/>
      <c r="AC100" s="230" t="s">
        <v>28</v>
      </c>
      <c r="AD100" s="231"/>
      <c r="AE100" s="231"/>
      <c r="AF100" s="231"/>
      <c r="AG100" s="231"/>
      <c r="AH100" s="231"/>
      <c r="AI100" s="231"/>
      <c r="AJ100" s="231"/>
      <c r="AK100" s="231"/>
      <c r="AL100" s="231"/>
      <c r="AM100" s="231"/>
      <c r="AN100" s="231"/>
      <c r="AO100" s="231"/>
      <c r="AP100" s="231"/>
      <c r="AQ100" s="232"/>
      <c r="AR100" s="5"/>
      <c r="AS100" s="230" t="s">
        <v>29</v>
      </c>
      <c r="AT100" s="231"/>
      <c r="AU100" s="231"/>
      <c r="AV100" s="231"/>
      <c r="AW100" s="231"/>
      <c r="AX100" s="231"/>
      <c r="AY100" s="231"/>
      <c r="AZ100" s="231"/>
      <c r="BA100" s="231"/>
      <c r="BB100" s="231"/>
      <c r="BC100" s="231"/>
      <c r="BD100" s="231"/>
      <c r="BE100" s="231"/>
      <c r="BF100" s="231"/>
      <c r="BG100" s="232"/>
    </row>
    <row r="101" spans="2:59" s="5" customFormat="1" ht="45.75" thickBot="1" x14ac:dyDescent="0.3">
      <c r="B101" s="92" t="s">
        <v>232</v>
      </c>
      <c r="C101" s="92" t="s">
        <v>222</v>
      </c>
      <c r="D101" s="92" t="s">
        <v>313</v>
      </c>
      <c r="E101" s="92" t="s">
        <v>314</v>
      </c>
      <c r="F101" s="93" t="s">
        <v>361</v>
      </c>
      <c r="G101" s="93" t="s">
        <v>362</v>
      </c>
      <c r="I101" s="93" t="s">
        <v>232</v>
      </c>
      <c r="J101" s="93" t="s">
        <v>222</v>
      </c>
      <c r="K101" s="93" t="s">
        <v>313</v>
      </c>
      <c r="L101" s="93" t="s">
        <v>314</v>
      </c>
      <c r="M101" s="93" t="s">
        <v>361</v>
      </c>
      <c r="N101" s="93" t="s">
        <v>363</v>
      </c>
      <c r="R101" s="99" t="s">
        <v>365</v>
      </c>
      <c r="S101" s="100" t="s">
        <v>366</v>
      </c>
      <c r="T101" s="100" t="s">
        <v>365</v>
      </c>
      <c r="U101" s="100" t="s">
        <v>366</v>
      </c>
      <c r="V101" s="236"/>
      <c r="AA101" s="5" t="s">
        <v>1</v>
      </c>
      <c r="AC101" s="64" t="s">
        <v>9</v>
      </c>
      <c r="AD101" s="65" t="s">
        <v>30</v>
      </c>
      <c r="AE101" s="65" t="s">
        <v>31</v>
      </c>
      <c r="AF101" s="65" t="s">
        <v>32</v>
      </c>
      <c r="AG101" s="65" t="s">
        <v>33</v>
      </c>
      <c r="AH101" s="65" t="s">
        <v>34</v>
      </c>
      <c r="AI101" s="65" t="s">
        <v>35</v>
      </c>
      <c r="AJ101" s="65" t="s">
        <v>36</v>
      </c>
      <c r="AK101" s="65" t="s">
        <v>16</v>
      </c>
      <c r="AL101" s="65" t="s">
        <v>37</v>
      </c>
      <c r="AM101" s="65" t="s">
        <v>38</v>
      </c>
      <c r="AN101" s="65" t="s">
        <v>39</v>
      </c>
      <c r="AO101" s="65" t="s">
        <v>40</v>
      </c>
      <c r="AP101" s="65" t="s">
        <v>41</v>
      </c>
      <c r="AQ101" s="66" t="s">
        <v>42</v>
      </c>
      <c r="AS101" s="64" t="s">
        <v>19</v>
      </c>
      <c r="AT101" s="65" t="s">
        <v>26</v>
      </c>
      <c r="AU101" s="65" t="s">
        <v>20</v>
      </c>
      <c r="AV101" s="65" t="s">
        <v>21</v>
      </c>
      <c r="AW101" s="65" t="s">
        <v>128</v>
      </c>
      <c r="AX101" s="65" t="s">
        <v>129</v>
      </c>
      <c r="AY101" s="65" t="s">
        <v>130</v>
      </c>
      <c r="AZ101" s="65" t="s">
        <v>131</v>
      </c>
      <c r="BA101" s="65" t="s">
        <v>132</v>
      </c>
      <c r="BB101" s="65" t="s">
        <v>133</v>
      </c>
      <c r="BC101" s="65" t="s">
        <v>134</v>
      </c>
      <c r="BD101" s="65" t="s">
        <v>135</v>
      </c>
      <c r="BE101" s="65" t="s">
        <v>23</v>
      </c>
      <c r="BF101" s="65" t="s">
        <v>24</v>
      </c>
      <c r="BG101" s="66" t="s">
        <v>25</v>
      </c>
    </row>
    <row r="102" spans="2:59" x14ac:dyDescent="0.25">
      <c r="B102" t="s">
        <v>9</v>
      </c>
      <c r="C102" s="58">
        <v>0</v>
      </c>
      <c r="D102" s="44">
        <v>1.1786726428181371</v>
      </c>
      <c r="E102" s="63">
        <f>C102*$B$97</f>
        <v>0</v>
      </c>
      <c r="F102" s="11">
        <v>10.88</v>
      </c>
      <c r="G102" s="95">
        <f>E102/F102</f>
        <v>0</v>
      </c>
      <c r="I102" t="s">
        <v>19</v>
      </c>
      <c r="J102" s="58">
        <v>0</v>
      </c>
      <c r="K102" s="44">
        <v>0.167449206456909</v>
      </c>
      <c r="L102" s="63">
        <f>J102*$B$97</f>
        <v>0</v>
      </c>
      <c r="M102" s="11">
        <v>11.551</v>
      </c>
      <c r="N102" s="95">
        <f>L102/M102</f>
        <v>0</v>
      </c>
      <c r="P102" t="s">
        <v>342</v>
      </c>
      <c r="R102" s="59">
        <v>0.66130514705882337</v>
      </c>
      <c r="S102" s="59">
        <f>C102*R102</f>
        <v>0</v>
      </c>
      <c r="T102" s="59">
        <v>0.10778287594147686</v>
      </c>
      <c r="U102" s="59">
        <f>J102*T102</f>
        <v>0</v>
      </c>
      <c r="V102" s="59">
        <f>S102+U102</f>
        <v>0</v>
      </c>
      <c r="AA102" s="6">
        <v>45289</v>
      </c>
      <c r="AC102" s="10">
        <v>10.88</v>
      </c>
      <c r="AD102" s="11">
        <v>25.56</v>
      </c>
      <c r="AE102" s="11">
        <v>18.757999999999999</v>
      </c>
      <c r="AF102" s="11">
        <v>30.66</v>
      </c>
      <c r="AG102" s="11">
        <v>84.82</v>
      </c>
      <c r="AH102" s="11">
        <v>0.32500000000000001</v>
      </c>
      <c r="AI102" s="11">
        <v>219.89</v>
      </c>
      <c r="AJ102" s="11">
        <v>93.19</v>
      </c>
      <c r="AK102" s="11">
        <v>2.8</v>
      </c>
      <c r="AL102" s="11">
        <v>88.4</v>
      </c>
      <c r="AM102" s="11">
        <v>40.409999999999997</v>
      </c>
      <c r="AN102" s="11">
        <v>34.799999999999997</v>
      </c>
      <c r="AO102" s="11">
        <v>10.47</v>
      </c>
      <c r="AP102" s="11">
        <v>51.02</v>
      </c>
      <c r="AQ102" s="12">
        <v>75.510000000000005</v>
      </c>
      <c r="AS102" s="10">
        <v>11.551</v>
      </c>
      <c r="AT102" s="11">
        <v>12.3</v>
      </c>
      <c r="AU102" s="11">
        <v>236.38</v>
      </c>
      <c r="AV102" s="11">
        <v>38.94</v>
      </c>
      <c r="AW102" s="11">
        <v>24.81</v>
      </c>
      <c r="AX102" s="11">
        <v>30.25</v>
      </c>
      <c r="AY102" s="11">
        <v>29.68</v>
      </c>
      <c r="AZ102" s="11">
        <v>64.81</v>
      </c>
      <c r="BA102" s="11">
        <v>19</v>
      </c>
      <c r="BB102" s="11">
        <v>20.09</v>
      </c>
      <c r="BC102" s="11">
        <v>15.48</v>
      </c>
      <c r="BD102" s="11">
        <v>47.677</v>
      </c>
      <c r="BE102" s="11">
        <v>49.548000000000002</v>
      </c>
      <c r="BF102" s="11">
        <v>140.5</v>
      </c>
      <c r="BG102" s="12">
        <v>35.03</v>
      </c>
    </row>
    <row r="103" spans="2:59" x14ac:dyDescent="0.25">
      <c r="B103" t="s">
        <v>30</v>
      </c>
      <c r="C103" s="58">
        <v>0</v>
      </c>
      <c r="D103" s="44">
        <v>1.3551577094018696</v>
      </c>
      <c r="E103" s="63">
        <f>C103*$B$97</f>
        <v>0</v>
      </c>
      <c r="F103" s="11">
        <v>25.56</v>
      </c>
      <c r="G103" s="95">
        <f>E103/F103</f>
        <v>0</v>
      </c>
      <c r="I103" t="s">
        <v>26</v>
      </c>
      <c r="J103" s="58">
        <v>0</v>
      </c>
      <c r="K103" s="44">
        <v>0.58864492529644441</v>
      </c>
      <c r="L103" s="63">
        <f t="shared" ref="L103:L116" si="129">J103*$B$97</f>
        <v>0</v>
      </c>
      <c r="M103" s="11">
        <v>12.3</v>
      </c>
      <c r="N103" s="95">
        <f t="shared" ref="N103:N116" si="130">L103/M103</f>
        <v>0</v>
      </c>
      <c r="P103">
        <f>(SUM(D102:D116)+SUM(K102:K116))/30</f>
        <v>0.87340355788067803</v>
      </c>
      <c r="R103" s="59">
        <v>0.22378716744913937</v>
      </c>
      <c r="S103" s="59">
        <f t="shared" ref="S103:S116" si="131">C103*R103</f>
        <v>0</v>
      </c>
      <c r="T103" s="59">
        <v>-0.37804878048780488</v>
      </c>
      <c r="U103" s="59">
        <f t="shared" ref="U103:U116" si="132">J103*T103</f>
        <v>0</v>
      </c>
      <c r="V103" s="59">
        <f>S103+U103</f>
        <v>0</v>
      </c>
      <c r="AA103" s="6">
        <v>45322</v>
      </c>
      <c r="AC103" s="10">
        <v>11.4</v>
      </c>
      <c r="AD103" s="11">
        <v>24.91</v>
      </c>
      <c r="AE103" s="11">
        <v>19.920999999999999</v>
      </c>
      <c r="AF103" s="11">
        <v>29</v>
      </c>
      <c r="AG103" s="11">
        <v>83.71</v>
      </c>
      <c r="AH103" s="11">
        <v>0.28999999999999998</v>
      </c>
      <c r="AI103" s="11">
        <v>214.78</v>
      </c>
      <c r="AJ103" s="11">
        <v>100.4</v>
      </c>
      <c r="AK103" s="11">
        <v>3.07</v>
      </c>
      <c r="AL103" s="11">
        <v>118.53</v>
      </c>
      <c r="AM103" s="11">
        <v>40.76</v>
      </c>
      <c r="AN103" s="11">
        <v>38.979999999999997</v>
      </c>
      <c r="AO103" s="11">
        <v>9.7899999999999991</v>
      </c>
      <c r="AP103" s="11">
        <v>50.03</v>
      </c>
      <c r="AQ103" s="12">
        <v>72.14</v>
      </c>
      <c r="AS103" s="10">
        <v>10.029</v>
      </c>
      <c r="AT103" s="11">
        <v>11.76</v>
      </c>
      <c r="AU103" s="11">
        <v>235.24</v>
      </c>
      <c r="AV103" s="11">
        <v>36.86</v>
      </c>
      <c r="AW103" s="11">
        <v>18.52</v>
      </c>
      <c r="AX103" s="11">
        <v>30.96</v>
      </c>
      <c r="AY103" s="11">
        <v>25.15</v>
      </c>
      <c r="AZ103" s="11">
        <v>61.96</v>
      </c>
      <c r="BA103" s="11">
        <v>18.850000000000001</v>
      </c>
      <c r="BB103" s="11">
        <v>16.059999999999999</v>
      </c>
      <c r="BC103" s="11">
        <v>16.559999999999999</v>
      </c>
      <c r="BD103" s="11">
        <v>49</v>
      </c>
      <c r="BE103" s="11">
        <v>47.911999999999999</v>
      </c>
      <c r="BF103" s="11">
        <v>142.19</v>
      </c>
      <c r="BG103" s="12">
        <v>33.384999999999998</v>
      </c>
    </row>
    <row r="104" spans="2:59" x14ac:dyDescent="0.25">
      <c r="B104" t="s">
        <v>31</v>
      </c>
      <c r="C104" s="58">
        <v>0.16151075403629842</v>
      </c>
      <c r="D104" s="44">
        <v>0.49011470424716508</v>
      </c>
      <c r="E104" s="63">
        <f t="shared" ref="E104:E116" si="133">C104*$B$97</f>
        <v>484532.26210889523</v>
      </c>
      <c r="F104" s="11">
        <v>18.757999999999999</v>
      </c>
      <c r="G104" s="95">
        <f t="shared" ref="G104:G116" si="134">E104/F104</f>
        <v>25830.699547334218</v>
      </c>
      <c r="I104" t="s">
        <v>20</v>
      </c>
      <c r="J104" s="58">
        <v>0.10307310928406492</v>
      </c>
      <c r="K104" s="44">
        <v>1.350416931716099</v>
      </c>
      <c r="L104" s="63">
        <f t="shared" si="129"/>
        <v>309219.32785219478</v>
      </c>
      <c r="M104" s="11">
        <v>236.38</v>
      </c>
      <c r="N104" s="95">
        <f t="shared" si="130"/>
        <v>1308.1450539478585</v>
      </c>
      <c r="O104" s="82"/>
      <c r="P104" s="67">
        <v>0.87340355788067803</v>
      </c>
      <c r="Q104" s="67"/>
      <c r="R104" s="59">
        <v>0.45863098411344505</v>
      </c>
      <c r="S104" s="59">
        <f t="shared" si="131"/>
        <v>7.407383606857211E-2</v>
      </c>
      <c r="T104" s="59">
        <v>-7.1072002707505159E-3</v>
      </c>
      <c r="U104" s="59">
        <f t="shared" si="132"/>
        <v>-7.3256123021080372E-4</v>
      </c>
      <c r="V104" s="59">
        <f t="shared" ref="V104:V116" si="135">S104+U104</f>
        <v>7.3341274838361309E-2</v>
      </c>
      <c r="AA104" s="6">
        <v>45351</v>
      </c>
      <c r="AC104" s="10">
        <v>12.6</v>
      </c>
      <c r="AD104" s="11">
        <v>23.89</v>
      </c>
      <c r="AE104" s="11">
        <v>20.318000000000001</v>
      </c>
      <c r="AF104" s="11">
        <v>31.12</v>
      </c>
      <c r="AG104" s="11">
        <v>77.8</v>
      </c>
      <c r="AH104" s="11">
        <v>0.36399999999999999</v>
      </c>
      <c r="AI104" s="11">
        <v>225.64</v>
      </c>
      <c r="AJ104" s="11">
        <v>111.8</v>
      </c>
      <c r="AK104" s="11">
        <v>3.06</v>
      </c>
      <c r="AL104" s="11">
        <v>185.24</v>
      </c>
      <c r="AM104" s="11">
        <v>41.82</v>
      </c>
      <c r="AN104" s="11">
        <v>38.54</v>
      </c>
      <c r="AO104" s="11">
        <v>9.9700000000000006</v>
      </c>
      <c r="AP104" s="11">
        <v>50.58</v>
      </c>
      <c r="AQ104" s="12">
        <v>92.68</v>
      </c>
      <c r="AS104" s="10">
        <v>10.933999999999999</v>
      </c>
      <c r="AT104" s="11">
        <v>11.25</v>
      </c>
      <c r="AU104" s="11">
        <v>253.38</v>
      </c>
      <c r="AV104" s="11">
        <v>36.74</v>
      </c>
      <c r="AW104" s="11">
        <v>18.015000000000001</v>
      </c>
      <c r="AX104" s="11">
        <v>29.905000000000001</v>
      </c>
      <c r="AY104" s="11">
        <v>25.1</v>
      </c>
      <c r="AZ104" s="11">
        <v>56.33</v>
      </c>
      <c r="BA104" s="11">
        <v>18.125</v>
      </c>
      <c r="BB104" s="11">
        <v>14.83</v>
      </c>
      <c r="BC104" s="11">
        <v>17.97</v>
      </c>
      <c r="BD104" s="11">
        <v>48.657499999999999</v>
      </c>
      <c r="BE104" s="11">
        <v>46.45</v>
      </c>
      <c r="BF104" s="11">
        <v>143.56</v>
      </c>
      <c r="BG104" s="12">
        <v>31.16</v>
      </c>
    </row>
    <row r="105" spans="2:59" x14ac:dyDescent="0.25">
      <c r="B105" t="s">
        <v>32</v>
      </c>
      <c r="C105" s="58">
        <v>8.1663594301313383E-2</v>
      </c>
      <c r="D105" s="44">
        <v>0.79272176003264161</v>
      </c>
      <c r="E105" s="63">
        <f t="shared" si="133"/>
        <v>244990.78290394015</v>
      </c>
      <c r="F105" s="11">
        <v>30.66</v>
      </c>
      <c r="G105" s="95">
        <f t="shared" si="134"/>
        <v>7990.5669570756736</v>
      </c>
      <c r="I105" t="s">
        <v>21</v>
      </c>
      <c r="J105" s="58">
        <v>6.5558463711220274E-2</v>
      </c>
      <c r="K105" s="44">
        <v>0.48323269617879211</v>
      </c>
      <c r="L105" s="63">
        <f t="shared" si="129"/>
        <v>196675.39113366083</v>
      </c>
      <c r="M105" s="11">
        <v>38.94</v>
      </c>
      <c r="N105" s="95">
        <f t="shared" si="130"/>
        <v>5050.7290994776795</v>
      </c>
      <c r="R105" s="59">
        <v>0.23450750163078934</v>
      </c>
      <c r="S105" s="59">
        <f t="shared" si="131"/>
        <v>1.9150725473791368E-2</v>
      </c>
      <c r="T105" s="59">
        <v>1.5921931176168583E-2</v>
      </c>
      <c r="U105" s="59">
        <f t="shared" si="132"/>
        <v>1.0438173472253948E-3</v>
      </c>
      <c r="V105" s="59">
        <f t="shared" si="135"/>
        <v>2.0194542821016761E-2</v>
      </c>
      <c r="AA105" s="6">
        <v>45379</v>
      </c>
      <c r="AC105" s="10">
        <v>13.765000000000001</v>
      </c>
      <c r="AD105" s="11">
        <v>26.66</v>
      </c>
      <c r="AE105" s="11">
        <v>20.718</v>
      </c>
      <c r="AF105" s="11">
        <v>31.67</v>
      </c>
      <c r="AG105" s="11">
        <v>84.26</v>
      </c>
      <c r="AH105" s="11">
        <v>0.48899999999999999</v>
      </c>
      <c r="AI105" s="11">
        <v>229.72</v>
      </c>
      <c r="AJ105" s="11">
        <v>112.45</v>
      </c>
      <c r="AK105" s="11">
        <v>3.66</v>
      </c>
      <c r="AL105" s="11">
        <v>142.30000000000001</v>
      </c>
      <c r="AM105" s="11">
        <v>44.1</v>
      </c>
      <c r="AN105" s="11">
        <v>41.87</v>
      </c>
      <c r="AO105" s="11">
        <v>9.5</v>
      </c>
      <c r="AP105" s="11">
        <v>53.1</v>
      </c>
      <c r="AQ105" s="12">
        <v>92.52</v>
      </c>
      <c r="AS105" s="10">
        <v>10.401</v>
      </c>
      <c r="AT105" s="11">
        <v>10.85</v>
      </c>
      <c r="AU105" s="11">
        <v>254.87</v>
      </c>
      <c r="AV105" s="11">
        <v>37.22</v>
      </c>
      <c r="AW105" s="11">
        <v>18.16</v>
      </c>
      <c r="AX105" s="11">
        <v>29.774999999999999</v>
      </c>
      <c r="AY105" s="11">
        <v>24.12</v>
      </c>
      <c r="AZ105" s="11">
        <v>56.44</v>
      </c>
      <c r="BA105" s="11">
        <v>17.350000000000001</v>
      </c>
      <c r="BB105" s="11">
        <v>13.75</v>
      </c>
      <c r="BC105" s="11">
        <v>15.95</v>
      </c>
      <c r="BD105" s="11">
        <v>50.65</v>
      </c>
      <c r="BE105" s="11">
        <v>43.078699999999998</v>
      </c>
      <c r="BF105" s="11">
        <v>145.24</v>
      </c>
      <c r="BG105" s="12">
        <v>31.574999999999999</v>
      </c>
    </row>
    <row r="106" spans="2:59" x14ac:dyDescent="0.25">
      <c r="B106" t="s">
        <v>33</v>
      </c>
      <c r="C106" s="58">
        <v>8.8282394952728119E-2</v>
      </c>
      <c r="D106" s="44">
        <v>0.66344220384959574</v>
      </c>
      <c r="E106" s="63">
        <f t="shared" si="133"/>
        <v>264847.18485818437</v>
      </c>
      <c r="F106" s="11">
        <v>84.82</v>
      </c>
      <c r="G106" s="95">
        <f t="shared" si="134"/>
        <v>3122.4615050481534</v>
      </c>
      <c r="I106" t="s">
        <v>128</v>
      </c>
      <c r="J106" s="58">
        <v>6.0029943853278846E-2</v>
      </c>
      <c r="K106" s="44">
        <v>0.33291852408034744</v>
      </c>
      <c r="L106" s="63">
        <f t="shared" si="129"/>
        <v>180089.83155983654</v>
      </c>
      <c r="M106" s="11">
        <v>24.81</v>
      </c>
      <c r="N106" s="95">
        <f t="shared" si="130"/>
        <v>7258.759837155847</v>
      </c>
      <c r="P106" t="s">
        <v>343</v>
      </c>
      <c r="R106" s="59">
        <v>0.55281773166705983</v>
      </c>
      <c r="S106" s="59">
        <f t="shared" si="131"/>
        <v>4.8804073323902651E-2</v>
      </c>
      <c r="T106" s="59">
        <v>-0.27045546150745658</v>
      </c>
      <c r="U106" s="59">
        <f t="shared" si="132"/>
        <v>-1.6235426169105237E-2</v>
      </c>
      <c r="V106" s="59">
        <f t="shared" si="135"/>
        <v>3.2568647154797417E-2</v>
      </c>
      <c r="AA106" s="6">
        <v>45412</v>
      </c>
      <c r="AC106" s="10">
        <v>13.85</v>
      </c>
      <c r="AD106" s="11">
        <v>26.34</v>
      </c>
      <c r="AE106" s="11">
        <v>21.422000000000001</v>
      </c>
      <c r="AF106" s="11">
        <v>30.41</v>
      </c>
      <c r="AG106" s="11">
        <v>83.05</v>
      </c>
      <c r="AH106" s="11">
        <v>0.46300000000000002</v>
      </c>
      <c r="AI106" s="11">
        <v>234.33</v>
      </c>
      <c r="AJ106" s="11">
        <v>108.38</v>
      </c>
      <c r="AK106" s="11">
        <v>4.5999999999999996</v>
      </c>
      <c r="AL106" s="11">
        <v>143</v>
      </c>
      <c r="AM106" s="11">
        <v>43.06</v>
      </c>
      <c r="AN106" s="11">
        <v>38.5</v>
      </c>
      <c r="AO106" s="11">
        <v>9.5399999999999991</v>
      </c>
      <c r="AP106" s="11">
        <v>49.5</v>
      </c>
      <c r="AQ106" s="12">
        <v>92.12</v>
      </c>
      <c r="AS106" s="10">
        <v>11.673</v>
      </c>
      <c r="AT106" s="11">
        <v>9.9700000000000006</v>
      </c>
      <c r="AU106" s="11">
        <v>230.32</v>
      </c>
      <c r="AV106" s="11">
        <v>38.15</v>
      </c>
      <c r="AW106" s="11">
        <v>15.27</v>
      </c>
      <c r="AX106" s="11">
        <v>29.774999999999999</v>
      </c>
      <c r="AY106" s="11">
        <v>22.64</v>
      </c>
      <c r="AZ106" s="11">
        <v>54.84</v>
      </c>
      <c r="BA106" s="11">
        <v>15.99</v>
      </c>
      <c r="BB106" s="11">
        <v>12.46</v>
      </c>
      <c r="BC106" s="11">
        <v>15.45</v>
      </c>
      <c r="BD106" s="11">
        <v>51.7</v>
      </c>
      <c r="BE106" s="11">
        <v>41.83</v>
      </c>
      <c r="BF106" s="11">
        <v>141.47999999999999</v>
      </c>
      <c r="BG106" s="12">
        <v>29.1</v>
      </c>
    </row>
    <row r="107" spans="2:59" x14ac:dyDescent="0.25">
      <c r="B107" t="s">
        <v>34</v>
      </c>
      <c r="C107" s="58">
        <v>6.0572570418389635E-2</v>
      </c>
      <c r="D107" s="44">
        <v>1.2046751563330127</v>
      </c>
      <c r="E107" s="63">
        <f t="shared" si="133"/>
        <v>181717.71125516889</v>
      </c>
      <c r="F107" s="11">
        <v>0.32500000000000001</v>
      </c>
      <c r="G107" s="95">
        <f t="shared" si="134"/>
        <v>559131.41924667347</v>
      </c>
      <c r="I107" t="s">
        <v>129</v>
      </c>
      <c r="J107" s="58">
        <v>6.0264283383435369E-2</v>
      </c>
      <c r="K107" s="44">
        <v>0.33928994796093098</v>
      </c>
      <c r="L107" s="63">
        <f t="shared" si="129"/>
        <v>180792.8501503061</v>
      </c>
      <c r="M107" s="11">
        <v>30.25</v>
      </c>
      <c r="N107" s="95">
        <f t="shared" si="130"/>
        <v>5976.623145464664</v>
      </c>
      <c r="P107" s="44">
        <f>D117-K117</f>
        <v>-7.7722024305337811E-7</v>
      </c>
      <c r="R107" s="59">
        <v>0.6</v>
      </c>
      <c r="S107" s="59">
        <f t="shared" si="131"/>
        <v>3.6343542251033777E-2</v>
      </c>
      <c r="T107" s="59">
        <v>0.17851239669421484</v>
      </c>
      <c r="U107" s="59">
        <f t="shared" si="132"/>
        <v>1.0757921661836395E-2</v>
      </c>
      <c r="V107" s="59">
        <f t="shared" si="135"/>
        <v>4.7101463912870171E-2</v>
      </c>
      <c r="AA107" s="6">
        <v>45443</v>
      </c>
      <c r="AC107" s="10">
        <v>15.57</v>
      </c>
      <c r="AD107" s="11">
        <v>26.78</v>
      </c>
      <c r="AE107" s="11">
        <v>20.599</v>
      </c>
      <c r="AF107" s="11">
        <v>32.33</v>
      </c>
      <c r="AG107" s="11">
        <v>95.47</v>
      </c>
      <c r="AH107" s="11">
        <v>0.496</v>
      </c>
      <c r="AI107" s="11">
        <v>275.13</v>
      </c>
      <c r="AJ107" s="11">
        <v>116.16</v>
      </c>
      <c r="AK107" s="11">
        <v>4.53</v>
      </c>
      <c r="AL107" s="11">
        <v>179.86</v>
      </c>
      <c r="AM107" s="11">
        <v>46.52</v>
      </c>
      <c r="AN107" s="11">
        <v>40.229999999999997</v>
      </c>
      <c r="AO107" s="11">
        <v>9.3000000000000007</v>
      </c>
      <c r="AP107" s="11">
        <v>50.36</v>
      </c>
      <c r="AQ107" s="12">
        <v>107.55</v>
      </c>
      <c r="AS107" s="10">
        <v>12.36</v>
      </c>
      <c r="AT107" s="11">
        <v>9.27</v>
      </c>
      <c r="AU107" s="11">
        <v>224.8</v>
      </c>
      <c r="AV107" s="11">
        <v>37.42</v>
      </c>
      <c r="AW107" s="11">
        <v>16.899999999999999</v>
      </c>
      <c r="AX107" s="11">
        <v>30</v>
      </c>
      <c r="AY107" s="11">
        <v>24.86</v>
      </c>
      <c r="AZ107" s="11">
        <v>56.4</v>
      </c>
      <c r="BA107" s="11">
        <v>14.74</v>
      </c>
      <c r="BB107" s="11">
        <v>13.78</v>
      </c>
      <c r="BC107" s="11">
        <v>15.21</v>
      </c>
      <c r="BD107" s="11">
        <v>54</v>
      </c>
      <c r="BE107" s="11">
        <v>42.16</v>
      </c>
      <c r="BF107" s="11">
        <v>149.69999999999999</v>
      </c>
      <c r="BG107" s="12">
        <v>30.975000000000001</v>
      </c>
    </row>
    <row r="108" spans="2:59" x14ac:dyDescent="0.25">
      <c r="B108" t="s">
        <v>35</v>
      </c>
      <c r="C108" s="58">
        <v>9.0715947695344884E-2</v>
      </c>
      <c r="D108" s="44">
        <v>0.61590960097500169</v>
      </c>
      <c r="E108" s="63">
        <f t="shared" si="133"/>
        <v>272147.84308603464</v>
      </c>
      <c r="F108" s="11">
        <v>219.89</v>
      </c>
      <c r="G108" s="95">
        <f t="shared" si="134"/>
        <v>1237.6544776298815</v>
      </c>
      <c r="I108" t="s">
        <v>130</v>
      </c>
      <c r="J108" s="58">
        <v>8.7943369480493458E-2</v>
      </c>
      <c r="K108" s="44">
        <v>1.0918529263803161</v>
      </c>
      <c r="L108" s="63">
        <f t="shared" si="129"/>
        <v>263830.10844148038</v>
      </c>
      <c r="M108" s="11">
        <v>29.68</v>
      </c>
      <c r="N108" s="95">
        <f t="shared" si="130"/>
        <v>8889.1545970849184</v>
      </c>
      <c r="R108" s="59">
        <v>0.60462049206421387</v>
      </c>
      <c r="S108" s="59">
        <f t="shared" si="131"/>
        <v>5.4848720933630912E-2</v>
      </c>
      <c r="T108" s="59">
        <v>-0.20384097035040433</v>
      </c>
      <c r="U108" s="59">
        <f t="shared" si="132"/>
        <v>-1.7926461770787921E-2</v>
      </c>
      <c r="V108" s="59">
        <f t="shared" si="135"/>
        <v>3.6922259162842988E-2</v>
      </c>
      <c r="AA108" s="6">
        <v>45471</v>
      </c>
      <c r="AC108" s="10">
        <v>19.75</v>
      </c>
      <c r="AD108" s="11">
        <v>27.71</v>
      </c>
      <c r="AE108" s="11">
        <v>21.042999999999999</v>
      </c>
      <c r="AF108" s="11">
        <v>34.25</v>
      </c>
      <c r="AG108" s="11">
        <v>104.14</v>
      </c>
      <c r="AH108" s="11">
        <v>0.51300000000000001</v>
      </c>
      <c r="AI108" s="11">
        <v>318.55</v>
      </c>
      <c r="AJ108" s="11">
        <v>118.07</v>
      </c>
      <c r="AK108" s="11">
        <v>4.3099999999999996</v>
      </c>
      <c r="AL108" s="11">
        <v>143.4</v>
      </c>
      <c r="AM108" s="11">
        <v>49.76</v>
      </c>
      <c r="AN108" s="11">
        <v>38.18</v>
      </c>
      <c r="AO108" s="11">
        <v>9.5500000000000007</v>
      </c>
      <c r="AP108" s="11">
        <v>49.42</v>
      </c>
      <c r="AQ108" s="12">
        <v>98.96</v>
      </c>
      <c r="AS108" s="10">
        <v>11.912000000000001</v>
      </c>
      <c r="AT108" s="11">
        <v>9.4499999999999993</v>
      </c>
      <c r="AU108" s="11">
        <v>214.69</v>
      </c>
      <c r="AV108" s="11">
        <v>36.11</v>
      </c>
      <c r="AW108" s="11">
        <v>17.73</v>
      </c>
      <c r="AX108" s="11">
        <v>30.15</v>
      </c>
      <c r="AY108" s="11">
        <v>23.4</v>
      </c>
      <c r="AZ108" s="11">
        <v>55.05</v>
      </c>
      <c r="BA108" s="11">
        <v>13.69</v>
      </c>
      <c r="BB108" s="11">
        <v>13.79</v>
      </c>
      <c r="BC108" s="11">
        <v>14.81</v>
      </c>
      <c r="BD108" s="11">
        <v>54.242800000000003</v>
      </c>
      <c r="BE108" s="11">
        <v>40.630000000000003</v>
      </c>
      <c r="BF108" s="11">
        <v>150.43</v>
      </c>
      <c r="BG108" s="12">
        <v>28.95</v>
      </c>
    </row>
    <row r="109" spans="2:59" x14ac:dyDescent="0.25">
      <c r="B109" t="s">
        <v>36</v>
      </c>
      <c r="C109" s="58">
        <v>3.6017462826893748E-2</v>
      </c>
      <c r="D109" s="44">
        <v>1.6842897462605251</v>
      </c>
      <c r="E109" s="63">
        <f t="shared" si="133"/>
        <v>108052.38848068124</v>
      </c>
      <c r="F109" s="11">
        <v>93.19</v>
      </c>
      <c r="G109" s="95">
        <f t="shared" si="134"/>
        <v>1159.4847996639257</v>
      </c>
      <c r="I109" t="s">
        <v>131</v>
      </c>
      <c r="J109" s="58">
        <v>8.2801989048481087E-2</v>
      </c>
      <c r="K109" s="44">
        <v>0.95206462758562782</v>
      </c>
      <c r="L109" s="63">
        <f t="shared" si="129"/>
        <v>248405.96714544325</v>
      </c>
      <c r="M109" s="11">
        <v>64.81</v>
      </c>
      <c r="N109" s="95">
        <f t="shared" si="130"/>
        <v>3832.8339321932303</v>
      </c>
      <c r="R109" s="59">
        <v>0.77229316450262908</v>
      </c>
      <c r="S109" s="59">
        <f t="shared" si="131"/>
        <v>2.781604034393758E-2</v>
      </c>
      <c r="T109" s="59">
        <v>-0.15938898318160785</v>
      </c>
      <c r="U109" s="59">
        <f t="shared" si="132"/>
        <v>-1.3197724839852029E-2</v>
      </c>
      <c r="V109" s="59">
        <f t="shared" si="135"/>
        <v>1.4618315504085551E-2</v>
      </c>
      <c r="AA109" s="6">
        <v>45504</v>
      </c>
      <c r="AC109" s="10">
        <v>18.72</v>
      </c>
      <c r="AD109" s="11">
        <v>29.59</v>
      </c>
      <c r="AE109" s="11">
        <v>25.797999999999998</v>
      </c>
      <c r="AF109" s="11">
        <v>36.4</v>
      </c>
      <c r="AG109" s="11">
        <v>112.09</v>
      </c>
      <c r="AH109" s="11">
        <v>0.47599999999999998</v>
      </c>
      <c r="AI109" s="11">
        <v>313.29000000000002</v>
      </c>
      <c r="AJ109" s="11">
        <v>125.31</v>
      </c>
      <c r="AK109" s="11">
        <v>5.33</v>
      </c>
      <c r="AL109" s="11">
        <v>183.63</v>
      </c>
      <c r="AM109" s="11">
        <v>58.47</v>
      </c>
      <c r="AN109" s="11">
        <v>49.17</v>
      </c>
      <c r="AO109" s="11">
        <v>11</v>
      </c>
      <c r="AP109" s="11">
        <v>55.41</v>
      </c>
      <c r="AQ109" s="12">
        <v>103.44</v>
      </c>
      <c r="AS109" s="10">
        <v>12.212</v>
      </c>
      <c r="AT109" s="11">
        <v>9.3000000000000007</v>
      </c>
      <c r="AU109" s="11">
        <v>249.56</v>
      </c>
      <c r="AV109" s="11">
        <v>39.979999999999997</v>
      </c>
      <c r="AW109" s="11">
        <v>17.86</v>
      </c>
      <c r="AX109" s="11">
        <v>31</v>
      </c>
      <c r="AY109" s="11">
        <v>28.91</v>
      </c>
      <c r="AZ109" s="11">
        <v>57.81</v>
      </c>
      <c r="BA109" s="11">
        <v>14.44</v>
      </c>
      <c r="BB109" s="11">
        <v>14.88</v>
      </c>
      <c r="BC109" s="11">
        <v>15.33</v>
      </c>
      <c r="BD109" s="11">
        <v>60.42</v>
      </c>
      <c r="BE109" s="11">
        <v>44.83</v>
      </c>
      <c r="BF109" s="11">
        <v>154.33000000000001</v>
      </c>
      <c r="BG109" s="12">
        <v>29.184000000000001</v>
      </c>
    </row>
    <row r="110" spans="2:59" x14ac:dyDescent="0.25">
      <c r="B110" t="s">
        <v>16</v>
      </c>
      <c r="C110" s="58">
        <v>7.6457827380993909E-2</v>
      </c>
      <c r="D110" s="44">
        <v>0.89440167696937434</v>
      </c>
      <c r="E110" s="63">
        <f t="shared" si="133"/>
        <v>229373.48214298172</v>
      </c>
      <c r="F110" s="11">
        <v>2.8</v>
      </c>
      <c r="G110" s="95">
        <f t="shared" si="134"/>
        <v>81919.100765350624</v>
      </c>
      <c r="I110" t="s">
        <v>132</v>
      </c>
      <c r="J110" s="58">
        <v>5.0532041275002861E-2</v>
      </c>
      <c r="K110" s="44">
        <v>7.468131047969527E-2</v>
      </c>
      <c r="L110" s="63">
        <f t="shared" si="129"/>
        <v>151596.12382500857</v>
      </c>
      <c r="M110" s="11">
        <v>19</v>
      </c>
      <c r="N110" s="95">
        <f t="shared" si="130"/>
        <v>7978.7433592109774</v>
      </c>
      <c r="R110" s="59">
        <v>7.8571428571428653E-2</v>
      </c>
      <c r="S110" s="59">
        <f t="shared" si="131"/>
        <v>6.0074007227923845E-3</v>
      </c>
      <c r="T110" s="59">
        <v>-0.13763157894736833</v>
      </c>
      <c r="U110" s="59">
        <f t="shared" si="132"/>
        <v>-6.9548046281122308E-3</v>
      </c>
      <c r="V110" s="59">
        <f t="shared" si="135"/>
        <v>-9.4740390531984631E-4</v>
      </c>
      <c r="AA110" s="6">
        <v>45534</v>
      </c>
      <c r="AC110" s="10">
        <v>16.850000000000001</v>
      </c>
      <c r="AD110" s="11">
        <v>31.91</v>
      </c>
      <c r="AE110" s="11">
        <v>29.373999999999999</v>
      </c>
      <c r="AF110" s="11">
        <v>39.54</v>
      </c>
      <c r="AG110" s="11">
        <v>113.1</v>
      </c>
      <c r="AH110" s="11">
        <v>0.44900000000000001</v>
      </c>
      <c r="AI110" s="11">
        <v>363.55</v>
      </c>
      <c r="AJ110" s="11">
        <v>115.73</v>
      </c>
      <c r="AK110" s="11">
        <v>4.74</v>
      </c>
      <c r="AL110" s="11">
        <v>167.44</v>
      </c>
      <c r="AM110" s="11">
        <v>59.95</v>
      </c>
      <c r="AN110" s="11">
        <v>50.11</v>
      </c>
      <c r="AO110" s="11">
        <v>10.65</v>
      </c>
      <c r="AP110" s="11">
        <v>58.96</v>
      </c>
      <c r="AQ110" s="12">
        <v>102.22</v>
      </c>
      <c r="AS110" s="10">
        <v>10.82</v>
      </c>
      <c r="AT110" s="11">
        <v>8.7100000000000009</v>
      </c>
      <c r="AU110" s="11">
        <v>256.16000000000003</v>
      </c>
      <c r="AV110" s="11">
        <v>40.22</v>
      </c>
      <c r="AW110" s="11">
        <v>17.25</v>
      </c>
      <c r="AX110" s="11">
        <v>33</v>
      </c>
      <c r="AY110" s="11">
        <v>27.84</v>
      </c>
      <c r="AZ110" s="11">
        <v>60.02</v>
      </c>
      <c r="BA110" s="11">
        <v>15.49</v>
      </c>
      <c r="BB110" s="11">
        <v>13.98</v>
      </c>
      <c r="BC110" s="11">
        <v>14.87</v>
      </c>
      <c r="BD110" s="11">
        <v>65.040000000000006</v>
      </c>
      <c r="BE110" s="11">
        <v>43.41</v>
      </c>
      <c r="BF110" s="11">
        <v>153.6</v>
      </c>
      <c r="BG110" s="12">
        <v>29.28</v>
      </c>
    </row>
    <row r="111" spans="2:59" x14ac:dyDescent="0.25">
      <c r="B111" t="s">
        <v>37</v>
      </c>
      <c r="C111" s="58">
        <v>9.4172479396317219E-2</v>
      </c>
      <c r="D111" s="44">
        <v>0.54839605292641502</v>
      </c>
      <c r="E111" s="63">
        <f t="shared" si="133"/>
        <v>282517.43818895164</v>
      </c>
      <c r="F111" s="11">
        <v>88.4</v>
      </c>
      <c r="G111" s="95">
        <f t="shared" si="134"/>
        <v>3195.8986220469642</v>
      </c>
      <c r="I111" t="s">
        <v>133</v>
      </c>
      <c r="J111" s="58">
        <v>8.9650714853963531E-2</v>
      </c>
      <c r="K111" s="44">
        <v>1.1382737243656333</v>
      </c>
      <c r="L111" s="63">
        <f t="shared" si="129"/>
        <v>268952.14456189057</v>
      </c>
      <c r="M111" s="11">
        <v>20.09</v>
      </c>
      <c r="N111" s="95">
        <f t="shared" si="130"/>
        <v>13387.36408969092</v>
      </c>
      <c r="R111" s="59">
        <v>1.5073529411764706</v>
      </c>
      <c r="S111" s="59">
        <f t="shared" si="131"/>
        <v>0.14195116379591932</v>
      </c>
      <c r="T111" s="59">
        <v>-0.28919860627177701</v>
      </c>
      <c r="U111" s="59">
        <f t="shared" si="132"/>
        <v>-2.5926861787034749E-2</v>
      </c>
      <c r="V111" s="59">
        <f t="shared" si="135"/>
        <v>0.11602430200888457</v>
      </c>
      <c r="AA111" s="6">
        <v>45565</v>
      </c>
      <c r="AC111" s="10">
        <v>17.84</v>
      </c>
      <c r="AD111" s="11">
        <v>34.15</v>
      </c>
      <c r="AE111" s="11">
        <v>28.254000000000001</v>
      </c>
      <c r="AF111" s="11">
        <v>40.700000000000003</v>
      </c>
      <c r="AG111" s="11">
        <v>108.97</v>
      </c>
      <c r="AH111" s="11">
        <v>0.442</v>
      </c>
      <c r="AI111" s="11">
        <v>358.35</v>
      </c>
      <c r="AJ111" s="11">
        <v>124.91</v>
      </c>
      <c r="AK111" s="11">
        <v>3.67</v>
      </c>
      <c r="AL111" s="11">
        <v>221.99</v>
      </c>
      <c r="AM111" s="11">
        <v>61.55</v>
      </c>
      <c r="AN111" s="11">
        <v>50.38</v>
      </c>
      <c r="AO111" s="11">
        <v>10.77</v>
      </c>
      <c r="AP111" s="11">
        <v>62.06</v>
      </c>
      <c r="AQ111" s="12">
        <v>106.81</v>
      </c>
      <c r="AS111" s="10">
        <v>14.709</v>
      </c>
      <c r="AT111" s="11">
        <v>8.4499999999999993</v>
      </c>
      <c r="AU111" s="11">
        <v>248.5</v>
      </c>
      <c r="AV111" s="11">
        <v>40.82</v>
      </c>
      <c r="AW111" s="11">
        <v>18.45</v>
      </c>
      <c r="AX111" s="11">
        <v>33.755000000000003</v>
      </c>
      <c r="AY111" s="11">
        <v>27.58</v>
      </c>
      <c r="AZ111" s="11">
        <v>62.3</v>
      </c>
      <c r="BA111" s="11">
        <v>15.69</v>
      </c>
      <c r="BB111" s="11">
        <v>14.07</v>
      </c>
      <c r="BC111" s="11">
        <v>15.06</v>
      </c>
      <c r="BD111" s="11">
        <v>63.25</v>
      </c>
      <c r="BE111" s="11">
        <v>44.58</v>
      </c>
      <c r="BF111" s="11">
        <v>150.99</v>
      </c>
      <c r="BG111" s="12">
        <v>31.7</v>
      </c>
    </row>
    <row r="112" spans="2:59" x14ac:dyDescent="0.25">
      <c r="B112" t="s">
        <v>38</v>
      </c>
      <c r="C112" s="58">
        <v>6.3629937080885657E-2</v>
      </c>
      <c r="D112" s="44">
        <v>1.1449582143776731</v>
      </c>
      <c r="E112" s="63">
        <f t="shared" si="133"/>
        <v>190889.81124265696</v>
      </c>
      <c r="F112" s="11">
        <v>40.409999999999997</v>
      </c>
      <c r="G112" s="95">
        <f t="shared" si="134"/>
        <v>4723.8260639113332</v>
      </c>
      <c r="I112" t="s">
        <v>134</v>
      </c>
      <c r="J112" s="58">
        <v>5.9203299427094389E-2</v>
      </c>
      <c r="K112" s="44">
        <v>0.31044298445928642</v>
      </c>
      <c r="L112" s="63">
        <f t="shared" si="129"/>
        <v>177609.89828128315</v>
      </c>
      <c r="M112" s="11">
        <v>15.48</v>
      </c>
      <c r="N112" s="95">
        <f t="shared" si="130"/>
        <v>11473.507640909764</v>
      </c>
      <c r="R112" s="59">
        <v>0.94011383320960185</v>
      </c>
      <c r="S112" s="59">
        <f t="shared" si="131"/>
        <v>5.9819384055997196E-2</v>
      </c>
      <c r="T112" s="59">
        <v>3.6821705426356606E-2</v>
      </c>
      <c r="U112" s="59">
        <f t="shared" si="132"/>
        <v>2.1799664517728563E-3</v>
      </c>
      <c r="V112" s="59">
        <f t="shared" si="135"/>
        <v>6.199935050777005E-2</v>
      </c>
      <c r="AA112" s="6">
        <v>45596</v>
      </c>
      <c r="AC112" s="10">
        <v>21.75</v>
      </c>
      <c r="AD112" s="11">
        <v>31.69</v>
      </c>
      <c r="AE112" s="11">
        <v>30.434999999999999</v>
      </c>
      <c r="AF112" s="11">
        <v>42.47</v>
      </c>
      <c r="AG112" s="11">
        <v>100.04</v>
      </c>
      <c r="AH112" s="11">
        <v>0.47399999999999998</v>
      </c>
      <c r="AI112" s="11">
        <v>373.97</v>
      </c>
      <c r="AJ112" s="11">
        <v>143.26</v>
      </c>
      <c r="AK112" s="11">
        <v>3.61</v>
      </c>
      <c r="AL112" s="11">
        <v>254.98</v>
      </c>
      <c r="AM112" s="11">
        <v>63.98</v>
      </c>
      <c r="AN112" s="11">
        <v>52.99</v>
      </c>
      <c r="AO112" s="11">
        <v>10.52</v>
      </c>
      <c r="AP112" s="11">
        <v>60.17</v>
      </c>
      <c r="AQ112" s="12">
        <v>111.76</v>
      </c>
      <c r="AS112" s="10">
        <v>14.535</v>
      </c>
      <c r="AT112" s="11">
        <v>6.75</v>
      </c>
      <c r="AU112" s="11">
        <v>250.43</v>
      </c>
      <c r="AV112" s="11">
        <v>38.89</v>
      </c>
      <c r="AW112" s="11">
        <v>17.27</v>
      </c>
      <c r="AX112" s="11">
        <v>34.75</v>
      </c>
      <c r="AY112" s="11">
        <v>22.65</v>
      </c>
      <c r="AZ112" s="11">
        <v>55.72</v>
      </c>
      <c r="BA112" s="11">
        <v>16.05</v>
      </c>
      <c r="BB112" s="11">
        <v>13.03</v>
      </c>
      <c r="BC112" s="11">
        <v>15.57</v>
      </c>
      <c r="BD112" s="11">
        <v>61.75</v>
      </c>
      <c r="BE112" s="11">
        <v>40.11</v>
      </c>
      <c r="BF112" s="11">
        <v>147.41999999999999</v>
      </c>
      <c r="BG112" s="12">
        <v>30.225000000000001</v>
      </c>
    </row>
    <row r="113" spans="2:59" x14ac:dyDescent="0.25">
      <c r="B113" t="s">
        <v>39</v>
      </c>
      <c r="C113" s="58">
        <v>5.5264232761156315E-2</v>
      </c>
      <c r="D113" s="44">
        <v>1.3083585851803672</v>
      </c>
      <c r="E113" s="63">
        <f t="shared" si="133"/>
        <v>165792.69828346896</v>
      </c>
      <c r="F113" s="11">
        <v>34.799999999999997</v>
      </c>
      <c r="G113" s="95">
        <f t="shared" si="134"/>
        <v>4764.1579966514073</v>
      </c>
      <c r="I113" t="s">
        <v>135</v>
      </c>
      <c r="J113" s="58">
        <v>6.7205081390182608E-2</v>
      </c>
      <c r="K113" s="44">
        <v>0.52800238582503178</v>
      </c>
      <c r="L113" s="63">
        <f t="shared" si="129"/>
        <v>201615.24417054781</v>
      </c>
      <c r="M113" s="11">
        <v>47.677</v>
      </c>
      <c r="N113" s="95">
        <f t="shared" si="130"/>
        <v>4228.7737099764627</v>
      </c>
      <c r="R113" s="59">
        <v>0.47931034482758622</v>
      </c>
      <c r="S113" s="59">
        <f t="shared" si="131"/>
        <v>2.648871846138182E-2</v>
      </c>
      <c r="T113" s="59">
        <v>0.23539652243219999</v>
      </c>
      <c r="U113" s="59">
        <f t="shared" si="132"/>
        <v>1.5819842449021945E-2</v>
      </c>
      <c r="V113" s="59">
        <f t="shared" si="135"/>
        <v>4.2308560910403761E-2</v>
      </c>
      <c r="AA113" s="6">
        <v>45625</v>
      </c>
      <c r="AC113" s="10">
        <v>22.04</v>
      </c>
      <c r="AD113" s="11">
        <v>34.1</v>
      </c>
      <c r="AE113" s="11">
        <v>28.914000000000001</v>
      </c>
      <c r="AF113" s="11">
        <v>40.61</v>
      </c>
      <c r="AG113" s="11">
        <v>134.30000000000001</v>
      </c>
      <c r="AH113" s="11">
        <v>0.51600000000000001</v>
      </c>
      <c r="AI113" s="11">
        <v>370.49</v>
      </c>
      <c r="AJ113" s="11">
        <v>175.03</v>
      </c>
      <c r="AK113" s="11">
        <v>3.39</v>
      </c>
      <c r="AL113" s="11">
        <v>267.38</v>
      </c>
      <c r="AM113" s="11">
        <v>79.14</v>
      </c>
      <c r="AN113" s="11">
        <v>58.07</v>
      </c>
      <c r="AO113" s="11">
        <v>14.54</v>
      </c>
      <c r="AP113" s="11">
        <v>63.39</v>
      </c>
      <c r="AQ113" s="12">
        <v>118.53</v>
      </c>
      <c r="AS113" s="10">
        <v>13.044</v>
      </c>
      <c r="AT113" s="11">
        <v>7.59</v>
      </c>
      <c r="AU113" s="11">
        <v>275.85000000000002</v>
      </c>
      <c r="AV113" s="11">
        <v>43.82</v>
      </c>
      <c r="AW113" s="11">
        <v>18.59</v>
      </c>
      <c r="AX113" s="11">
        <v>36.97</v>
      </c>
      <c r="AY113" s="11">
        <v>25.89</v>
      </c>
      <c r="AZ113" s="11">
        <v>57.06</v>
      </c>
      <c r="BA113" s="11">
        <v>16.61</v>
      </c>
      <c r="BB113" s="11">
        <v>15</v>
      </c>
      <c r="BC113" s="11">
        <v>16.41</v>
      </c>
      <c r="BD113" s="11">
        <v>62</v>
      </c>
      <c r="BE113" s="11">
        <v>36.840000000000003</v>
      </c>
      <c r="BF113" s="11">
        <v>151.12</v>
      </c>
      <c r="BG113" s="12">
        <v>28.085000000000001</v>
      </c>
    </row>
    <row r="114" spans="2:59" ht="17.25" thickBot="1" x14ac:dyDescent="0.3">
      <c r="B114" t="s">
        <v>40</v>
      </c>
      <c r="C114" s="58">
        <v>6.9075080464662195E-2</v>
      </c>
      <c r="D114" s="44">
        <v>1.0386027109192033</v>
      </c>
      <c r="E114" s="63">
        <f t="shared" si="133"/>
        <v>207225.24139398659</v>
      </c>
      <c r="F114" s="11">
        <v>10.47</v>
      </c>
      <c r="G114" s="95">
        <f t="shared" si="134"/>
        <v>19792.286666092321</v>
      </c>
      <c r="I114" t="s">
        <v>23</v>
      </c>
      <c r="J114" s="58">
        <v>9.7640653467666594E-2</v>
      </c>
      <c r="K114" s="44">
        <v>1.3555110577404423</v>
      </c>
      <c r="L114" s="63">
        <f t="shared" si="129"/>
        <v>292921.96040299977</v>
      </c>
      <c r="M114" s="11">
        <v>49.548000000000002</v>
      </c>
      <c r="N114" s="95">
        <f t="shared" si="130"/>
        <v>5911.882627008149</v>
      </c>
      <c r="R114" s="59">
        <v>0.2110792741165233</v>
      </c>
      <c r="S114" s="59">
        <f t="shared" si="131"/>
        <v>1.4580317844021334E-2</v>
      </c>
      <c r="T114" s="59">
        <v>-0.29563251796237999</v>
      </c>
      <c r="U114" s="59">
        <f t="shared" si="132"/>
        <v>-2.8865752240138466E-2</v>
      </c>
      <c r="V114" s="59">
        <f t="shared" si="135"/>
        <v>-1.4285434396117132E-2</v>
      </c>
      <c r="AA114" s="6">
        <v>45657</v>
      </c>
      <c r="AC114" s="13">
        <v>18.074999999999999</v>
      </c>
      <c r="AD114" s="14">
        <v>31.28</v>
      </c>
      <c r="AE114" s="14">
        <v>27.361000000000001</v>
      </c>
      <c r="AF114" s="14">
        <v>37.85</v>
      </c>
      <c r="AG114" s="14">
        <v>131.71</v>
      </c>
      <c r="AH114" s="14">
        <v>0.52</v>
      </c>
      <c r="AI114" s="14">
        <v>352.84</v>
      </c>
      <c r="AJ114" s="14">
        <v>165.16</v>
      </c>
      <c r="AK114" s="14">
        <v>3.02</v>
      </c>
      <c r="AL114" s="14">
        <v>221.65</v>
      </c>
      <c r="AM114" s="14">
        <v>78.400000000000006</v>
      </c>
      <c r="AN114" s="14">
        <v>51.48</v>
      </c>
      <c r="AO114" s="14">
        <v>12.68</v>
      </c>
      <c r="AP114" s="14">
        <v>56.14</v>
      </c>
      <c r="AQ114" s="15">
        <v>108.58</v>
      </c>
      <c r="AS114" s="13">
        <v>12.795999999999999</v>
      </c>
      <c r="AT114" s="14">
        <v>7.65</v>
      </c>
      <c r="AU114" s="14">
        <v>234.7</v>
      </c>
      <c r="AV114" s="14">
        <v>39.56</v>
      </c>
      <c r="AW114" s="14">
        <v>18.100000000000001</v>
      </c>
      <c r="AX114" s="14">
        <v>35.65</v>
      </c>
      <c r="AY114" s="14">
        <v>23.63</v>
      </c>
      <c r="AZ114" s="14">
        <v>54.48</v>
      </c>
      <c r="BA114" s="14">
        <v>16.385000000000002</v>
      </c>
      <c r="BB114" s="14">
        <v>14.28</v>
      </c>
      <c r="BC114" s="14">
        <v>16.05</v>
      </c>
      <c r="BD114" s="14">
        <v>58.9</v>
      </c>
      <c r="BE114" s="14">
        <v>34.9</v>
      </c>
      <c r="BF114" s="14">
        <v>142.97</v>
      </c>
      <c r="BG114" s="15">
        <v>26.635000000000002</v>
      </c>
    </row>
    <row r="115" spans="2:59" x14ac:dyDescent="0.25">
      <c r="B115" t="s">
        <v>41</v>
      </c>
      <c r="C115" s="58">
        <v>5.5229822686343008E-2</v>
      </c>
      <c r="D115" s="44">
        <v>1.3090306779683223</v>
      </c>
      <c r="E115" s="63">
        <f t="shared" si="133"/>
        <v>165689.46805902902</v>
      </c>
      <c r="F115" s="11">
        <v>51.02</v>
      </c>
      <c r="G115" s="95">
        <f t="shared" si="134"/>
        <v>3247.5395542734027</v>
      </c>
      <c r="I115" t="s">
        <v>24</v>
      </c>
      <c r="J115" s="58">
        <v>9.4737450219795918E-2</v>
      </c>
      <c r="K115" s="44">
        <v>1.2765762587946854</v>
      </c>
      <c r="L115" s="63">
        <f t="shared" si="129"/>
        <v>284212.35065938777</v>
      </c>
      <c r="M115" s="11">
        <v>140.5</v>
      </c>
      <c r="N115" s="95">
        <f t="shared" si="130"/>
        <v>2022.8637057607671</v>
      </c>
      <c r="R115" s="59">
        <v>0.10035280282242252</v>
      </c>
      <c r="S115" s="59">
        <f t="shared" si="131"/>
        <v>5.5424675059599386E-3</v>
      </c>
      <c r="T115" s="59">
        <v>1.7580071174377217E-2</v>
      </c>
      <c r="U115" s="59">
        <f t="shared" si="132"/>
        <v>1.6654911177430307E-3</v>
      </c>
      <c r="V115" s="59">
        <f t="shared" si="135"/>
        <v>7.207958623702969E-3</v>
      </c>
    </row>
    <row r="116" spans="2:59" x14ac:dyDescent="0.25">
      <c r="B116" s="88" t="s">
        <v>42</v>
      </c>
      <c r="C116" s="89">
        <v>6.7407895998673334E-2</v>
      </c>
      <c r="D116" s="90">
        <v>1.0711664214764447</v>
      </c>
      <c r="E116" s="91">
        <f t="shared" si="133"/>
        <v>202223.68799601999</v>
      </c>
      <c r="F116" s="94">
        <v>75.510000000000005</v>
      </c>
      <c r="G116" s="96">
        <f t="shared" si="134"/>
        <v>2678.1047277979073</v>
      </c>
      <c r="I116" s="88" t="s">
        <v>25</v>
      </c>
      <c r="J116" s="89">
        <v>8.1359733938653464E-2</v>
      </c>
      <c r="K116" s="90">
        <v>0.91285136536434608</v>
      </c>
      <c r="L116" s="91">
        <f t="shared" si="129"/>
        <v>244079.2018159604</v>
      </c>
      <c r="M116" s="94">
        <v>35.03</v>
      </c>
      <c r="N116" s="96">
        <f t="shared" si="130"/>
        <v>6967.7191497562198</v>
      </c>
      <c r="R116" s="59">
        <v>0.43795523771685857</v>
      </c>
      <c r="S116" s="59">
        <f t="shared" si="131"/>
        <v>2.9521641116092259E-2</v>
      </c>
      <c r="T116" s="59">
        <v>-0.23965172709106478</v>
      </c>
      <c r="U116" s="59">
        <f t="shared" si="132"/>
        <v>-1.949800075406782E-2</v>
      </c>
      <c r="V116" s="59">
        <f t="shared" si="135"/>
        <v>1.0023640362024439E-2</v>
      </c>
      <c r="AB116" t="s">
        <v>370</v>
      </c>
      <c r="AC116" s="27">
        <f>(AC114-AC102)/AC102</f>
        <v>0.66130514705882337</v>
      </c>
      <c r="AD116" s="27">
        <f t="shared" ref="AD116:BG116" si="136">(AD114-AD102)/AD102</f>
        <v>0.22378716744913937</v>
      </c>
      <c r="AE116" s="27">
        <f t="shared" si="136"/>
        <v>0.45863098411344505</v>
      </c>
      <c r="AF116" s="27">
        <f t="shared" si="136"/>
        <v>0.23450750163078934</v>
      </c>
      <c r="AG116" s="27">
        <f t="shared" si="136"/>
        <v>0.55281773166705983</v>
      </c>
      <c r="AH116" s="27">
        <f t="shared" si="136"/>
        <v>0.6</v>
      </c>
      <c r="AI116" s="27">
        <f t="shared" si="136"/>
        <v>0.60462049206421387</v>
      </c>
      <c r="AJ116" s="27">
        <f t="shared" si="136"/>
        <v>0.77229316450262908</v>
      </c>
      <c r="AK116" s="27">
        <f t="shared" si="136"/>
        <v>7.8571428571428653E-2</v>
      </c>
      <c r="AL116" s="27">
        <f t="shared" si="136"/>
        <v>1.5073529411764706</v>
      </c>
      <c r="AM116" s="27">
        <f t="shared" si="136"/>
        <v>0.94011383320960185</v>
      </c>
      <c r="AN116" s="27">
        <f t="shared" si="136"/>
        <v>0.47931034482758622</v>
      </c>
      <c r="AO116" s="27">
        <f t="shared" si="136"/>
        <v>0.2110792741165233</v>
      </c>
      <c r="AP116" s="27">
        <f t="shared" si="136"/>
        <v>0.10035280282242252</v>
      </c>
      <c r="AQ116" s="27">
        <f t="shared" si="136"/>
        <v>0.43795523771685857</v>
      </c>
      <c r="AS116" s="27">
        <f t="shared" si="136"/>
        <v>0.10778287594147686</v>
      </c>
      <c r="AT116" s="27">
        <f t="shared" si="136"/>
        <v>-0.37804878048780488</v>
      </c>
      <c r="AU116" s="27">
        <f t="shared" si="136"/>
        <v>-7.1072002707505159E-3</v>
      </c>
      <c r="AV116" s="27">
        <f t="shared" si="136"/>
        <v>1.5921931176168583E-2</v>
      </c>
      <c r="AW116" s="27">
        <f t="shared" si="136"/>
        <v>-0.27045546150745658</v>
      </c>
      <c r="AX116" s="27">
        <f t="shared" si="136"/>
        <v>0.17851239669421484</v>
      </c>
      <c r="AY116" s="27">
        <f t="shared" si="136"/>
        <v>-0.20384097035040433</v>
      </c>
      <c r="AZ116" s="27">
        <f t="shared" si="136"/>
        <v>-0.15938898318160785</v>
      </c>
      <c r="BA116" s="27">
        <f t="shared" si="136"/>
        <v>-0.13763157894736833</v>
      </c>
      <c r="BB116" s="27">
        <f t="shared" si="136"/>
        <v>-0.28919860627177701</v>
      </c>
      <c r="BC116" s="27">
        <f t="shared" si="136"/>
        <v>3.6821705426356606E-2</v>
      </c>
      <c r="BD116" s="27">
        <f t="shared" si="136"/>
        <v>0.23539652243219999</v>
      </c>
      <c r="BE116" s="27">
        <f t="shared" si="136"/>
        <v>-0.29563251796237999</v>
      </c>
      <c r="BF116" s="27">
        <f t="shared" si="136"/>
        <v>1.7580071174377217E-2</v>
      </c>
      <c r="BG116" s="27">
        <f t="shared" si="136"/>
        <v>-0.23965172709106478</v>
      </c>
    </row>
    <row r="117" spans="2:59" x14ac:dyDescent="0.25">
      <c r="C117" s="59">
        <f>SUM(C102:C116)</f>
        <v>1</v>
      </c>
      <c r="D117" s="44">
        <f>SUMPRODUCT(C102:C116,D102:D116)</f>
        <v>0.87340355788063506</v>
      </c>
      <c r="E117" s="63">
        <f>SUM(E102:E116)</f>
        <v>2999999.9999999995</v>
      </c>
      <c r="J117" s="58">
        <f>SUM(J102:J116)</f>
        <v>1.0000001333333333</v>
      </c>
      <c r="K117" s="44">
        <f>SUMPRODUCT(J102:J116,K102:K116)</f>
        <v>0.87340433510087812</v>
      </c>
      <c r="L117" s="63">
        <f>SUM(L102:L116)</f>
        <v>3000000.3999999994</v>
      </c>
    </row>
    <row r="143" spans="2:2" x14ac:dyDescent="0.25">
      <c r="B143" t="s">
        <v>233</v>
      </c>
    </row>
    <row r="144" spans="2:2" x14ac:dyDescent="0.25">
      <c r="B144" s="42">
        <f>C4</f>
        <v>3000000</v>
      </c>
    </row>
    <row r="146" spans="2:24" ht="17.25" thickBot="1" x14ac:dyDescent="0.3">
      <c r="B146" s="240" t="s">
        <v>349</v>
      </c>
      <c r="C146" s="240"/>
      <c r="D146" s="240"/>
      <c r="E146" s="240"/>
      <c r="F146" s="240"/>
      <c r="G146" s="240"/>
      <c r="H146" s="240"/>
      <c r="I146" s="240"/>
      <c r="J146" s="240"/>
      <c r="K146" s="240"/>
      <c r="L146" s="240"/>
      <c r="M146" s="240"/>
      <c r="N146" s="240"/>
      <c r="Q146" s="70"/>
    </row>
    <row r="147" spans="2:24" x14ac:dyDescent="0.25">
      <c r="B147" s="238" t="s">
        <v>315</v>
      </c>
      <c r="C147" s="238"/>
      <c r="D147" s="238"/>
      <c r="E147" s="238"/>
      <c r="F147" s="238"/>
      <c r="G147" s="238"/>
      <c r="I147" s="239" t="s">
        <v>316</v>
      </c>
      <c r="J147" s="239"/>
      <c r="K147" s="239"/>
      <c r="L147" s="239"/>
      <c r="M147" s="239"/>
      <c r="N147" s="239"/>
      <c r="P147" s="70"/>
      <c r="T147" s="233" t="s">
        <v>368</v>
      </c>
      <c r="U147" s="234"/>
      <c r="V147" s="234" t="s">
        <v>369</v>
      </c>
      <c r="W147" s="234"/>
      <c r="X147" s="235" t="s">
        <v>367</v>
      </c>
    </row>
    <row r="148" spans="2:24" ht="45.75" thickBot="1" x14ac:dyDescent="0.3">
      <c r="B148" s="92" t="s">
        <v>232</v>
      </c>
      <c r="C148" s="92" t="s">
        <v>222</v>
      </c>
      <c r="D148" s="92" t="s">
        <v>313</v>
      </c>
      <c r="E148" s="92" t="s">
        <v>314</v>
      </c>
      <c r="F148" s="93" t="s">
        <v>361</v>
      </c>
      <c r="G148" s="93" t="s">
        <v>362</v>
      </c>
      <c r="I148" s="76" t="s">
        <v>232</v>
      </c>
      <c r="J148" s="76" t="s">
        <v>222</v>
      </c>
      <c r="K148" s="76" t="s">
        <v>313</v>
      </c>
      <c r="L148" s="76" t="s">
        <v>314</v>
      </c>
      <c r="M148" s="93" t="s">
        <v>361</v>
      </c>
      <c r="N148" s="93" t="s">
        <v>363</v>
      </c>
      <c r="P148" t="s">
        <v>347</v>
      </c>
      <c r="Q148" s="84">
        <v>1.3</v>
      </c>
      <c r="R148" s="42">
        <f>B144*Q148</f>
        <v>3900000</v>
      </c>
      <c r="T148" s="99" t="s">
        <v>365</v>
      </c>
      <c r="U148" s="100" t="s">
        <v>366</v>
      </c>
      <c r="V148" s="100" t="s">
        <v>365</v>
      </c>
      <c r="W148" s="100" t="s">
        <v>366</v>
      </c>
      <c r="X148" s="236"/>
    </row>
    <row r="149" spans="2:24" x14ac:dyDescent="0.25">
      <c r="B149" t="s">
        <v>9</v>
      </c>
      <c r="C149" s="58">
        <v>0.1</v>
      </c>
      <c r="D149" s="44">
        <v>1.1786726428181371</v>
      </c>
      <c r="E149" s="63">
        <f>C149*$B$144</f>
        <v>300000</v>
      </c>
      <c r="F149" s="11">
        <v>10.88</v>
      </c>
      <c r="G149" s="95">
        <f>E149/F149</f>
        <v>27573.529411764703</v>
      </c>
      <c r="I149" t="s">
        <v>19</v>
      </c>
      <c r="J149" s="58">
        <v>0</v>
      </c>
      <c r="K149" s="44">
        <v>0.167449206456909</v>
      </c>
      <c r="L149" s="63">
        <f>J149*$B$144</f>
        <v>0</v>
      </c>
      <c r="M149" s="11">
        <v>11.551</v>
      </c>
      <c r="N149" s="95">
        <f>L149/M149</f>
        <v>0</v>
      </c>
      <c r="P149" s="81" t="s">
        <v>348</v>
      </c>
      <c r="Q149" s="84">
        <v>0.3</v>
      </c>
      <c r="R149" s="42">
        <f>B144*Q149</f>
        <v>900000</v>
      </c>
      <c r="T149" s="59">
        <v>0.66130514705882337</v>
      </c>
      <c r="U149" s="59">
        <f>C149*T149</f>
        <v>6.613051470588234E-2</v>
      </c>
      <c r="V149" s="59">
        <v>0.10778287594147686</v>
      </c>
      <c r="W149" s="59">
        <f>J149*V149</f>
        <v>0</v>
      </c>
      <c r="X149" s="59">
        <f>U149+W149</f>
        <v>6.613051470588234E-2</v>
      </c>
    </row>
    <row r="150" spans="2:24" x14ac:dyDescent="0.25">
      <c r="B150" t="s">
        <v>30</v>
      </c>
      <c r="C150" s="58">
        <v>1.1134064815954137E-9</v>
      </c>
      <c r="D150" s="44">
        <v>1.3551577094018696</v>
      </c>
      <c r="E150" s="63">
        <f t="shared" ref="E150:E162" si="137">C150*$B$144</f>
        <v>3.340219444786241E-3</v>
      </c>
      <c r="F150" s="11">
        <v>25.56</v>
      </c>
      <c r="G150" s="95">
        <f t="shared" ref="G150:G162" si="138">E150/F150</f>
        <v>1.3068151192434434E-4</v>
      </c>
      <c r="I150" t="s">
        <v>26</v>
      </c>
      <c r="J150" s="58">
        <v>0</v>
      </c>
      <c r="K150" s="44">
        <v>0.58864492529644441</v>
      </c>
      <c r="L150" s="63">
        <f t="shared" ref="L150:L163" si="139">J150*$B$144</f>
        <v>0</v>
      </c>
      <c r="M150" s="11">
        <v>12.3</v>
      </c>
      <c r="N150" s="95">
        <f t="shared" ref="N150:N163" si="140">L150/M150</f>
        <v>0</v>
      </c>
      <c r="T150" s="59">
        <v>0.22378716744913937</v>
      </c>
      <c r="U150" s="59">
        <f t="shared" ref="U150:U163" si="141">C150*T150</f>
        <v>2.4916608273574994E-10</v>
      </c>
      <c r="V150" s="59">
        <v>-0.37804878048780488</v>
      </c>
      <c r="W150" s="59">
        <f t="shared" ref="W150:W163" si="142">J150*V150</f>
        <v>0</v>
      </c>
      <c r="X150" s="59">
        <f>U150+W150</f>
        <v>2.4916608273574994E-10</v>
      </c>
    </row>
    <row r="151" spans="2:24" x14ac:dyDescent="0.25">
      <c r="B151" t="s">
        <v>31</v>
      </c>
      <c r="C151" s="58">
        <v>0.1</v>
      </c>
      <c r="D151" s="44">
        <v>0.49011470424716508</v>
      </c>
      <c r="E151" s="63">
        <f t="shared" si="137"/>
        <v>300000</v>
      </c>
      <c r="F151" s="11">
        <v>18.757999999999999</v>
      </c>
      <c r="G151" s="95">
        <f t="shared" si="138"/>
        <v>15993.176244802218</v>
      </c>
      <c r="I151" t="s">
        <v>20</v>
      </c>
      <c r="J151" s="58">
        <v>0.1</v>
      </c>
      <c r="K151" s="44">
        <v>1.350416931716099</v>
      </c>
      <c r="L151" s="63">
        <f t="shared" si="139"/>
        <v>300000</v>
      </c>
      <c r="M151" s="11">
        <v>236.38</v>
      </c>
      <c r="N151" s="95">
        <f t="shared" si="140"/>
        <v>1269.1429054911582</v>
      </c>
      <c r="P151" t="s">
        <v>342</v>
      </c>
      <c r="T151" s="59">
        <v>0.45863098411344499</v>
      </c>
      <c r="U151" s="59">
        <f>C151*T151</f>
        <v>4.5863098411344505E-2</v>
      </c>
      <c r="V151" s="59">
        <v>-7.1072002707505159E-3</v>
      </c>
      <c r="W151" s="59">
        <f>J151*V151</f>
        <v>-7.1072002707505159E-4</v>
      </c>
      <c r="X151" s="59">
        <f t="shared" ref="X151:X163" si="143">U151+W151</f>
        <v>4.5152378384269456E-2</v>
      </c>
    </row>
    <row r="152" spans="2:24" x14ac:dyDescent="0.25">
      <c r="B152" t="s">
        <v>32</v>
      </c>
      <c r="C152" s="58">
        <v>0.1</v>
      </c>
      <c r="D152" s="44">
        <v>0.79272176003264161</v>
      </c>
      <c r="E152" s="63">
        <f t="shared" si="137"/>
        <v>300000</v>
      </c>
      <c r="F152" s="11">
        <v>30.66</v>
      </c>
      <c r="G152" s="95">
        <f t="shared" si="138"/>
        <v>9784.7358121330726</v>
      </c>
      <c r="I152" t="s">
        <v>21</v>
      </c>
      <c r="J152" s="58">
        <v>0</v>
      </c>
      <c r="K152" s="44">
        <v>0.48323269617879211</v>
      </c>
      <c r="L152" s="63">
        <f t="shared" si="139"/>
        <v>0</v>
      </c>
      <c r="M152" s="11">
        <v>38.94</v>
      </c>
      <c r="N152" s="95">
        <f t="shared" si="140"/>
        <v>0</v>
      </c>
      <c r="P152" s="44">
        <v>0.87340355788067803</v>
      </c>
      <c r="Q152" s="82"/>
      <c r="R152" s="82"/>
      <c r="S152" s="82"/>
      <c r="T152" s="59">
        <v>0.23450750163078934</v>
      </c>
      <c r="U152" s="59">
        <f t="shared" si="141"/>
        <v>2.3450750163078935E-2</v>
      </c>
      <c r="V152" s="59">
        <v>1.5921931176168583E-2</v>
      </c>
      <c r="W152" s="59">
        <f t="shared" si="142"/>
        <v>0</v>
      </c>
      <c r="X152" s="59">
        <f t="shared" si="143"/>
        <v>2.3450750163078935E-2</v>
      </c>
    </row>
    <row r="153" spans="2:24" x14ac:dyDescent="0.25">
      <c r="B153" t="s">
        <v>33</v>
      </c>
      <c r="C153" s="58">
        <v>0.1</v>
      </c>
      <c r="D153" s="44">
        <v>0.66344220384959574</v>
      </c>
      <c r="E153" s="63">
        <f t="shared" si="137"/>
        <v>300000</v>
      </c>
      <c r="F153" s="11">
        <v>84.82</v>
      </c>
      <c r="G153" s="95">
        <f t="shared" si="138"/>
        <v>3536.9016741334594</v>
      </c>
      <c r="I153" t="s">
        <v>128</v>
      </c>
      <c r="J153" s="58">
        <v>0</v>
      </c>
      <c r="K153" s="44">
        <v>0.33291852408034744</v>
      </c>
      <c r="L153" s="63">
        <f t="shared" si="139"/>
        <v>0</v>
      </c>
      <c r="M153" s="11">
        <v>24.81</v>
      </c>
      <c r="N153" s="95">
        <f t="shared" si="140"/>
        <v>0</v>
      </c>
      <c r="T153" s="59">
        <v>0.55281773166705983</v>
      </c>
      <c r="U153" s="59">
        <f t="shared" si="141"/>
        <v>5.5281773166705989E-2</v>
      </c>
      <c r="V153" s="59">
        <v>-0.27045546150745658</v>
      </c>
      <c r="W153" s="59">
        <f t="shared" si="142"/>
        <v>0</v>
      </c>
      <c r="X153" s="59">
        <f t="shared" si="143"/>
        <v>5.5281773166705989E-2</v>
      </c>
    </row>
    <row r="154" spans="2:24" x14ac:dyDescent="0.25">
      <c r="B154" t="s">
        <v>34</v>
      </c>
      <c r="C154" s="58">
        <v>0.1</v>
      </c>
      <c r="D154" s="44">
        <v>1.2046751563330127</v>
      </c>
      <c r="E154" s="63">
        <f t="shared" si="137"/>
        <v>300000</v>
      </c>
      <c r="F154" s="11">
        <v>0.32500000000000001</v>
      </c>
      <c r="G154" s="95">
        <f t="shared" si="138"/>
        <v>923076.92307692301</v>
      </c>
      <c r="I154" t="s">
        <v>129</v>
      </c>
      <c r="J154" s="58">
        <v>0</v>
      </c>
      <c r="K154" s="44">
        <v>0.33928994796093098</v>
      </c>
      <c r="L154" s="63">
        <f t="shared" si="139"/>
        <v>0</v>
      </c>
      <c r="M154" s="11">
        <v>30.25</v>
      </c>
      <c r="N154" s="95">
        <f t="shared" si="140"/>
        <v>0</v>
      </c>
      <c r="P154" t="s">
        <v>343</v>
      </c>
      <c r="T154" s="59">
        <v>0.6</v>
      </c>
      <c r="U154" s="59">
        <f t="shared" si="141"/>
        <v>0.06</v>
      </c>
      <c r="V154" s="59">
        <v>0.17851239669421484</v>
      </c>
      <c r="W154" s="59">
        <f t="shared" si="142"/>
        <v>0</v>
      </c>
      <c r="X154" s="59">
        <f t="shared" si="143"/>
        <v>0.06</v>
      </c>
    </row>
    <row r="155" spans="2:24" x14ac:dyDescent="0.25">
      <c r="B155" t="s">
        <v>35</v>
      </c>
      <c r="C155" s="58">
        <v>0.1</v>
      </c>
      <c r="D155" s="44">
        <v>0.61590960097500169</v>
      </c>
      <c r="E155" s="63">
        <f t="shared" si="137"/>
        <v>300000</v>
      </c>
      <c r="F155" s="11">
        <v>219.89</v>
      </c>
      <c r="G155" s="95">
        <f t="shared" si="138"/>
        <v>1364.3185228978127</v>
      </c>
      <c r="I155" t="s">
        <v>130</v>
      </c>
      <c r="J155" s="58">
        <v>0</v>
      </c>
      <c r="K155" s="44">
        <v>1.0918529263803161</v>
      </c>
      <c r="L155" s="63">
        <f t="shared" si="139"/>
        <v>0</v>
      </c>
      <c r="M155" s="11">
        <v>29.68</v>
      </c>
      <c r="N155" s="95">
        <f t="shared" si="140"/>
        <v>0</v>
      </c>
      <c r="P155" s="44">
        <f>D164-K164</f>
        <v>0.82779461941128407</v>
      </c>
      <c r="T155" s="59">
        <v>0.60462049206421387</v>
      </c>
      <c r="U155" s="59">
        <f t="shared" si="141"/>
        <v>6.0462049206421391E-2</v>
      </c>
      <c r="V155" s="59">
        <v>-0.20384097035040433</v>
      </c>
      <c r="W155" s="59">
        <f t="shared" si="142"/>
        <v>0</v>
      </c>
      <c r="X155" s="59">
        <f t="shared" si="143"/>
        <v>6.0462049206421391E-2</v>
      </c>
    </row>
    <row r="156" spans="2:24" x14ac:dyDescent="0.25">
      <c r="B156" t="s">
        <v>36</v>
      </c>
      <c r="C156" s="58">
        <v>0</v>
      </c>
      <c r="D156" s="44">
        <v>1.6842897462605251</v>
      </c>
      <c r="E156" s="63">
        <f t="shared" si="137"/>
        <v>0</v>
      </c>
      <c r="F156" s="11">
        <v>93.19</v>
      </c>
      <c r="G156" s="95">
        <f t="shared" si="138"/>
        <v>0</v>
      </c>
      <c r="I156" t="s">
        <v>131</v>
      </c>
      <c r="J156" s="58">
        <v>0</v>
      </c>
      <c r="K156" s="44">
        <v>0.95206462758562782</v>
      </c>
      <c r="L156" s="63">
        <f t="shared" si="139"/>
        <v>0</v>
      </c>
      <c r="M156" s="11">
        <v>64.81</v>
      </c>
      <c r="N156" s="95">
        <f t="shared" si="140"/>
        <v>0</v>
      </c>
      <c r="T156" s="59">
        <v>0.77229316450262908</v>
      </c>
      <c r="U156" s="59">
        <f t="shared" si="141"/>
        <v>0</v>
      </c>
      <c r="V156" s="59">
        <v>-0.15938898318160785</v>
      </c>
      <c r="W156" s="59">
        <f t="shared" si="142"/>
        <v>0</v>
      </c>
      <c r="X156" s="59">
        <f t="shared" si="143"/>
        <v>0</v>
      </c>
    </row>
    <row r="157" spans="2:24" x14ac:dyDescent="0.25">
      <c r="B157" t="s">
        <v>16</v>
      </c>
      <c r="C157" s="58">
        <v>0.1</v>
      </c>
      <c r="D157" s="44">
        <v>0.89440167696937434</v>
      </c>
      <c r="E157" s="63">
        <f t="shared" si="137"/>
        <v>300000</v>
      </c>
      <c r="F157" s="11">
        <v>2.8</v>
      </c>
      <c r="G157" s="95">
        <f t="shared" si="138"/>
        <v>107142.85714285714</v>
      </c>
      <c r="I157" t="s">
        <v>132</v>
      </c>
      <c r="J157" s="58">
        <v>0</v>
      </c>
      <c r="K157" s="44">
        <v>7.468131047969527E-2</v>
      </c>
      <c r="L157" s="63">
        <f t="shared" si="139"/>
        <v>0</v>
      </c>
      <c r="M157" s="11">
        <v>19</v>
      </c>
      <c r="N157" s="95">
        <f t="shared" si="140"/>
        <v>0</v>
      </c>
      <c r="T157" s="59">
        <v>7.8571428571428653E-2</v>
      </c>
      <c r="U157" s="59">
        <f t="shared" si="141"/>
        <v>7.8571428571428664E-3</v>
      </c>
      <c r="V157" s="59">
        <v>-0.13763157894736833</v>
      </c>
      <c r="W157" s="59">
        <f t="shared" si="142"/>
        <v>0</v>
      </c>
      <c r="X157" s="59">
        <f t="shared" si="143"/>
        <v>7.8571428571428664E-3</v>
      </c>
    </row>
    <row r="158" spans="2:24" x14ac:dyDescent="0.25">
      <c r="B158" t="s">
        <v>37</v>
      </c>
      <c r="C158" s="58">
        <v>0.1</v>
      </c>
      <c r="D158" s="44">
        <v>0.54839605292641502</v>
      </c>
      <c r="E158" s="63">
        <f t="shared" si="137"/>
        <v>300000</v>
      </c>
      <c r="F158" s="11">
        <v>88.4</v>
      </c>
      <c r="G158" s="95">
        <f t="shared" si="138"/>
        <v>3393.6651583710404</v>
      </c>
      <c r="I158" t="s">
        <v>133</v>
      </c>
      <c r="J158" s="58">
        <v>0</v>
      </c>
      <c r="K158" s="44">
        <v>1.1382737243656333</v>
      </c>
      <c r="L158" s="63">
        <f t="shared" si="139"/>
        <v>0</v>
      </c>
      <c r="M158" s="11">
        <v>20.09</v>
      </c>
      <c r="N158" s="95">
        <f t="shared" si="140"/>
        <v>0</v>
      </c>
      <c r="T158" s="59">
        <v>1.5073529411764706</v>
      </c>
      <c r="U158" s="59">
        <f t="shared" si="141"/>
        <v>0.15073529411764708</v>
      </c>
      <c r="V158" s="59">
        <v>-0.28919860627177701</v>
      </c>
      <c r="W158" s="59">
        <f t="shared" si="142"/>
        <v>0</v>
      </c>
      <c r="X158" s="59">
        <f t="shared" si="143"/>
        <v>0.15073529411764708</v>
      </c>
    </row>
    <row r="159" spans="2:24" x14ac:dyDescent="0.25">
      <c r="B159" t="s">
        <v>38</v>
      </c>
      <c r="C159" s="58">
        <v>0.1</v>
      </c>
      <c r="D159" s="44">
        <v>1.1449582143776731</v>
      </c>
      <c r="E159" s="63">
        <f t="shared" si="137"/>
        <v>300000</v>
      </c>
      <c r="F159" s="11">
        <v>40.409999999999997</v>
      </c>
      <c r="G159" s="95">
        <f t="shared" si="138"/>
        <v>7423.9049740163337</v>
      </c>
      <c r="I159" t="s">
        <v>134</v>
      </c>
      <c r="J159" s="58">
        <v>0</v>
      </c>
      <c r="K159" s="44">
        <v>0.31044298445928642</v>
      </c>
      <c r="L159" s="63">
        <f t="shared" si="139"/>
        <v>0</v>
      </c>
      <c r="M159" s="11">
        <v>15.48</v>
      </c>
      <c r="N159" s="95">
        <f t="shared" si="140"/>
        <v>0</v>
      </c>
      <c r="T159" s="59">
        <v>0.94011383320960185</v>
      </c>
      <c r="U159" s="59">
        <f t="shared" si="141"/>
        <v>9.4011383320960193E-2</v>
      </c>
      <c r="V159" s="59">
        <v>3.6821705426356606E-2</v>
      </c>
      <c r="W159" s="59">
        <f t="shared" si="142"/>
        <v>0</v>
      </c>
      <c r="X159" s="59">
        <f t="shared" si="143"/>
        <v>9.4011383320960193E-2</v>
      </c>
    </row>
    <row r="160" spans="2:24" x14ac:dyDescent="0.25">
      <c r="B160" t="s">
        <v>39</v>
      </c>
      <c r="C160" s="58">
        <v>9.9999999999999992E-2</v>
      </c>
      <c r="D160" s="44">
        <v>1.3083585851803672</v>
      </c>
      <c r="E160" s="63">
        <f t="shared" si="137"/>
        <v>300000</v>
      </c>
      <c r="F160" s="11">
        <v>34.799999999999997</v>
      </c>
      <c r="G160" s="95">
        <f t="shared" si="138"/>
        <v>8620.6896551724149</v>
      </c>
      <c r="I160" t="s">
        <v>135</v>
      </c>
      <c r="J160" s="58">
        <v>0</v>
      </c>
      <c r="K160" s="44">
        <v>0.52800238582503178</v>
      </c>
      <c r="L160" s="63">
        <f t="shared" si="139"/>
        <v>0</v>
      </c>
      <c r="M160" s="11">
        <v>47.677</v>
      </c>
      <c r="N160" s="95">
        <f t="shared" si="140"/>
        <v>0</v>
      </c>
      <c r="T160" s="59">
        <v>0.47931034482758622</v>
      </c>
      <c r="U160" s="59">
        <f t="shared" si="141"/>
        <v>4.7931034482758615E-2</v>
      </c>
      <c r="V160" s="59">
        <v>0.23539652243219999</v>
      </c>
      <c r="W160" s="59">
        <f t="shared" si="142"/>
        <v>0</v>
      </c>
      <c r="X160" s="59">
        <f t="shared" si="143"/>
        <v>4.7931034482758615E-2</v>
      </c>
    </row>
    <row r="161" spans="2:24" x14ac:dyDescent="0.25">
      <c r="B161" t="s">
        <v>40</v>
      </c>
      <c r="C161" s="58">
        <v>0.1</v>
      </c>
      <c r="D161" s="44">
        <v>1.0386027109192033</v>
      </c>
      <c r="E161" s="63">
        <f t="shared" si="137"/>
        <v>300000</v>
      </c>
      <c r="F161" s="11">
        <v>10.47</v>
      </c>
      <c r="G161" s="95">
        <f t="shared" si="138"/>
        <v>28653.295128939826</v>
      </c>
      <c r="I161" t="s">
        <v>23</v>
      </c>
      <c r="J161" s="58">
        <v>0.1</v>
      </c>
      <c r="K161" s="44">
        <v>1.3555110577404423</v>
      </c>
      <c r="L161" s="63">
        <f t="shared" si="139"/>
        <v>300000</v>
      </c>
      <c r="M161" s="11">
        <v>49.548000000000002</v>
      </c>
      <c r="N161" s="95">
        <f t="shared" si="140"/>
        <v>6054.7348026156451</v>
      </c>
      <c r="T161" s="59">
        <v>0.2110792741165233</v>
      </c>
      <c r="U161" s="59">
        <f t="shared" si="141"/>
        <v>2.1107927411652332E-2</v>
      </c>
      <c r="V161" s="59">
        <v>-0.29563251796237999</v>
      </c>
      <c r="W161" s="59">
        <f t="shared" si="142"/>
        <v>-2.9563251796238001E-2</v>
      </c>
      <c r="X161" s="59">
        <f t="shared" si="143"/>
        <v>-8.455324384585669E-3</v>
      </c>
    </row>
    <row r="162" spans="2:24" x14ac:dyDescent="0.25">
      <c r="B162" t="s">
        <v>41</v>
      </c>
      <c r="C162" s="58">
        <v>0.1</v>
      </c>
      <c r="D162" s="44">
        <v>1.3090306779683223</v>
      </c>
      <c r="E162" s="63">
        <f t="shared" si="137"/>
        <v>300000</v>
      </c>
      <c r="F162" s="11">
        <v>51.02</v>
      </c>
      <c r="G162" s="95">
        <f t="shared" si="138"/>
        <v>5880.0470403763229</v>
      </c>
      <c r="I162" t="s">
        <v>24</v>
      </c>
      <c r="J162" s="58">
        <v>9.9999998495796799E-2</v>
      </c>
      <c r="K162" s="44">
        <v>1.2765762587946854</v>
      </c>
      <c r="L162" s="63">
        <f t="shared" si="139"/>
        <v>299999.99548739038</v>
      </c>
      <c r="M162" s="11">
        <v>140.5</v>
      </c>
      <c r="N162" s="95">
        <f t="shared" si="140"/>
        <v>2135.2312846077607</v>
      </c>
      <c r="T162" s="59">
        <v>0.10035280282242252</v>
      </c>
      <c r="U162" s="59">
        <f t="shared" si="141"/>
        <v>1.0035280282242253E-2</v>
      </c>
      <c r="V162" s="59">
        <v>1.7580071174377217E-2</v>
      </c>
      <c r="W162" s="59">
        <f t="shared" si="142"/>
        <v>1.7580070909937223E-3</v>
      </c>
      <c r="X162" s="59">
        <f t="shared" si="143"/>
        <v>1.1793287373235975E-2</v>
      </c>
    </row>
    <row r="163" spans="2:24" x14ac:dyDescent="0.25">
      <c r="B163" s="88" t="s">
        <v>42</v>
      </c>
      <c r="C163" s="89">
        <v>0.1</v>
      </c>
      <c r="D163" s="90">
        <v>1.0711664214764447</v>
      </c>
      <c r="E163" s="91">
        <f>C163*$B$144</f>
        <v>300000</v>
      </c>
      <c r="F163" s="94">
        <v>75.510000000000005</v>
      </c>
      <c r="G163" s="96">
        <f>E163/F163</f>
        <v>3972.9837107667854</v>
      </c>
      <c r="I163" s="88" t="s">
        <v>25</v>
      </c>
      <c r="J163" s="89">
        <v>0</v>
      </c>
      <c r="K163" s="90">
        <v>0.91285136536434608</v>
      </c>
      <c r="L163" s="91">
        <f t="shared" si="139"/>
        <v>0</v>
      </c>
      <c r="M163" s="94">
        <v>35.03</v>
      </c>
      <c r="N163" s="96">
        <f t="shared" si="140"/>
        <v>0</v>
      </c>
      <c r="T163" s="59">
        <v>0.43795523771685857</v>
      </c>
      <c r="U163" s="59">
        <f t="shared" si="141"/>
        <v>4.3795523771685857E-2</v>
      </c>
      <c r="V163" s="59">
        <v>-0.23965172709106478</v>
      </c>
      <c r="W163" s="59">
        <f t="shared" si="142"/>
        <v>0</v>
      </c>
      <c r="X163" s="59">
        <f t="shared" si="143"/>
        <v>4.3795523771685857E-2</v>
      </c>
    </row>
    <row r="164" spans="2:24" x14ac:dyDescent="0.25">
      <c r="C164" s="59">
        <f>SUM(C149:C163)</f>
        <v>1.3000000011134067</v>
      </c>
      <c r="D164" s="44">
        <f>SUMPRODUCT(C149:C163,D149:D163)</f>
        <v>1.2260450423161766</v>
      </c>
      <c r="E164" s="63">
        <f>SUM(E149:E163)</f>
        <v>3900000.0033402191</v>
      </c>
      <c r="J164" s="58">
        <f>SUM(J149:J163)</f>
        <v>0.29999999849579684</v>
      </c>
      <c r="K164" s="44">
        <f>SUMPRODUCT(J149:J163,K149:K163)</f>
        <v>0.39825042290489254</v>
      </c>
      <c r="L164" s="63">
        <f>SUM(L149:L163)</f>
        <v>899999.99548739032</v>
      </c>
    </row>
    <row r="165" spans="2:24" x14ac:dyDescent="0.25">
      <c r="C165" s="119" t="s">
        <v>394</v>
      </c>
      <c r="D165" s="120">
        <f>(D164-P152)^2</f>
        <v>0.12435601654487199</v>
      </c>
      <c r="J165" s="119" t="s">
        <v>394</v>
      </c>
      <c r="K165" s="120">
        <f>(K164-P152)^2</f>
        <v>0.22577050167731702</v>
      </c>
    </row>
    <row r="196" spans="2:20" ht="17.25" thickBot="1" x14ac:dyDescent="0.3">
      <c r="B196" s="248" t="s">
        <v>364</v>
      </c>
      <c r="C196" s="240"/>
      <c r="D196" s="240"/>
      <c r="E196" s="240"/>
      <c r="F196" s="240"/>
      <c r="G196" s="240"/>
      <c r="H196" s="240"/>
      <c r="I196" s="240"/>
      <c r="J196" s="240"/>
      <c r="K196" s="240"/>
      <c r="L196" s="240"/>
      <c r="M196" s="240"/>
      <c r="N196" s="240"/>
    </row>
    <row r="197" spans="2:20" x14ac:dyDescent="0.25">
      <c r="B197" s="239" t="s">
        <v>315</v>
      </c>
      <c r="C197" s="239"/>
      <c r="D197" s="239"/>
      <c r="E197" s="239"/>
      <c r="F197" s="239"/>
      <c r="G197" s="239"/>
      <c r="I197" s="237" t="s">
        <v>316</v>
      </c>
      <c r="J197" s="237"/>
      <c r="K197" s="237"/>
      <c r="L197" s="237"/>
      <c r="M197" s="237"/>
      <c r="N197" s="237"/>
      <c r="P197" s="233" t="s">
        <v>368</v>
      </c>
      <c r="Q197" s="234"/>
      <c r="R197" s="234" t="s">
        <v>369</v>
      </c>
      <c r="S197" s="234"/>
      <c r="T197" s="235" t="s">
        <v>367</v>
      </c>
    </row>
    <row r="198" spans="2:20" ht="45.75" thickBot="1" x14ac:dyDescent="0.3">
      <c r="B198" s="92" t="s">
        <v>232</v>
      </c>
      <c r="C198" s="92" t="s">
        <v>222</v>
      </c>
      <c r="D198" s="92" t="s">
        <v>313</v>
      </c>
      <c r="E198" s="92" t="s">
        <v>314</v>
      </c>
      <c r="F198" s="93" t="s">
        <v>361</v>
      </c>
      <c r="G198" s="93" t="s">
        <v>362</v>
      </c>
      <c r="H198" s="5"/>
      <c r="I198" s="93" t="s">
        <v>232</v>
      </c>
      <c r="J198" s="93" t="s">
        <v>222</v>
      </c>
      <c r="K198" s="93" t="s">
        <v>313</v>
      </c>
      <c r="L198" s="93" t="s">
        <v>314</v>
      </c>
      <c r="M198" s="93" t="s">
        <v>361</v>
      </c>
      <c r="N198" s="93" t="s">
        <v>363</v>
      </c>
      <c r="P198" s="99" t="s">
        <v>365</v>
      </c>
      <c r="Q198" s="100" t="s">
        <v>366</v>
      </c>
      <c r="R198" s="100" t="s">
        <v>365</v>
      </c>
      <c r="S198" s="100" t="s">
        <v>366</v>
      </c>
      <c r="T198" s="236"/>
    </row>
    <row r="199" spans="2:20" x14ac:dyDescent="0.25">
      <c r="B199" t="s">
        <v>9</v>
      </c>
      <c r="C199" s="59">
        <v>0</v>
      </c>
      <c r="D199" s="44">
        <v>1.1786726428181371</v>
      </c>
      <c r="E199" s="63">
        <v>0</v>
      </c>
      <c r="F199" s="11">
        <v>10.88</v>
      </c>
      <c r="G199" s="95">
        <v>0</v>
      </c>
      <c r="I199" t="s">
        <v>19</v>
      </c>
      <c r="J199" s="59">
        <v>0</v>
      </c>
      <c r="K199" s="44">
        <v>0.167449206456909</v>
      </c>
      <c r="L199" s="63">
        <v>0</v>
      </c>
      <c r="M199" s="11">
        <v>11.551</v>
      </c>
      <c r="N199" s="95">
        <v>0</v>
      </c>
      <c r="P199" s="59">
        <v>0.66130514705882337</v>
      </c>
      <c r="Q199" s="59">
        <f>C199*P199</f>
        <v>0</v>
      </c>
      <c r="R199" s="59">
        <v>0.10778287594147686</v>
      </c>
      <c r="S199" s="59">
        <f>J199*R199</f>
        <v>0</v>
      </c>
      <c r="T199" s="59">
        <f>Q199+S199</f>
        <v>0</v>
      </c>
    </row>
    <row r="200" spans="2:20" x14ac:dyDescent="0.25">
      <c r="B200" t="s">
        <v>30</v>
      </c>
      <c r="C200" s="59">
        <v>0</v>
      </c>
      <c r="D200" s="44">
        <v>1.3551577094018696</v>
      </c>
      <c r="E200" s="63">
        <v>0</v>
      </c>
      <c r="F200" s="11">
        <v>25.56</v>
      </c>
      <c r="G200" s="95">
        <v>0</v>
      </c>
      <c r="I200" t="s">
        <v>26</v>
      </c>
      <c r="J200" s="59">
        <v>0</v>
      </c>
      <c r="K200" s="44">
        <v>0.58864492529644441</v>
      </c>
      <c r="L200" s="63">
        <v>0</v>
      </c>
      <c r="M200" s="11">
        <v>12.3</v>
      </c>
      <c r="N200" s="95">
        <v>0</v>
      </c>
      <c r="P200" s="59">
        <v>0.22378716744913937</v>
      </c>
      <c r="Q200" s="59">
        <f t="shared" ref="Q200:Q213" si="144">C200*P200</f>
        <v>0</v>
      </c>
      <c r="R200" s="59">
        <v>-0.37804878048780488</v>
      </c>
      <c r="S200" s="59">
        <f t="shared" ref="S200:S213" si="145">J200*R200</f>
        <v>0</v>
      </c>
      <c r="T200" s="59">
        <f t="shared" ref="T200:T213" si="146">Q200+S200</f>
        <v>0</v>
      </c>
    </row>
    <row r="201" spans="2:20" x14ac:dyDescent="0.25">
      <c r="B201" t="s">
        <v>31</v>
      </c>
      <c r="C201" s="59">
        <v>0.16151075403629842</v>
      </c>
      <c r="D201" s="44">
        <v>0.49011470424716508</v>
      </c>
      <c r="E201" s="63">
        <v>484532.26210889523</v>
      </c>
      <c r="F201" s="11">
        <v>18.757999999999999</v>
      </c>
      <c r="G201" s="95">
        <v>25830.699547334218</v>
      </c>
      <c r="I201" t="s">
        <v>20</v>
      </c>
      <c r="J201" s="59">
        <v>0.10307310928406492</v>
      </c>
      <c r="K201" s="44">
        <v>1.350416931716099</v>
      </c>
      <c r="L201" s="63">
        <v>309219.32785219478</v>
      </c>
      <c r="M201" s="11">
        <v>236.38</v>
      </c>
      <c r="N201" s="95">
        <v>1308.1450539478585</v>
      </c>
      <c r="P201" s="59">
        <v>0.45863098411344505</v>
      </c>
      <c r="Q201" s="59">
        <f t="shared" si="144"/>
        <v>7.407383606857211E-2</v>
      </c>
      <c r="R201" s="59">
        <v>-7.1072002707505159E-3</v>
      </c>
      <c r="S201" s="59">
        <f t="shared" si="145"/>
        <v>-7.3256123021080372E-4</v>
      </c>
      <c r="T201" s="59">
        <f t="shared" si="146"/>
        <v>7.3341274838361309E-2</v>
      </c>
    </row>
    <row r="202" spans="2:20" x14ac:dyDescent="0.25">
      <c r="B202" t="s">
        <v>32</v>
      </c>
      <c r="C202" s="59">
        <v>8.1663594301313383E-2</v>
      </c>
      <c r="D202" s="44">
        <v>0.79272176003264161</v>
      </c>
      <c r="E202" s="63">
        <v>244990.78290394015</v>
      </c>
      <c r="F202" s="11">
        <v>30.66</v>
      </c>
      <c r="G202" s="95">
        <v>7990.5669570756736</v>
      </c>
      <c r="I202" t="s">
        <v>21</v>
      </c>
      <c r="J202" s="59">
        <v>6.5558463711220274E-2</v>
      </c>
      <c r="K202" s="44">
        <v>0.48323269617879211</v>
      </c>
      <c r="L202" s="63">
        <v>196675.39113366083</v>
      </c>
      <c r="M202" s="11">
        <v>38.94</v>
      </c>
      <c r="N202" s="95">
        <v>5050.7290994776795</v>
      </c>
      <c r="P202" s="59">
        <v>0.23450750163078934</v>
      </c>
      <c r="Q202" s="59">
        <f t="shared" si="144"/>
        <v>1.9150725473791368E-2</v>
      </c>
      <c r="R202" s="59">
        <v>1.5921931176168583E-2</v>
      </c>
      <c r="S202" s="59">
        <f t="shared" si="145"/>
        <v>1.0438173472253948E-3</v>
      </c>
      <c r="T202" s="59">
        <f t="shared" si="146"/>
        <v>2.0194542821016761E-2</v>
      </c>
    </row>
    <row r="203" spans="2:20" x14ac:dyDescent="0.25">
      <c r="B203" t="s">
        <v>33</v>
      </c>
      <c r="C203" s="59">
        <v>8.8282394952728119E-2</v>
      </c>
      <c r="D203" s="44">
        <v>0.66344220384959574</v>
      </c>
      <c r="E203" s="63">
        <v>264847.18485818437</v>
      </c>
      <c r="F203" s="11">
        <v>84.82</v>
      </c>
      <c r="G203" s="95">
        <v>3122.4615050481534</v>
      </c>
      <c r="I203" t="s">
        <v>128</v>
      </c>
      <c r="J203" s="59">
        <v>6.0029943853278846E-2</v>
      </c>
      <c r="K203" s="44">
        <v>0.33291852408034744</v>
      </c>
      <c r="L203" s="63">
        <v>180089.83155983654</v>
      </c>
      <c r="M203" s="11">
        <v>24.81</v>
      </c>
      <c r="N203" s="95">
        <v>7258.759837155847</v>
      </c>
      <c r="P203" s="59">
        <v>0.55281773166705983</v>
      </c>
      <c r="Q203" s="59">
        <f t="shared" si="144"/>
        <v>4.8804073323902651E-2</v>
      </c>
      <c r="R203" s="59">
        <v>-0.27045546150745658</v>
      </c>
      <c r="S203" s="59">
        <f t="shared" si="145"/>
        <v>-1.6235426169105237E-2</v>
      </c>
      <c r="T203" s="59">
        <f t="shared" si="146"/>
        <v>3.2568647154797417E-2</v>
      </c>
    </row>
    <row r="204" spans="2:20" x14ac:dyDescent="0.25">
      <c r="B204" t="s">
        <v>34</v>
      </c>
      <c r="C204" s="59">
        <v>6.0572570418389635E-2</v>
      </c>
      <c r="D204" s="44">
        <v>1.2046751563330127</v>
      </c>
      <c r="E204" s="63">
        <v>181717.71125516889</v>
      </c>
      <c r="F204" s="11">
        <v>0.32500000000000001</v>
      </c>
      <c r="G204" s="95">
        <v>559131.41924667347</v>
      </c>
      <c r="I204" t="s">
        <v>129</v>
      </c>
      <c r="J204" s="59">
        <v>6.0264283383435369E-2</v>
      </c>
      <c r="K204" s="44">
        <v>0.33928994796093098</v>
      </c>
      <c r="L204" s="63">
        <v>180792.8501503061</v>
      </c>
      <c r="M204" s="11">
        <v>30.25</v>
      </c>
      <c r="N204" s="95">
        <v>5976.623145464664</v>
      </c>
      <c r="P204" s="59">
        <v>0.6</v>
      </c>
      <c r="Q204" s="59">
        <f t="shared" si="144"/>
        <v>3.6343542251033777E-2</v>
      </c>
      <c r="R204" s="59">
        <v>0.17851239669421484</v>
      </c>
      <c r="S204" s="59">
        <f t="shared" si="145"/>
        <v>1.0757921661836395E-2</v>
      </c>
      <c r="T204" s="59">
        <f t="shared" si="146"/>
        <v>4.7101463912870171E-2</v>
      </c>
    </row>
    <row r="205" spans="2:20" x14ac:dyDescent="0.25">
      <c r="B205" t="s">
        <v>35</v>
      </c>
      <c r="C205" s="59">
        <v>9.0715947695344884E-2</v>
      </c>
      <c r="D205" s="44">
        <v>0.61590960097500169</v>
      </c>
      <c r="E205" s="63">
        <v>272147.84308603464</v>
      </c>
      <c r="F205" s="11">
        <v>219.89</v>
      </c>
      <c r="G205" s="95">
        <v>1237.6544776298815</v>
      </c>
      <c r="I205" t="s">
        <v>130</v>
      </c>
      <c r="J205" s="59">
        <v>8.7943369480493458E-2</v>
      </c>
      <c r="K205" s="44">
        <v>1.0918529263803161</v>
      </c>
      <c r="L205" s="63">
        <v>263830.10844148038</v>
      </c>
      <c r="M205" s="11">
        <v>29.68</v>
      </c>
      <c r="N205" s="95">
        <v>8889.1545970849184</v>
      </c>
      <c r="P205" s="59">
        <v>0.60462049206421387</v>
      </c>
      <c r="Q205" s="59">
        <f t="shared" si="144"/>
        <v>5.4848720933630912E-2</v>
      </c>
      <c r="R205" s="59">
        <v>-0.20384097035040433</v>
      </c>
      <c r="S205" s="59">
        <f t="shared" si="145"/>
        <v>-1.7926461770787921E-2</v>
      </c>
      <c r="T205" s="59">
        <f t="shared" si="146"/>
        <v>3.6922259162842988E-2</v>
      </c>
    </row>
    <row r="206" spans="2:20" x14ac:dyDescent="0.25">
      <c r="B206" t="s">
        <v>36</v>
      </c>
      <c r="C206" s="59">
        <v>3.6017462826893748E-2</v>
      </c>
      <c r="D206" s="44">
        <v>1.6842897462605251</v>
      </c>
      <c r="E206" s="63">
        <v>108052.38848068124</v>
      </c>
      <c r="F206" s="11">
        <v>93.19</v>
      </c>
      <c r="G206" s="95">
        <v>1159.4847996639257</v>
      </c>
      <c r="I206" t="s">
        <v>131</v>
      </c>
      <c r="J206" s="59">
        <v>8.2801989048481087E-2</v>
      </c>
      <c r="K206" s="44">
        <v>0.95206462758562782</v>
      </c>
      <c r="L206" s="63">
        <v>248405.96714544325</v>
      </c>
      <c r="M206" s="11">
        <v>64.81</v>
      </c>
      <c r="N206" s="95">
        <v>3832.8339321932303</v>
      </c>
      <c r="P206" s="59">
        <v>0.77229316450262908</v>
      </c>
      <c r="Q206" s="59">
        <f t="shared" si="144"/>
        <v>2.781604034393758E-2</v>
      </c>
      <c r="R206" s="59">
        <v>-0.15938898318160785</v>
      </c>
      <c r="S206" s="59">
        <f t="shared" si="145"/>
        <v>-1.3197724839852029E-2</v>
      </c>
      <c r="T206" s="59">
        <f t="shared" si="146"/>
        <v>1.4618315504085551E-2</v>
      </c>
    </row>
    <row r="207" spans="2:20" x14ac:dyDescent="0.25">
      <c r="B207" t="s">
        <v>16</v>
      </c>
      <c r="C207" s="59">
        <v>7.6457827380993909E-2</v>
      </c>
      <c r="D207" s="44">
        <v>0.89440167696937434</v>
      </c>
      <c r="E207" s="63">
        <v>229373.48214298172</v>
      </c>
      <c r="F207" s="11">
        <v>2.8</v>
      </c>
      <c r="G207" s="95">
        <v>81919.100765350624</v>
      </c>
      <c r="I207" t="s">
        <v>132</v>
      </c>
      <c r="J207" s="59">
        <v>5.0532041275002861E-2</v>
      </c>
      <c r="K207" s="44">
        <v>7.468131047969527E-2</v>
      </c>
      <c r="L207" s="63">
        <v>151596.12382500857</v>
      </c>
      <c r="M207" s="11">
        <v>19</v>
      </c>
      <c r="N207" s="95">
        <v>7978.7433592109774</v>
      </c>
      <c r="P207" s="59">
        <v>7.8571428571428653E-2</v>
      </c>
      <c r="Q207" s="59">
        <f t="shared" si="144"/>
        <v>6.0074007227923845E-3</v>
      </c>
      <c r="R207" s="59">
        <v>-0.13763157894736833</v>
      </c>
      <c r="S207" s="59">
        <f t="shared" si="145"/>
        <v>-6.9548046281122308E-3</v>
      </c>
      <c r="T207" s="59">
        <f t="shared" si="146"/>
        <v>-9.4740390531984631E-4</v>
      </c>
    </row>
    <row r="208" spans="2:20" x14ac:dyDescent="0.25">
      <c r="B208" t="s">
        <v>37</v>
      </c>
      <c r="C208" s="59">
        <v>9.4172479396317219E-2</v>
      </c>
      <c r="D208" s="44">
        <v>0.54839605292641502</v>
      </c>
      <c r="E208" s="63">
        <v>282517.43818895164</v>
      </c>
      <c r="F208" s="11">
        <v>88.4</v>
      </c>
      <c r="G208" s="95">
        <v>3195.8986220469642</v>
      </c>
      <c r="I208" t="s">
        <v>133</v>
      </c>
      <c r="J208" s="59">
        <v>8.9650714853963531E-2</v>
      </c>
      <c r="K208" s="44">
        <v>1.1382737243656333</v>
      </c>
      <c r="L208" s="63">
        <v>268952.14456189057</v>
      </c>
      <c r="M208" s="11">
        <v>20.09</v>
      </c>
      <c r="N208" s="95">
        <v>13387.36408969092</v>
      </c>
      <c r="P208" s="59">
        <v>1.5073529411764706</v>
      </c>
      <c r="Q208" s="59">
        <f t="shared" si="144"/>
        <v>0.14195116379591932</v>
      </c>
      <c r="R208" s="59">
        <v>-0.28919860627177701</v>
      </c>
      <c r="S208" s="59">
        <f t="shared" si="145"/>
        <v>-2.5926861787034749E-2</v>
      </c>
      <c r="T208" s="59">
        <f t="shared" si="146"/>
        <v>0.11602430200888457</v>
      </c>
    </row>
    <row r="209" spans="2:20" x14ac:dyDescent="0.25">
      <c r="B209" t="s">
        <v>38</v>
      </c>
      <c r="C209" s="59">
        <v>6.3629937080885657E-2</v>
      </c>
      <c r="D209" s="44">
        <v>1.1449582143776731</v>
      </c>
      <c r="E209" s="63">
        <v>190889.81124265696</v>
      </c>
      <c r="F209" s="11">
        <v>40.409999999999997</v>
      </c>
      <c r="G209" s="95">
        <v>4723.8260639113332</v>
      </c>
      <c r="I209" t="s">
        <v>134</v>
      </c>
      <c r="J209" s="59">
        <v>5.9203299427094389E-2</v>
      </c>
      <c r="K209" s="44">
        <v>0.31044298445928642</v>
      </c>
      <c r="L209" s="63">
        <v>177609.89828128315</v>
      </c>
      <c r="M209" s="11">
        <v>15.48</v>
      </c>
      <c r="N209" s="95">
        <v>11473.507640909764</v>
      </c>
      <c r="P209" s="59">
        <v>0.94011383320960185</v>
      </c>
      <c r="Q209" s="59">
        <f t="shared" si="144"/>
        <v>5.9819384055997196E-2</v>
      </c>
      <c r="R209" s="59">
        <v>3.6821705426356606E-2</v>
      </c>
      <c r="S209" s="59">
        <f t="shared" si="145"/>
        <v>2.1799664517728563E-3</v>
      </c>
      <c r="T209" s="59">
        <f t="shared" si="146"/>
        <v>6.199935050777005E-2</v>
      </c>
    </row>
    <row r="210" spans="2:20" x14ac:dyDescent="0.25">
      <c r="B210" t="s">
        <v>39</v>
      </c>
      <c r="C210" s="59">
        <v>5.5264232761156315E-2</v>
      </c>
      <c r="D210" s="44">
        <v>1.3083585851803672</v>
      </c>
      <c r="E210" s="63">
        <v>165792.69828346896</v>
      </c>
      <c r="F210" s="11">
        <v>34.799999999999997</v>
      </c>
      <c r="G210" s="95">
        <v>4764.1579966514073</v>
      </c>
      <c r="I210" t="s">
        <v>135</v>
      </c>
      <c r="J210" s="59">
        <v>6.7205081390182608E-2</v>
      </c>
      <c r="K210" s="44">
        <v>0.52800238582503178</v>
      </c>
      <c r="L210" s="63">
        <v>201615.24417054781</v>
      </c>
      <c r="M210" s="11">
        <v>47.677</v>
      </c>
      <c r="N210" s="95">
        <v>4228.7737099764627</v>
      </c>
      <c r="P210" s="59">
        <v>0.47931034482758622</v>
      </c>
      <c r="Q210" s="59">
        <f t="shared" si="144"/>
        <v>2.648871846138182E-2</v>
      </c>
      <c r="R210" s="59">
        <v>0.23539652243219999</v>
      </c>
      <c r="S210" s="59">
        <f t="shared" si="145"/>
        <v>1.5819842449021945E-2</v>
      </c>
      <c r="T210" s="59">
        <f t="shared" si="146"/>
        <v>4.2308560910403761E-2</v>
      </c>
    </row>
    <row r="211" spans="2:20" x14ac:dyDescent="0.25">
      <c r="B211" t="s">
        <v>40</v>
      </c>
      <c r="C211" s="59">
        <v>6.9075080464662195E-2</v>
      </c>
      <c r="D211" s="44">
        <v>1.0386027109192033</v>
      </c>
      <c r="E211" s="63">
        <v>207225.24139398659</v>
      </c>
      <c r="F211" s="11">
        <v>10.47</v>
      </c>
      <c r="G211" s="95">
        <v>19792.286666092321</v>
      </c>
      <c r="I211" t="s">
        <v>23</v>
      </c>
      <c r="J211" s="59">
        <v>9.7640653467666594E-2</v>
      </c>
      <c r="K211" s="44">
        <v>1.3555110577404423</v>
      </c>
      <c r="L211" s="63">
        <v>292921.96040299977</v>
      </c>
      <c r="M211" s="11">
        <v>49.548000000000002</v>
      </c>
      <c r="N211" s="95">
        <v>5911.882627008149</v>
      </c>
      <c r="P211" s="59">
        <v>0.2110792741165233</v>
      </c>
      <c r="Q211" s="59">
        <f t="shared" si="144"/>
        <v>1.4580317844021334E-2</v>
      </c>
      <c r="R211" s="59">
        <v>-0.29563251796237999</v>
      </c>
      <c r="S211" s="59">
        <f t="shared" si="145"/>
        <v>-2.8865752240138466E-2</v>
      </c>
      <c r="T211" s="59">
        <f t="shared" si="146"/>
        <v>-1.4285434396117132E-2</v>
      </c>
    </row>
    <row r="212" spans="2:20" x14ac:dyDescent="0.25">
      <c r="B212" t="s">
        <v>41</v>
      </c>
      <c r="C212" s="59">
        <v>5.5229822686343008E-2</v>
      </c>
      <c r="D212" s="44">
        <v>1.3090306779683223</v>
      </c>
      <c r="E212" s="63">
        <v>165689.46805902902</v>
      </c>
      <c r="F212" s="11">
        <v>51.02</v>
      </c>
      <c r="G212" s="95">
        <v>3247.5395542734027</v>
      </c>
      <c r="I212" t="s">
        <v>24</v>
      </c>
      <c r="J212" s="59">
        <v>9.4737450219795918E-2</v>
      </c>
      <c r="K212" s="44">
        <v>1.2765762587946854</v>
      </c>
      <c r="L212" s="63">
        <v>284212.35065938777</v>
      </c>
      <c r="M212" s="11">
        <v>140.5</v>
      </c>
      <c r="N212" s="95">
        <v>2022.8637057607671</v>
      </c>
      <c r="P212" s="59">
        <v>0.10035280282242252</v>
      </c>
      <c r="Q212" s="59">
        <f t="shared" si="144"/>
        <v>5.5424675059599386E-3</v>
      </c>
      <c r="R212" s="59">
        <v>1.7580071174377217E-2</v>
      </c>
      <c r="S212" s="59">
        <f t="shared" si="145"/>
        <v>1.6654911177430307E-3</v>
      </c>
      <c r="T212" s="59">
        <f t="shared" si="146"/>
        <v>7.207958623702969E-3</v>
      </c>
    </row>
    <row r="213" spans="2:20" x14ac:dyDescent="0.25">
      <c r="B213" s="88" t="s">
        <v>42</v>
      </c>
      <c r="C213" s="97">
        <v>6.7407895998673334E-2</v>
      </c>
      <c r="D213" s="90">
        <v>1.0711664214764447</v>
      </c>
      <c r="E213" s="91">
        <v>202223.68799601999</v>
      </c>
      <c r="F213" s="94">
        <v>75.510000000000005</v>
      </c>
      <c r="G213" s="96">
        <v>2678.1047277979073</v>
      </c>
      <c r="I213" s="88" t="s">
        <v>25</v>
      </c>
      <c r="J213" s="97">
        <v>8.1359733938653464E-2</v>
      </c>
      <c r="K213" s="90">
        <v>0.91285136536434608</v>
      </c>
      <c r="L213" s="91">
        <v>244079.2018159604</v>
      </c>
      <c r="M213" s="94">
        <v>35.03</v>
      </c>
      <c r="N213" s="96">
        <v>6967.7191497562198</v>
      </c>
      <c r="P213" s="59">
        <v>0.43795523771685857</v>
      </c>
      <c r="Q213" s="59">
        <f t="shared" si="144"/>
        <v>2.9521641116092259E-2</v>
      </c>
      <c r="R213" s="59">
        <v>-0.23965172709106478</v>
      </c>
      <c r="S213" s="59">
        <f t="shared" si="145"/>
        <v>-1.949800075406782E-2</v>
      </c>
      <c r="T213" s="59">
        <f t="shared" si="146"/>
        <v>1.0023640362024439E-2</v>
      </c>
    </row>
    <row r="214" spans="2:20" x14ac:dyDescent="0.25">
      <c r="C214" s="59">
        <v>1</v>
      </c>
      <c r="D214" s="44">
        <v>0.87340355788063506</v>
      </c>
      <c r="E214" s="63">
        <v>2999999.9999999995</v>
      </c>
      <c r="J214" s="59">
        <v>1.0000001333333333</v>
      </c>
      <c r="K214" s="44">
        <v>0.87340433510087812</v>
      </c>
      <c r="L214" s="63">
        <v>3000000.3999999994</v>
      </c>
    </row>
    <row r="218" spans="2:20" x14ac:dyDescent="0.25">
      <c r="B218" s="241" t="s">
        <v>354</v>
      </c>
      <c r="C218" s="241"/>
    </row>
    <row r="219" spans="2:20" x14ac:dyDescent="0.25">
      <c r="B219" s="121" t="s">
        <v>355</v>
      </c>
      <c r="C219" s="122" t="s">
        <v>356</v>
      </c>
    </row>
    <row r="220" spans="2:20" x14ac:dyDescent="0.25">
      <c r="B220" s="121" t="s">
        <v>357</v>
      </c>
      <c r="C220" s="122">
        <v>6043.5</v>
      </c>
    </row>
    <row r="221" spans="2:20" x14ac:dyDescent="0.25">
      <c r="B221" s="121" t="s">
        <v>358</v>
      </c>
      <c r="C221" s="122">
        <v>50</v>
      </c>
    </row>
    <row r="222" spans="2:20" x14ac:dyDescent="0.25">
      <c r="B222" s="121" t="s">
        <v>359</v>
      </c>
      <c r="C222" s="123">
        <f>C220*C221</f>
        <v>302175</v>
      </c>
    </row>
    <row r="223" spans="2:20" x14ac:dyDescent="0.25">
      <c r="B223" s="121" t="s">
        <v>360</v>
      </c>
      <c r="C223" s="124">
        <f>E214/C222</f>
        <v>9.9280218416480501</v>
      </c>
    </row>
    <row r="224" spans="2:20" x14ac:dyDescent="0.25">
      <c r="B224" s="121" t="s">
        <v>395</v>
      </c>
      <c r="C224" s="27">
        <f>ROUND(C223,0)</f>
        <v>10</v>
      </c>
    </row>
  </sheetData>
  <mergeCells count="31">
    <mergeCell ref="B218:C218"/>
    <mergeCell ref="B76:E76"/>
    <mergeCell ref="F76:I76"/>
    <mergeCell ref="B99:N99"/>
    <mergeCell ref="DB6:DF6"/>
    <mergeCell ref="C6:Q6"/>
    <mergeCell ref="S6:AG6"/>
    <mergeCell ref="AI6:AW6"/>
    <mergeCell ref="AY6:BM6"/>
    <mergeCell ref="BP6:CD6"/>
    <mergeCell ref="CF6:CT6"/>
    <mergeCell ref="CV6:CZ6"/>
    <mergeCell ref="I100:N100"/>
    <mergeCell ref="B100:G100"/>
    <mergeCell ref="B196:N196"/>
    <mergeCell ref="B197:G197"/>
    <mergeCell ref="I197:N197"/>
    <mergeCell ref="B147:G147"/>
    <mergeCell ref="I147:N147"/>
    <mergeCell ref="B146:N146"/>
    <mergeCell ref="AC100:AQ100"/>
    <mergeCell ref="P197:Q197"/>
    <mergeCell ref="R197:S197"/>
    <mergeCell ref="T197:T198"/>
    <mergeCell ref="R100:S100"/>
    <mergeCell ref="AS100:BG100"/>
    <mergeCell ref="T147:U147"/>
    <mergeCell ref="V147:W147"/>
    <mergeCell ref="V100:V101"/>
    <mergeCell ref="X147:X148"/>
    <mergeCell ref="T100:U100"/>
  </mergeCells>
  <pageMargins left="0.7" right="0.7" top="0.75" bottom="0.75" header="0.3" footer="0.3"/>
  <ignoredErrors>
    <ignoredError sqref="D117" formula="1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41589-2C88-B640-9476-B0700C073BAE}">
  <dimension ref="B1:AA346"/>
  <sheetViews>
    <sheetView zoomScale="40" zoomScaleNormal="40" workbookViewId="0">
      <selection activeCell="G19" sqref="G19"/>
    </sheetView>
  </sheetViews>
  <sheetFormatPr defaultColWidth="11.21875" defaultRowHeight="16.5" x14ac:dyDescent="0.25"/>
  <cols>
    <col min="3" max="5" width="11.21875" bestFit="1" customWidth="1"/>
    <col min="6" max="6" width="12.20703125" bestFit="1" customWidth="1"/>
    <col min="7" max="7" width="12.328125" bestFit="1" customWidth="1"/>
    <col min="8" max="8" width="10.97265625" bestFit="1" customWidth="1"/>
    <col min="20" max="20" width="12.453125" bestFit="1" customWidth="1"/>
    <col min="21" max="22" width="11.34375" bestFit="1" customWidth="1"/>
    <col min="23" max="23" width="12.20703125" bestFit="1" customWidth="1"/>
    <col min="24" max="24" width="12.328125" bestFit="1" customWidth="1"/>
    <col min="25" max="25" width="11.21875" bestFit="1" customWidth="1"/>
  </cols>
  <sheetData>
    <row r="1" spans="2:27" x14ac:dyDescent="0.25">
      <c r="B1" s="249" t="s">
        <v>320</v>
      </c>
      <c r="C1" s="249"/>
      <c r="D1" s="249"/>
      <c r="E1" s="249"/>
      <c r="F1" s="249"/>
      <c r="G1" s="249"/>
      <c r="H1" s="249"/>
      <c r="I1" s="249"/>
      <c r="J1" s="249"/>
      <c r="S1" s="249" t="s">
        <v>321</v>
      </c>
      <c r="T1" s="249"/>
      <c r="U1" s="249"/>
      <c r="V1" s="249"/>
      <c r="W1" s="249"/>
      <c r="X1" s="249"/>
      <c r="Y1" s="249"/>
      <c r="Z1" s="249"/>
      <c r="AA1" s="249"/>
    </row>
    <row r="2" spans="2:27" x14ac:dyDescent="0.25">
      <c r="B2" s="249"/>
      <c r="C2" s="249"/>
      <c r="D2" s="249"/>
      <c r="E2" s="249"/>
      <c r="F2" s="249"/>
      <c r="G2" s="249"/>
      <c r="H2" s="249"/>
      <c r="I2" s="249"/>
      <c r="J2" s="249"/>
      <c r="S2" s="249"/>
      <c r="T2" s="249"/>
      <c r="U2" s="249"/>
      <c r="V2" s="249"/>
      <c r="W2" s="249"/>
      <c r="X2" s="249"/>
      <c r="Y2" s="249"/>
      <c r="Z2" s="249"/>
      <c r="AA2" s="249"/>
    </row>
    <row r="4" spans="2:27" x14ac:dyDescent="0.25">
      <c r="B4" t="s">
        <v>279</v>
      </c>
      <c r="S4" t="s">
        <v>294</v>
      </c>
    </row>
    <row r="5" spans="2:27" ht="17.25" thickBot="1" x14ac:dyDescent="0.3"/>
    <row r="6" spans="2:27" x14ac:dyDescent="0.25">
      <c r="B6" s="69" t="s">
        <v>251</v>
      </c>
      <c r="C6" s="69"/>
      <c r="S6" s="68" t="s">
        <v>251</v>
      </c>
      <c r="T6" s="68"/>
    </row>
    <row r="7" spans="2:27" x14ac:dyDescent="0.25">
      <c r="B7" t="s">
        <v>252</v>
      </c>
      <c r="C7">
        <v>0.66988758278145877</v>
      </c>
      <c r="S7" t="s">
        <v>252</v>
      </c>
      <c r="T7">
        <v>0.39523589067358533</v>
      </c>
    </row>
    <row r="8" spans="2:27" x14ac:dyDescent="0.25">
      <c r="B8" t="s">
        <v>253</v>
      </c>
      <c r="C8">
        <v>0.44874937356478573</v>
      </c>
      <c r="S8" t="s">
        <v>253</v>
      </c>
      <c r="T8">
        <v>0.15621140927654228</v>
      </c>
    </row>
    <row r="9" spans="2:27" x14ac:dyDescent="0.25">
      <c r="B9" t="s">
        <v>254</v>
      </c>
      <c r="C9">
        <v>0.40791599382884391</v>
      </c>
      <c r="S9" t="s">
        <v>254</v>
      </c>
      <c r="T9">
        <v>9.3708550704434304E-2</v>
      </c>
    </row>
    <row r="10" spans="2:27" x14ac:dyDescent="0.25">
      <c r="B10" t="s">
        <v>255</v>
      </c>
      <c r="C10">
        <v>8.2017134594931387E-2</v>
      </c>
      <c r="S10" t="s">
        <v>255</v>
      </c>
      <c r="T10">
        <v>9.4941104677104746E-2</v>
      </c>
    </row>
    <row r="11" spans="2:27" ht="17.25" thickBot="1" x14ac:dyDescent="0.3">
      <c r="B11" s="49" t="s">
        <v>256</v>
      </c>
      <c r="C11" s="49">
        <v>59</v>
      </c>
      <c r="S11" s="49" t="s">
        <v>256</v>
      </c>
      <c r="T11" s="49">
        <v>59</v>
      </c>
    </row>
    <row r="13" spans="2:27" ht="17.25" thickBot="1" x14ac:dyDescent="0.3">
      <c r="B13" t="s">
        <v>257</v>
      </c>
      <c r="S13" t="s">
        <v>257</v>
      </c>
    </row>
    <row r="14" spans="2:27" x14ac:dyDescent="0.25">
      <c r="B14" s="68"/>
      <c r="C14" s="68" t="s">
        <v>262</v>
      </c>
      <c r="D14" s="68" t="s">
        <v>263</v>
      </c>
      <c r="E14" s="68" t="s">
        <v>264</v>
      </c>
      <c r="F14" s="68" t="s">
        <v>265</v>
      </c>
      <c r="G14" s="68" t="s">
        <v>266</v>
      </c>
      <c r="S14" s="68"/>
      <c r="T14" s="68" t="s">
        <v>262</v>
      </c>
      <c r="U14" s="68" t="s">
        <v>263</v>
      </c>
      <c r="V14" s="68" t="s">
        <v>264</v>
      </c>
      <c r="W14" s="68" t="s">
        <v>265</v>
      </c>
      <c r="X14" s="68" t="s">
        <v>266</v>
      </c>
    </row>
    <row r="15" spans="2:27" x14ac:dyDescent="0.25">
      <c r="B15" t="s">
        <v>258</v>
      </c>
      <c r="C15">
        <v>4</v>
      </c>
      <c r="D15">
        <v>0.29570434363986842</v>
      </c>
      <c r="E15">
        <v>7.3926085909967104E-2</v>
      </c>
      <c r="F15">
        <v>10.989768088429715</v>
      </c>
      <c r="G15">
        <v>1.3621806850351057E-6</v>
      </c>
      <c r="S15" t="s">
        <v>258</v>
      </c>
      <c r="T15">
        <v>4</v>
      </c>
      <c r="U15">
        <v>9.011174974511027E-2</v>
      </c>
      <c r="V15">
        <v>2.2527937436277568E-2</v>
      </c>
      <c r="W15">
        <v>2.4992682390090222</v>
      </c>
      <c r="X15">
        <v>5.3184893278911592E-2</v>
      </c>
    </row>
    <row r="16" spans="2:27" x14ac:dyDescent="0.25">
      <c r="B16" t="s">
        <v>259</v>
      </c>
      <c r="C16">
        <v>54</v>
      </c>
      <c r="D16">
        <v>0.3632477598268069</v>
      </c>
      <c r="E16">
        <v>6.7268103671630905E-3</v>
      </c>
      <c r="S16" t="s">
        <v>259</v>
      </c>
      <c r="T16">
        <v>54</v>
      </c>
      <c r="U16">
        <v>0.48674592129468386</v>
      </c>
      <c r="V16">
        <v>9.0138133573089609E-3</v>
      </c>
    </row>
    <row r="17" spans="2:27" ht="17.25" thickBot="1" x14ac:dyDescent="0.3">
      <c r="B17" s="49" t="s">
        <v>260</v>
      </c>
      <c r="C17" s="49">
        <v>58</v>
      </c>
      <c r="D17" s="49">
        <v>0.65895210346667532</v>
      </c>
      <c r="E17" s="49"/>
      <c r="F17" s="49"/>
      <c r="G17" s="49"/>
      <c r="S17" s="49" t="s">
        <v>260</v>
      </c>
      <c r="T17" s="49">
        <v>58</v>
      </c>
      <c r="U17" s="49">
        <v>0.57685767103979413</v>
      </c>
      <c r="V17" s="49"/>
      <c r="W17" s="49"/>
      <c r="X17" s="49"/>
    </row>
    <row r="18" spans="2:27" ht="17.25" thickBot="1" x14ac:dyDescent="0.3"/>
    <row r="19" spans="2:27" x14ac:dyDescent="0.25">
      <c r="B19" s="68"/>
      <c r="C19" s="68" t="s">
        <v>267</v>
      </c>
      <c r="D19" s="68" t="s">
        <v>255</v>
      </c>
      <c r="E19" s="68" t="s">
        <v>268</v>
      </c>
      <c r="F19" s="68" t="s">
        <v>269</v>
      </c>
      <c r="G19" s="68" t="s">
        <v>270</v>
      </c>
      <c r="H19" s="68" t="s">
        <v>271</v>
      </c>
      <c r="I19" s="68" t="s">
        <v>272</v>
      </c>
      <c r="J19" s="68" t="s">
        <v>273</v>
      </c>
      <c r="S19" s="68"/>
      <c r="T19" s="68" t="s">
        <v>267</v>
      </c>
      <c r="U19" s="68" t="s">
        <v>255</v>
      </c>
      <c r="V19" s="68" t="s">
        <v>268</v>
      </c>
      <c r="W19" s="68" t="s">
        <v>269</v>
      </c>
      <c r="X19" s="68" t="s">
        <v>270</v>
      </c>
      <c r="Y19" s="68" t="s">
        <v>271</v>
      </c>
      <c r="Z19" s="68" t="s">
        <v>272</v>
      </c>
      <c r="AA19" s="68" t="s">
        <v>273</v>
      </c>
    </row>
    <row r="20" spans="2:27" x14ac:dyDescent="0.25">
      <c r="B20" t="s">
        <v>261</v>
      </c>
      <c r="C20">
        <v>5.9697636302192643E-3</v>
      </c>
      <c r="D20">
        <v>1.097720951867294E-2</v>
      </c>
      <c r="E20">
        <v>0.54383253048639657</v>
      </c>
      <c r="F20">
        <v>0.58879510896873333</v>
      </c>
      <c r="G20">
        <v>-1.603821637586891E-2</v>
      </c>
      <c r="H20">
        <v>2.797774363630744E-2</v>
      </c>
      <c r="I20">
        <v>-1.603821637586891E-2</v>
      </c>
      <c r="J20">
        <v>2.797774363630744E-2</v>
      </c>
      <c r="S20" t="s">
        <v>261</v>
      </c>
      <c r="T20">
        <v>-1.3169720814786796E-2</v>
      </c>
      <c r="U20">
        <v>1.2706959382597655E-2</v>
      </c>
      <c r="V20">
        <v>-1.0364179516323078</v>
      </c>
      <c r="W20">
        <v>0.30462617576438727</v>
      </c>
      <c r="X20">
        <v>-3.8645640496803746E-2</v>
      </c>
      <c r="Y20">
        <v>1.2306198867230153E-2</v>
      </c>
      <c r="Z20">
        <v>-3.8645640496803746E-2</v>
      </c>
      <c r="AA20">
        <v>1.2306198867230153E-2</v>
      </c>
    </row>
    <row r="21" spans="2:27" x14ac:dyDescent="0.25">
      <c r="B21" t="s">
        <v>274</v>
      </c>
      <c r="C21" s="74">
        <v>1.1786726428181371</v>
      </c>
      <c r="D21">
        <v>0.22785150472432503</v>
      </c>
      <c r="E21">
        <v>5.1729859947345966</v>
      </c>
      <c r="F21">
        <v>3.4631466892115441E-6</v>
      </c>
      <c r="G21">
        <v>0.72185788021385444</v>
      </c>
      <c r="H21">
        <v>1.6354874054224198</v>
      </c>
      <c r="I21">
        <v>0.72185788021385444</v>
      </c>
      <c r="J21">
        <v>1.6354874054224198</v>
      </c>
      <c r="S21" t="s">
        <v>274</v>
      </c>
      <c r="T21" s="74">
        <v>0.167449206456909</v>
      </c>
      <c r="U21">
        <v>0.2637555392261271</v>
      </c>
      <c r="V21">
        <v>0.63486517457875558</v>
      </c>
      <c r="W21">
        <v>0.5281972430143117</v>
      </c>
      <c r="X21">
        <v>-0.36134881128242602</v>
      </c>
      <c r="Y21">
        <v>0.69624722419624396</v>
      </c>
      <c r="Z21">
        <v>-0.36134881128242602</v>
      </c>
      <c r="AA21">
        <v>0.69624722419624396</v>
      </c>
    </row>
    <row r="22" spans="2:27" x14ac:dyDescent="0.25">
      <c r="B22" t="s">
        <v>275</v>
      </c>
      <c r="C22">
        <v>2.4396107724714757E-2</v>
      </c>
      <c r="D22">
        <v>0.41831715930117219</v>
      </c>
      <c r="E22">
        <v>5.8319643797233055E-2</v>
      </c>
      <c r="F22">
        <v>0.95370930145940314</v>
      </c>
      <c r="G22">
        <v>-0.81427930085186961</v>
      </c>
      <c r="H22">
        <v>0.86307151630129919</v>
      </c>
      <c r="I22">
        <v>-0.81427930085186961</v>
      </c>
      <c r="J22">
        <v>0.86307151630129919</v>
      </c>
      <c r="S22" t="s">
        <v>275</v>
      </c>
      <c r="T22">
        <v>-0.59300442118124175</v>
      </c>
      <c r="U22">
        <v>0.48423409822337399</v>
      </c>
      <c r="V22">
        <v>-1.2246234277118022</v>
      </c>
      <c r="W22">
        <v>0.22603270702896414</v>
      </c>
      <c r="X22">
        <v>-1.5638353353437058</v>
      </c>
      <c r="Y22">
        <v>0.37782649298122228</v>
      </c>
      <c r="Z22">
        <v>-1.5638353353437058</v>
      </c>
      <c r="AA22">
        <v>0.37782649298122228</v>
      </c>
    </row>
    <row r="23" spans="2:27" x14ac:dyDescent="0.25">
      <c r="B23" t="s">
        <v>276</v>
      </c>
      <c r="C23">
        <v>0.5336092584132458</v>
      </c>
      <c r="D23">
        <v>0.23302833448726848</v>
      </c>
      <c r="E23">
        <v>2.2898900238348463</v>
      </c>
      <c r="F23">
        <v>2.5961001003510658E-2</v>
      </c>
      <c r="G23">
        <v>6.641557703876233E-2</v>
      </c>
      <c r="H23">
        <v>1.0008029397877292</v>
      </c>
      <c r="I23">
        <v>6.641557703876233E-2</v>
      </c>
      <c r="J23">
        <v>1.0008029397877292</v>
      </c>
      <c r="S23" t="s">
        <v>276</v>
      </c>
      <c r="T23">
        <v>0.34307760251509134</v>
      </c>
      <c r="U23">
        <v>0.2697481155194415</v>
      </c>
      <c r="V23">
        <v>1.2718442976123954</v>
      </c>
      <c r="W23">
        <v>0.20887870838501382</v>
      </c>
      <c r="X23">
        <v>-0.19773480731759652</v>
      </c>
      <c r="Y23">
        <v>0.8838900123477792</v>
      </c>
      <c r="Z23">
        <v>-0.19773480731759652</v>
      </c>
      <c r="AA23">
        <v>0.8838900123477792</v>
      </c>
    </row>
    <row r="24" spans="2:27" ht="17.25" thickBot="1" x14ac:dyDescent="0.3">
      <c r="B24" s="49" t="s">
        <v>277</v>
      </c>
      <c r="C24" s="49">
        <v>3.0987493363224066E-3</v>
      </c>
      <c r="D24" s="49">
        <v>0.29897096249256944</v>
      </c>
      <c r="E24" s="49">
        <v>1.0364716728633545E-2</v>
      </c>
      <c r="F24" s="49">
        <v>0.99176849832036951</v>
      </c>
      <c r="G24" s="49">
        <v>-0.59630194113467871</v>
      </c>
      <c r="H24" s="49">
        <v>0.60249943980732346</v>
      </c>
      <c r="I24" s="49">
        <v>-0.59630194113467871</v>
      </c>
      <c r="J24" s="49">
        <v>0.60249943980732346</v>
      </c>
      <c r="S24" s="49" t="s">
        <v>277</v>
      </c>
      <c r="T24" s="49">
        <v>-0.6800255670357902</v>
      </c>
      <c r="U24" s="49">
        <v>0.34608174969302025</v>
      </c>
      <c r="V24" s="49">
        <v>-1.964927557257738</v>
      </c>
      <c r="W24" s="49">
        <v>5.4576110924380764E-2</v>
      </c>
      <c r="X24" s="49">
        <v>-1.3738776990152102</v>
      </c>
      <c r="Y24" s="49">
        <v>1.3826564943629771E-2</v>
      </c>
      <c r="Z24" s="49">
        <v>-1.3738776990152102</v>
      </c>
      <c r="AA24" s="49">
        <v>1.3826564943629771E-2</v>
      </c>
    </row>
    <row r="27" spans="2:27" x14ac:dyDescent="0.25">
      <c r="B27" t="s">
        <v>280</v>
      </c>
      <c r="S27" t="s">
        <v>295</v>
      </c>
    </row>
    <row r="28" spans="2:27" ht="17.25" thickBot="1" x14ac:dyDescent="0.3"/>
    <row r="29" spans="2:27" x14ac:dyDescent="0.25">
      <c r="B29" s="69" t="s">
        <v>251</v>
      </c>
      <c r="C29" s="69"/>
      <c r="S29" s="68" t="s">
        <v>251</v>
      </c>
      <c r="T29" s="68"/>
    </row>
    <row r="30" spans="2:27" x14ac:dyDescent="0.25">
      <c r="B30" t="s">
        <v>252</v>
      </c>
      <c r="C30">
        <v>0.70083098627523843</v>
      </c>
      <c r="S30" t="s">
        <v>252</v>
      </c>
      <c r="T30">
        <v>0.52010177381812583</v>
      </c>
    </row>
    <row r="31" spans="2:27" x14ac:dyDescent="0.25">
      <c r="B31" t="s">
        <v>253</v>
      </c>
      <c r="C31">
        <v>0.49116407132352341</v>
      </c>
      <c r="S31" t="s">
        <v>253</v>
      </c>
      <c r="T31">
        <v>0.27050585512876091</v>
      </c>
    </row>
    <row r="32" spans="2:27" x14ac:dyDescent="0.25">
      <c r="B32" t="s">
        <v>254</v>
      </c>
      <c r="C32">
        <v>0.45347252105119185</v>
      </c>
      <c r="S32" t="s">
        <v>254</v>
      </c>
      <c r="T32">
        <v>0.2164692518049654</v>
      </c>
    </row>
    <row r="33" spans="2:27" x14ac:dyDescent="0.25">
      <c r="B33" t="s">
        <v>255</v>
      </c>
      <c r="C33">
        <v>7.4774995257224641E-2</v>
      </c>
      <c r="S33" t="s">
        <v>255</v>
      </c>
      <c r="T33">
        <v>8.6188696709250084E-2</v>
      </c>
    </row>
    <row r="34" spans="2:27" ht="17.25" thickBot="1" x14ac:dyDescent="0.3">
      <c r="B34" s="49" t="s">
        <v>256</v>
      </c>
      <c r="C34" s="49">
        <v>59</v>
      </c>
      <c r="S34" s="49" t="s">
        <v>256</v>
      </c>
      <c r="T34" s="49">
        <v>59</v>
      </c>
    </row>
    <row r="36" spans="2:27" ht="17.25" thickBot="1" x14ac:dyDescent="0.3">
      <c r="B36" t="s">
        <v>257</v>
      </c>
      <c r="S36" t="s">
        <v>257</v>
      </c>
    </row>
    <row r="37" spans="2:27" x14ac:dyDescent="0.25">
      <c r="B37" s="68"/>
      <c r="C37" s="68" t="s">
        <v>262</v>
      </c>
      <c r="D37" s="68" t="s">
        <v>263</v>
      </c>
      <c r="E37" s="68" t="s">
        <v>264</v>
      </c>
      <c r="F37" s="68" t="s">
        <v>265</v>
      </c>
      <c r="G37" s="68" t="s">
        <v>266</v>
      </c>
      <c r="S37" s="68"/>
      <c r="T37" s="68" t="s">
        <v>262</v>
      </c>
      <c r="U37" s="68" t="s">
        <v>263</v>
      </c>
      <c r="V37" s="68" t="s">
        <v>264</v>
      </c>
      <c r="W37" s="68" t="s">
        <v>265</v>
      </c>
      <c r="X37" s="68" t="s">
        <v>266</v>
      </c>
    </row>
    <row r="38" spans="2:27" x14ac:dyDescent="0.25">
      <c r="B38" t="s">
        <v>258</v>
      </c>
      <c r="C38">
        <v>4</v>
      </c>
      <c r="D38">
        <v>0.29144416833508263</v>
      </c>
      <c r="E38">
        <v>7.2861042083770658E-2</v>
      </c>
      <c r="F38">
        <v>13.031145383374541</v>
      </c>
      <c r="G38">
        <v>1.7051509722411761E-7</v>
      </c>
      <c r="S38" t="s">
        <v>258</v>
      </c>
      <c r="T38">
        <v>4</v>
      </c>
      <c r="U38">
        <v>0.14874735315036203</v>
      </c>
      <c r="V38">
        <v>3.7186838287590507E-2</v>
      </c>
      <c r="W38">
        <v>5.0059744412106912</v>
      </c>
      <c r="X38">
        <v>1.6628701641036568E-3</v>
      </c>
    </row>
    <row r="39" spans="2:27" x14ac:dyDescent="0.25">
      <c r="B39" t="s">
        <v>259</v>
      </c>
      <c r="C39">
        <v>54</v>
      </c>
      <c r="D39">
        <v>0.30193019544877026</v>
      </c>
      <c r="E39">
        <v>5.5912999157179677E-3</v>
      </c>
      <c r="S39" t="s">
        <v>259</v>
      </c>
      <c r="T39">
        <v>54</v>
      </c>
      <c r="U39">
        <v>0.40113853778371122</v>
      </c>
      <c r="V39">
        <v>7.4284914404390964E-3</v>
      </c>
    </row>
    <row r="40" spans="2:27" ht="17.25" thickBot="1" x14ac:dyDescent="0.3">
      <c r="B40" s="49" t="s">
        <v>260</v>
      </c>
      <c r="C40" s="49">
        <v>58</v>
      </c>
      <c r="D40" s="49">
        <v>0.59337436378385289</v>
      </c>
      <c r="E40" s="49"/>
      <c r="F40" s="49"/>
      <c r="G40" s="49"/>
      <c r="S40" s="49" t="s">
        <v>260</v>
      </c>
      <c r="T40" s="49">
        <v>58</v>
      </c>
      <c r="U40" s="49">
        <v>0.54988589093407325</v>
      </c>
      <c r="V40" s="49"/>
      <c r="W40" s="49"/>
      <c r="X40" s="49"/>
    </row>
    <row r="41" spans="2:27" ht="17.25" thickBot="1" x14ac:dyDescent="0.3"/>
    <row r="42" spans="2:27" x14ac:dyDescent="0.25">
      <c r="B42" s="68"/>
      <c r="C42" s="68" t="s">
        <v>267</v>
      </c>
      <c r="D42" s="68" t="s">
        <v>255</v>
      </c>
      <c r="E42" s="68" t="s">
        <v>268</v>
      </c>
      <c r="F42" s="68" t="s">
        <v>269</v>
      </c>
      <c r="G42" s="68" t="s">
        <v>270</v>
      </c>
      <c r="H42" s="68" t="s">
        <v>271</v>
      </c>
      <c r="I42" s="68" t="s">
        <v>272</v>
      </c>
      <c r="J42" s="68" t="s">
        <v>273</v>
      </c>
      <c r="S42" s="68"/>
      <c r="T42" s="68" t="s">
        <v>267</v>
      </c>
      <c r="U42" s="68" t="s">
        <v>255</v>
      </c>
      <c r="V42" s="68" t="s">
        <v>268</v>
      </c>
      <c r="W42" s="68" t="s">
        <v>269</v>
      </c>
      <c r="X42" s="68" t="s">
        <v>270</v>
      </c>
      <c r="Y42" s="68" t="s">
        <v>271</v>
      </c>
      <c r="Z42" s="68" t="s">
        <v>272</v>
      </c>
      <c r="AA42" s="68" t="s">
        <v>273</v>
      </c>
    </row>
    <row r="43" spans="2:27" x14ac:dyDescent="0.25">
      <c r="B43" t="s">
        <v>261</v>
      </c>
      <c r="C43">
        <v>-2.2879872794215428E-3</v>
      </c>
      <c r="D43">
        <v>1.0007918391080398E-2</v>
      </c>
      <c r="E43">
        <v>-0.22861769950689462</v>
      </c>
      <c r="F43">
        <v>0.82002964993600191</v>
      </c>
      <c r="G43">
        <v>-2.2352655579574984E-2</v>
      </c>
      <c r="H43">
        <v>1.7776681020731898E-2</v>
      </c>
      <c r="I43">
        <v>-2.2352655579574984E-2</v>
      </c>
      <c r="J43">
        <v>1.7776681020731898E-2</v>
      </c>
      <c r="S43" t="s">
        <v>261</v>
      </c>
      <c r="T43">
        <v>9.5660442643212654E-5</v>
      </c>
      <c r="U43">
        <v>1.1535533234506151E-2</v>
      </c>
      <c r="V43">
        <v>8.2926762637260936E-3</v>
      </c>
      <c r="W43">
        <v>0.99341403838253983</v>
      </c>
      <c r="X43">
        <v>-2.3031691217423163E-2</v>
      </c>
      <c r="Y43">
        <v>2.3223012102709585E-2</v>
      </c>
      <c r="Z43">
        <v>-2.3031691217423163E-2</v>
      </c>
      <c r="AA43">
        <v>2.3223012102709585E-2</v>
      </c>
    </row>
    <row r="44" spans="2:27" x14ac:dyDescent="0.25">
      <c r="B44" t="s">
        <v>274</v>
      </c>
      <c r="C44" s="74">
        <v>1.3551577094018696</v>
      </c>
      <c r="D44">
        <v>0.20773214364606463</v>
      </c>
      <c r="E44">
        <v>6.5235821747008789</v>
      </c>
      <c r="F44">
        <v>2.4419616229477593E-8</v>
      </c>
      <c r="G44">
        <v>0.93867983711496827</v>
      </c>
      <c r="H44">
        <v>1.771635581688771</v>
      </c>
      <c r="I44">
        <v>0.93867983711496827</v>
      </c>
      <c r="J44">
        <v>1.771635581688771</v>
      </c>
      <c r="S44" t="s">
        <v>274</v>
      </c>
      <c r="T44" s="74">
        <v>0.58864492529644441</v>
      </c>
      <c r="U44">
        <v>0.23944050633347466</v>
      </c>
      <c r="V44">
        <v>2.458418311547605</v>
      </c>
      <c r="W44">
        <v>1.7193012619235219E-2</v>
      </c>
      <c r="X44">
        <v>0.10859561339519963</v>
      </c>
      <c r="Y44">
        <v>1.0686942371976893</v>
      </c>
      <c r="Z44">
        <v>0.10859561339519963</v>
      </c>
      <c r="AA44">
        <v>1.0686942371976893</v>
      </c>
    </row>
    <row r="45" spans="2:27" x14ac:dyDescent="0.25">
      <c r="B45" t="s">
        <v>275</v>
      </c>
      <c r="C45">
        <v>-3.6670850117067763E-2</v>
      </c>
      <c r="D45">
        <v>0.38137961972514345</v>
      </c>
      <c r="E45">
        <v>-9.6153145633466428E-2</v>
      </c>
      <c r="F45">
        <v>0.92375490426361506</v>
      </c>
      <c r="G45">
        <v>-0.8012909506410455</v>
      </c>
      <c r="H45">
        <v>0.72794925040691005</v>
      </c>
      <c r="I45">
        <v>-0.8012909506410455</v>
      </c>
      <c r="J45">
        <v>0.72794925040691005</v>
      </c>
      <c r="S45" t="s">
        <v>275</v>
      </c>
      <c r="T45">
        <v>0.64246532581624949</v>
      </c>
      <c r="U45">
        <v>0.43959364039416116</v>
      </c>
      <c r="V45">
        <v>1.4614982264988721</v>
      </c>
      <c r="W45">
        <v>0.14967387073557056</v>
      </c>
      <c r="X45">
        <v>-0.23886685902919336</v>
      </c>
      <c r="Y45">
        <v>1.5237975106616923</v>
      </c>
      <c r="Z45">
        <v>-0.23886685902919336</v>
      </c>
      <c r="AA45">
        <v>1.5237975106616923</v>
      </c>
    </row>
    <row r="46" spans="2:27" x14ac:dyDescent="0.25">
      <c r="B46" t="s">
        <v>276</v>
      </c>
      <c r="C46">
        <v>0.19220582175727668</v>
      </c>
      <c r="D46">
        <v>0.21245185767756988</v>
      </c>
      <c r="E46">
        <v>0.90470294709769106</v>
      </c>
      <c r="F46">
        <v>0.36964151578526927</v>
      </c>
      <c r="G46">
        <v>-0.23373450743756019</v>
      </c>
      <c r="H46">
        <v>0.61814615095211356</v>
      </c>
      <c r="I46">
        <v>-0.23373450743756019</v>
      </c>
      <c r="J46">
        <v>0.61814615095211356</v>
      </c>
      <c r="S46" t="s">
        <v>276</v>
      </c>
      <c r="T46">
        <v>0.71950578601832271</v>
      </c>
      <c r="U46">
        <v>0.24488064042932403</v>
      </c>
      <c r="V46">
        <v>2.9381897432025954</v>
      </c>
      <c r="W46">
        <v>4.8468371723930526E-3</v>
      </c>
      <c r="X46">
        <v>0.22854966194334386</v>
      </c>
      <c r="Y46">
        <v>1.2104619100933016</v>
      </c>
      <c r="Z46">
        <v>0.22854966194334386</v>
      </c>
      <c r="AA46">
        <v>1.2104619100933016</v>
      </c>
    </row>
    <row r="47" spans="2:27" ht="17.25" thickBot="1" x14ac:dyDescent="0.3">
      <c r="B47" s="49" t="s">
        <v>277</v>
      </c>
      <c r="C47" s="49">
        <v>0.2193179873758388</v>
      </c>
      <c r="D47" s="49">
        <v>0.27257173044193778</v>
      </c>
      <c r="E47" s="49">
        <v>0.80462484873337625</v>
      </c>
      <c r="F47" s="49">
        <v>0.4245646464498285</v>
      </c>
      <c r="G47" s="49">
        <v>-0.3271554295327806</v>
      </c>
      <c r="H47" s="49">
        <v>0.76579140428445824</v>
      </c>
      <c r="I47" s="49">
        <v>-0.3271554295327806</v>
      </c>
      <c r="J47" s="49">
        <v>0.76579140428445824</v>
      </c>
      <c r="S47" s="49" t="s">
        <v>277</v>
      </c>
      <c r="T47" s="49">
        <v>0.24324024585246104</v>
      </c>
      <c r="U47" s="49">
        <v>0.31417724769839855</v>
      </c>
      <c r="V47" s="49">
        <v>0.77421343408662402</v>
      </c>
      <c r="W47" s="49">
        <v>0.44218120889199886</v>
      </c>
      <c r="X47" s="49">
        <v>-0.38664721087798737</v>
      </c>
      <c r="Y47" s="49">
        <v>0.8731277025829095</v>
      </c>
      <c r="Z47" s="49">
        <v>-0.38664721087798737</v>
      </c>
      <c r="AA47" s="49">
        <v>0.8731277025829095</v>
      </c>
    </row>
    <row r="50" spans="2:24" x14ac:dyDescent="0.25">
      <c r="B50" t="s">
        <v>281</v>
      </c>
      <c r="S50" t="s">
        <v>296</v>
      </c>
    </row>
    <row r="51" spans="2:24" ht="17.25" thickBot="1" x14ac:dyDescent="0.3"/>
    <row r="52" spans="2:24" x14ac:dyDescent="0.25">
      <c r="B52" s="69" t="s">
        <v>251</v>
      </c>
      <c r="C52" s="69"/>
      <c r="S52" s="68" t="s">
        <v>251</v>
      </c>
      <c r="T52" s="68"/>
    </row>
    <row r="53" spans="2:24" x14ac:dyDescent="0.25">
      <c r="B53" t="s">
        <v>252</v>
      </c>
      <c r="C53">
        <v>0.39202650568943315</v>
      </c>
      <c r="S53" t="s">
        <v>252</v>
      </c>
      <c r="T53">
        <v>0.83394480336245258</v>
      </c>
    </row>
    <row r="54" spans="2:24" x14ac:dyDescent="0.25">
      <c r="B54" t="s">
        <v>253</v>
      </c>
      <c r="C54">
        <v>0.15368478116306716</v>
      </c>
      <c r="S54" t="s">
        <v>253</v>
      </c>
      <c r="T54">
        <v>0.69546393505523962</v>
      </c>
    </row>
    <row r="55" spans="2:24" x14ac:dyDescent="0.25">
      <c r="B55" t="s">
        <v>254</v>
      </c>
      <c r="C55">
        <v>9.0994764952923995E-2</v>
      </c>
      <c r="S55" t="s">
        <v>254</v>
      </c>
      <c r="T55">
        <v>0.67290570802229444</v>
      </c>
    </row>
    <row r="56" spans="2:24" x14ac:dyDescent="0.25">
      <c r="B56" t="s">
        <v>255</v>
      </c>
      <c r="C56">
        <v>6.5961901800385664E-2</v>
      </c>
      <c r="S56" t="s">
        <v>255</v>
      </c>
      <c r="T56">
        <v>4.8298875340148872E-2</v>
      </c>
    </row>
    <row r="57" spans="2:24" ht="17.25" thickBot="1" x14ac:dyDescent="0.3">
      <c r="B57" s="49" t="s">
        <v>256</v>
      </c>
      <c r="C57" s="49">
        <v>59</v>
      </c>
      <c r="S57" s="49" t="s">
        <v>256</v>
      </c>
      <c r="T57" s="49">
        <v>59</v>
      </c>
    </row>
    <row r="59" spans="2:24" ht="17.25" thickBot="1" x14ac:dyDescent="0.3">
      <c r="B59" t="s">
        <v>257</v>
      </c>
      <c r="S59" t="s">
        <v>257</v>
      </c>
    </row>
    <row r="60" spans="2:24" x14ac:dyDescent="0.25">
      <c r="B60" s="68"/>
      <c r="C60" s="68" t="s">
        <v>262</v>
      </c>
      <c r="D60" s="68" t="s">
        <v>263</v>
      </c>
      <c r="E60" s="68" t="s">
        <v>264</v>
      </c>
      <c r="F60" s="68" t="s">
        <v>265</v>
      </c>
      <c r="G60" s="68" t="s">
        <v>266</v>
      </c>
      <c r="S60" s="68"/>
      <c r="T60" s="68" t="s">
        <v>262</v>
      </c>
      <c r="U60" s="68" t="s">
        <v>263</v>
      </c>
      <c r="V60" s="68" t="s">
        <v>264</v>
      </c>
      <c r="W60" s="68" t="s">
        <v>265</v>
      </c>
      <c r="X60" s="68" t="s">
        <v>266</v>
      </c>
    </row>
    <row r="61" spans="2:24" x14ac:dyDescent="0.25">
      <c r="B61" t="s">
        <v>258</v>
      </c>
      <c r="C61">
        <v>4</v>
      </c>
      <c r="D61">
        <v>4.2665693535380744E-2</v>
      </c>
      <c r="E61">
        <v>1.0666423383845186E-2</v>
      </c>
      <c r="F61">
        <v>2.4515032927715392</v>
      </c>
      <c r="G61">
        <v>5.6902612953958091E-2</v>
      </c>
      <c r="S61" t="s">
        <v>258</v>
      </c>
      <c r="T61">
        <v>4</v>
      </c>
      <c r="U61">
        <v>0.28767603079266324</v>
      </c>
      <c r="V61">
        <v>7.191900769816581E-2</v>
      </c>
      <c r="W61">
        <v>30.829724961963887</v>
      </c>
      <c r="X61">
        <v>2.2616100518606852E-13</v>
      </c>
    </row>
    <row r="62" spans="2:24" x14ac:dyDescent="0.25">
      <c r="B62" t="s">
        <v>259</v>
      </c>
      <c r="C62">
        <v>54</v>
      </c>
      <c r="D62">
        <v>0.234952514412681</v>
      </c>
      <c r="E62">
        <v>4.3509724891237223E-3</v>
      </c>
      <c r="S62" t="s">
        <v>259</v>
      </c>
      <c r="T62">
        <v>54</v>
      </c>
      <c r="U62">
        <v>0.125970193392655</v>
      </c>
      <c r="V62">
        <v>2.3327813591232406E-3</v>
      </c>
    </row>
    <row r="63" spans="2:24" ht="17.25" thickBot="1" x14ac:dyDescent="0.3">
      <c r="B63" s="49" t="s">
        <v>260</v>
      </c>
      <c r="C63" s="49">
        <v>58</v>
      </c>
      <c r="D63" s="49">
        <v>0.27761820794806175</v>
      </c>
      <c r="E63" s="49"/>
      <c r="F63" s="49"/>
      <c r="G63" s="49"/>
      <c r="S63" s="49" t="s">
        <v>260</v>
      </c>
      <c r="T63" s="49">
        <v>58</v>
      </c>
      <c r="U63" s="49">
        <v>0.41364622418531827</v>
      </c>
      <c r="V63" s="49"/>
      <c r="W63" s="49"/>
      <c r="X63" s="49"/>
    </row>
    <row r="64" spans="2:24" ht="17.25" thickBot="1" x14ac:dyDescent="0.3"/>
    <row r="65" spans="2:27" x14ac:dyDescent="0.25">
      <c r="B65" s="68"/>
      <c r="C65" s="68" t="s">
        <v>267</v>
      </c>
      <c r="D65" s="68" t="s">
        <v>255</v>
      </c>
      <c r="E65" s="68" t="s">
        <v>268</v>
      </c>
      <c r="F65" s="68" t="s">
        <v>269</v>
      </c>
      <c r="G65" s="68" t="s">
        <v>270</v>
      </c>
      <c r="H65" s="68" t="s">
        <v>271</v>
      </c>
      <c r="I65" s="68" t="s">
        <v>272</v>
      </c>
      <c r="J65" s="68" t="s">
        <v>273</v>
      </c>
      <c r="S65" s="68"/>
      <c r="T65" s="68" t="s">
        <v>267</v>
      </c>
      <c r="U65" s="68" t="s">
        <v>255</v>
      </c>
      <c r="V65" s="68" t="s">
        <v>268</v>
      </c>
      <c r="W65" s="68" t="s">
        <v>269</v>
      </c>
      <c r="X65" s="68" t="s">
        <v>270</v>
      </c>
      <c r="Y65" s="68" t="s">
        <v>271</v>
      </c>
      <c r="Z65" s="68" t="s">
        <v>272</v>
      </c>
      <c r="AA65" s="68" t="s">
        <v>273</v>
      </c>
    </row>
    <row r="66" spans="2:27" x14ac:dyDescent="0.25">
      <c r="B66" t="s">
        <v>261</v>
      </c>
      <c r="C66">
        <v>-5.89067092472514E-3</v>
      </c>
      <c r="D66">
        <v>8.8283700703402877E-3</v>
      </c>
      <c r="E66">
        <v>-0.66724331646623936</v>
      </c>
      <c r="F66">
        <v>0.50745814869455286</v>
      </c>
      <c r="G66">
        <v>-2.359048722720973E-2</v>
      </c>
      <c r="H66">
        <v>1.1809145377759449E-2</v>
      </c>
      <c r="I66">
        <v>-2.359048722720973E-2</v>
      </c>
      <c r="J66">
        <v>1.1809145377759449E-2</v>
      </c>
      <c r="S66" t="s">
        <v>261</v>
      </c>
      <c r="T66">
        <v>-6.6776883922014339E-3</v>
      </c>
      <c r="U66">
        <v>6.464342807677716E-3</v>
      </c>
      <c r="V66">
        <v>-1.0330034453417796</v>
      </c>
      <c r="W66">
        <v>0.30620664292068095</v>
      </c>
      <c r="X66">
        <v>-1.9637915399061921E-2</v>
      </c>
      <c r="Y66">
        <v>6.2825386146590553E-3</v>
      </c>
      <c r="Z66">
        <v>-1.9637915399061921E-2</v>
      </c>
      <c r="AA66">
        <v>6.2825386146590553E-3</v>
      </c>
    </row>
    <row r="67" spans="2:27" x14ac:dyDescent="0.25">
      <c r="B67" t="s">
        <v>274</v>
      </c>
      <c r="C67" s="74">
        <v>0.49011470424716508</v>
      </c>
      <c r="D67">
        <v>0.18324852061614033</v>
      </c>
      <c r="E67">
        <v>2.6745902373413011</v>
      </c>
      <c r="F67">
        <v>9.8798115190942525E-3</v>
      </c>
      <c r="G67">
        <v>0.12272354067276303</v>
      </c>
      <c r="H67">
        <v>0.85750586782156712</v>
      </c>
      <c r="I67">
        <v>0.12272354067276303</v>
      </c>
      <c r="J67">
        <v>0.85750586782156712</v>
      </c>
      <c r="S67" t="s">
        <v>274</v>
      </c>
      <c r="T67" s="74">
        <v>1.350416931716099</v>
      </c>
      <c r="U67">
        <v>0.13417893074535206</v>
      </c>
      <c r="V67">
        <v>10.064299396445126</v>
      </c>
      <c r="W67">
        <v>5.4478488479838068E-14</v>
      </c>
      <c r="X67">
        <v>1.081404372553523</v>
      </c>
      <c r="Y67">
        <v>1.619429490878675</v>
      </c>
      <c r="Z67">
        <v>1.081404372553523</v>
      </c>
      <c r="AA67">
        <v>1.619429490878675</v>
      </c>
    </row>
    <row r="68" spans="2:27" x14ac:dyDescent="0.25">
      <c r="B68" t="s">
        <v>275</v>
      </c>
      <c r="C68">
        <v>0.13154152485206083</v>
      </c>
      <c r="D68">
        <v>0.33642964387279928</v>
      </c>
      <c r="E68">
        <v>0.39099267037774882</v>
      </c>
      <c r="F68">
        <v>0.69734109240435482</v>
      </c>
      <c r="G68">
        <v>-0.54295930008099869</v>
      </c>
      <c r="H68">
        <v>0.80604234978512035</v>
      </c>
      <c r="I68">
        <v>-0.54295930008099869</v>
      </c>
      <c r="J68">
        <v>0.80604234978512035</v>
      </c>
      <c r="S68" t="s">
        <v>275</v>
      </c>
      <c r="T68">
        <v>-4.3429974401498102E-2</v>
      </c>
      <c r="U68">
        <v>0.2463417971076147</v>
      </c>
      <c r="V68">
        <v>-0.17629965727060792</v>
      </c>
      <c r="W68">
        <v>0.86071805434572668</v>
      </c>
      <c r="X68">
        <v>-0.53731554123757963</v>
      </c>
      <c r="Y68">
        <v>0.45045559243458339</v>
      </c>
      <c r="Z68">
        <v>-0.53731554123757963</v>
      </c>
      <c r="AA68">
        <v>0.45045559243458339</v>
      </c>
    </row>
    <row r="69" spans="2:27" x14ac:dyDescent="0.25">
      <c r="B69" t="s">
        <v>276</v>
      </c>
      <c r="C69">
        <v>-0.22667071764106875</v>
      </c>
      <c r="D69">
        <v>0.18741196205001959</v>
      </c>
      <c r="E69">
        <v>-1.2094783874071557</v>
      </c>
      <c r="F69">
        <v>0.23174771695776766</v>
      </c>
      <c r="G69">
        <v>-0.60240907871383931</v>
      </c>
      <c r="H69">
        <v>0.14906764343170179</v>
      </c>
      <c r="I69">
        <v>-0.60240907871383931</v>
      </c>
      <c r="J69">
        <v>0.14906764343170179</v>
      </c>
      <c r="S69" t="s">
        <v>276</v>
      </c>
      <c r="T69">
        <v>0.20417467706162418</v>
      </c>
      <c r="U69">
        <v>0.13722750171302189</v>
      </c>
      <c r="V69">
        <v>1.4878553825792595</v>
      </c>
      <c r="W69">
        <v>0.14260570993900887</v>
      </c>
      <c r="X69">
        <v>-7.0949898892604613E-2</v>
      </c>
      <c r="Y69">
        <v>0.47929925301585297</v>
      </c>
      <c r="Z69">
        <v>-7.0949898892604613E-2</v>
      </c>
      <c r="AA69">
        <v>0.47929925301585297</v>
      </c>
    </row>
    <row r="70" spans="2:27" ht="17.25" thickBot="1" x14ac:dyDescent="0.3">
      <c r="B70" s="49" t="s">
        <v>277</v>
      </c>
      <c r="C70" s="49">
        <v>0.34765816502076885</v>
      </c>
      <c r="D70" s="49">
        <v>0.24044601614648925</v>
      </c>
      <c r="E70" s="49">
        <v>1.4458886472419725</v>
      </c>
      <c r="F70" s="49">
        <v>0.15398767433917648</v>
      </c>
      <c r="G70" s="49">
        <v>-0.13440707267865876</v>
      </c>
      <c r="H70" s="49">
        <v>0.82972340272019651</v>
      </c>
      <c r="I70" s="49">
        <v>-0.13440707267865876</v>
      </c>
      <c r="J70" s="49">
        <v>0.82972340272019651</v>
      </c>
      <c r="S70" s="49" t="s">
        <v>277</v>
      </c>
      <c r="T70" s="49">
        <v>0.23241649292010469</v>
      </c>
      <c r="U70" s="49">
        <v>0.17606029909566381</v>
      </c>
      <c r="V70" s="49">
        <v>1.3200959791271243</v>
      </c>
      <c r="W70" s="49">
        <v>0.19237161646498352</v>
      </c>
      <c r="X70" s="49">
        <v>-0.12056315420898633</v>
      </c>
      <c r="Y70" s="49">
        <v>0.58539614004919571</v>
      </c>
      <c r="Z70" s="49">
        <v>-0.12056315420898633</v>
      </c>
      <c r="AA70" s="49">
        <v>0.58539614004919571</v>
      </c>
    </row>
    <row r="73" spans="2:27" x14ac:dyDescent="0.25">
      <c r="B73" t="s">
        <v>282</v>
      </c>
      <c r="S73" t="s">
        <v>297</v>
      </c>
    </row>
    <row r="74" spans="2:27" ht="17.25" thickBot="1" x14ac:dyDescent="0.3"/>
    <row r="75" spans="2:27" x14ac:dyDescent="0.25">
      <c r="B75" s="69" t="s">
        <v>251</v>
      </c>
      <c r="C75" s="69"/>
      <c r="S75" s="68" t="s">
        <v>251</v>
      </c>
      <c r="T75" s="68"/>
    </row>
    <row r="76" spans="2:27" x14ac:dyDescent="0.25">
      <c r="B76" t="s">
        <v>252</v>
      </c>
      <c r="C76">
        <v>0.55761720928644964</v>
      </c>
      <c r="S76" t="s">
        <v>252</v>
      </c>
      <c r="T76">
        <v>0.57932521295293404</v>
      </c>
    </row>
    <row r="77" spans="2:27" x14ac:dyDescent="0.25">
      <c r="B77" t="s">
        <v>253</v>
      </c>
      <c r="C77">
        <v>0.31093695209240824</v>
      </c>
      <c r="S77" t="s">
        <v>253</v>
      </c>
      <c r="T77">
        <v>0.33561770236296234</v>
      </c>
    </row>
    <row r="78" spans="2:27" x14ac:dyDescent="0.25">
      <c r="B78" t="s">
        <v>254</v>
      </c>
      <c r="C78">
        <v>0.25989524483999404</v>
      </c>
      <c r="S78" t="s">
        <v>254</v>
      </c>
      <c r="T78">
        <v>0.28640419883429291</v>
      </c>
    </row>
    <row r="79" spans="2:27" x14ac:dyDescent="0.25">
      <c r="B79" t="s">
        <v>255</v>
      </c>
      <c r="C79">
        <v>7.3186766373165943E-2</v>
      </c>
      <c r="S79" t="s">
        <v>255</v>
      </c>
      <c r="T79">
        <v>5.1180873946721495E-2</v>
      </c>
    </row>
    <row r="80" spans="2:27" ht="17.25" thickBot="1" x14ac:dyDescent="0.3">
      <c r="B80" s="49" t="s">
        <v>256</v>
      </c>
      <c r="C80" s="49">
        <v>59</v>
      </c>
      <c r="S80" s="49" t="s">
        <v>256</v>
      </c>
      <c r="T80" s="49">
        <v>59</v>
      </c>
    </row>
    <row r="82" spans="2:27" ht="17.25" thickBot="1" x14ac:dyDescent="0.3">
      <c r="B82" t="s">
        <v>257</v>
      </c>
      <c r="S82" t="s">
        <v>257</v>
      </c>
    </row>
    <row r="83" spans="2:27" x14ac:dyDescent="0.25">
      <c r="B83" s="68"/>
      <c r="C83" s="68" t="s">
        <v>262</v>
      </c>
      <c r="D83" s="68" t="s">
        <v>263</v>
      </c>
      <c r="E83" s="68" t="s">
        <v>264</v>
      </c>
      <c r="F83" s="68" t="s">
        <v>265</v>
      </c>
      <c r="G83" s="68" t="s">
        <v>266</v>
      </c>
      <c r="S83" s="68"/>
      <c r="T83" s="68" t="s">
        <v>262</v>
      </c>
      <c r="U83" s="68" t="s">
        <v>263</v>
      </c>
      <c r="V83" s="68" t="s">
        <v>264</v>
      </c>
      <c r="W83" s="68" t="s">
        <v>265</v>
      </c>
      <c r="X83" s="68" t="s">
        <v>266</v>
      </c>
    </row>
    <row r="84" spans="2:27" x14ac:dyDescent="0.25">
      <c r="B84" t="s">
        <v>258</v>
      </c>
      <c r="C84">
        <v>4</v>
      </c>
      <c r="D84">
        <v>0.13051855418734165</v>
      </c>
      <c r="E84">
        <v>3.2629638546835413E-2</v>
      </c>
      <c r="F84">
        <v>6.0918211562702256</v>
      </c>
      <c r="G84">
        <v>4.0355477275527262E-4</v>
      </c>
      <c r="S84" t="s">
        <v>258</v>
      </c>
      <c r="T84">
        <v>4</v>
      </c>
      <c r="U84">
        <v>7.1455549352186259E-2</v>
      </c>
      <c r="V84">
        <v>1.7863887338046565E-2</v>
      </c>
      <c r="W84">
        <v>6.8196262874771225</v>
      </c>
      <c r="X84">
        <v>1.6142017847585821E-4</v>
      </c>
    </row>
    <row r="85" spans="2:27" x14ac:dyDescent="0.25">
      <c r="B85" t="s">
        <v>259</v>
      </c>
      <c r="C85">
        <v>54</v>
      </c>
      <c r="D85">
        <v>0.28924034969666013</v>
      </c>
      <c r="E85">
        <v>5.3563027721603724E-3</v>
      </c>
      <c r="S85" t="s">
        <v>259</v>
      </c>
      <c r="T85">
        <v>54</v>
      </c>
      <c r="U85">
        <v>0.14145202032931053</v>
      </c>
      <c r="V85">
        <v>2.6194818579501952E-3</v>
      </c>
    </row>
    <row r="86" spans="2:27" ht="17.25" thickBot="1" x14ac:dyDescent="0.3">
      <c r="B86" s="49" t="s">
        <v>260</v>
      </c>
      <c r="C86" s="49">
        <v>58</v>
      </c>
      <c r="D86" s="49">
        <v>0.41975890388400178</v>
      </c>
      <c r="E86" s="49"/>
      <c r="F86" s="49"/>
      <c r="G86" s="49"/>
      <c r="S86" s="49" t="s">
        <v>260</v>
      </c>
      <c r="T86" s="49">
        <v>58</v>
      </c>
      <c r="U86" s="49">
        <v>0.21290756968149679</v>
      </c>
      <c r="V86" s="49"/>
      <c r="W86" s="49"/>
      <c r="X86" s="49"/>
    </row>
    <row r="87" spans="2:27" ht="17.25" thickBot="1" x14ac:dyDescent="0.3"/>
    <row r="88" spans="2:27" x14ac:dyDescent="0.25">
      <c r="B88" s="68"/>
      <c r="C88" s="68" t="s">
        <v>267</v>
      </c>
      <c r="D88" s="68" t="s">
        <v>255</v>
      </c>
      <c r="E88" s="68" t="s">
        <v>268</v>
      </c>
      <c r="F88" s="68" t="s">
        <v>269</v>
      </c>
      <c r="G88" s="68" t="s">
        <v>270</v>
      </c>
      <c r="H88" s="68" t="s">
        <v>271</v>
      </c>
      <c r="I88" s="68" t="s">
        <v>272</v>
      </c>
      <c r="J88" s="68" t="s">
        <v>273</v>
      </c>
      <c r="S88" s="68"/>
      <c r="T88" s="68" t="s">
        <v>267</v>
      </c>
      <c r="U88" s="68" t="s">
        <v>255</v>
      </c>
      <c r="V88" s="68" t="s">
        <v>268</v>
      </c>
      <c r="W88" s="68" t="s">
        <v>269</v>
      </c>
      <c r="X88" s="68" t="s">
        <v>270</v>
      </c>
      <c r="Y88" s="68" t="s">
        <v>271</v>
      </c>
      <c r="Z88" s="68" t="s">
        <v>272</v>
      </c>
      <c r="AA88" s="68" t="s">
        <v>273</v>
      </c>
    </row>
    <row r="89" spans="2:27" x14ac:dyDescent="0.25">
      <c r="B89" t="s">
        <v>261</v>
      </c>
      <c r="C89">
        <v>-1.0819952052385276E-2</v>
      </c>
      <c r="D89">
        <v>9.7953491357653279E-3</v>
      </c>
      <c r="E89">
        <v>-1.1046009593347581</v>
      </c>
      <c r="F89">
        <v>0.27423019392788267</v>
      </c>
      <c r="G89">
        <v>-3.0458444655251972E-2</v>
      </c>
      <c r="H89">
        <v>8.8185405504814223E-3</v>
      </c>
      <c r="I89">
        <v>-3.0458444655251972E-2</v>
      </c>
      <c r="J89">
        <v>8.8185405504814223E-3</v>
      </c>
      <c r="S89" t="s">
        <v>261</v>
      </c>
      <c r="T89">
        <v>-1.2887186586745435E-2</v>
      </c>
      <c r="U89">
        <v>6.850070774072999E-3</v>
      </c>
      <c r="V89">
        <v>-1.8813216697734663</v>
      </c>
      <c r="W89">
        <v>6.5323654199145334E-2</v>
      </c>
      <c r="X89">
        <v>-2.6620751604306728E-2</v>
      </c>
      <c r="Y89">
        <v>8.4637843081585701E-4</v>
      </c>
      <c r="Z89">
        <v>-2.6620751604306728E-2</v>
      </c>
      <c r="AA89">
        <v>8.4637843081585701E-4</v>
      </c>
    </row>
    <row r="90" spans="2:27" x14ac:dyDescent="0.25">
      <c r="B90" t="s">
        <v>274</v>
      </c>
      <c r="C90" s="74">
        <v>0.79272176003264161</v>
      </c>
      <c r="D90">
        <v>0.20331989073249143</v>
      </c>
      <c r="E90">
        <v>3.8988893667842262</v>
      </c>
      <c r="F90">
        <v>2.6924524819552033E-4</v>
      </c>
      <c r="G90">
        <v>0.38508992222641053</v>
      </c>
      <c r="H90">
        <v>1.2003535978388726</v>
      </c>
      <c r="I90">
        <v>0.38508992222641053</v>
      </c>
      <c r="J90">
        <v>1.2003535978388726</v>
      </c>
      <c r="S90" t="s">
        <v>274</v>
      </c>
      <c r="T90" s="74">
        <v>0.48323269617879211</v>
      </c>
      <c r="U90">
        <v>0.14218540064172372</v>
      </c>
      <c r="V90">
        <v>3.3986098009909851</v>
      </c>
      <c r="W90">
        <v>1.2791833452509987E-3</v>
      </c>
      <c r="X90">
        <v>0.19816813134947925</v>
      </c>
      <c r="Y90">
        <v>0.76829726100810491</v>
      </c>
      <c r="Z90">
        <v>0.19816813134947925</v>
      </c>
      <c r="AA90">
        <v>0.76829726100810491</v>
      </c>
    </row>
    <row r="91" spans="2:27" x14ac:dyDescent="0.25">
      <c r="B91" t="s">
        <v>275</v>
      </c>
      <c r="C91">
        <v>-0.16295238118575917</v>
      </c>
      <c r="D91">
        <v>0.37327907587682707</v>
      </c>
      <c r="E91">
        <v>-0.43654303634080321</v>
      </c>
      <c r="F91">
        <v>0.6641833329412602</v>
      </c>
      <c r="G91">
        <v>-0.91133186912518827</v>
      </c>
      <c r="H91">
        <v>0.58542710675366993</v>
      </c>
      <c r="I91">
        <v>-0.91133186912518827</v>
      </c>
      <c r="J91">
        <v>0.58542710675366993</v>
      </c>
      <c r="S91" t="s">
        <v>275</v>
      </c>
      <c r="T91">
        <v>-0.21447235003343343</v>
      </c>
      <c r="U91">
        <v>0.26104103618936997</v>
      </c>
      <c r="V91">
        <v>-0.82160396374555578</v>
      </c>
      <c r="W91">
        <v>0.41491515899444009</v>
      </c>
      <c r="X91">
        <v>-0.73782811685665051</v>
      </c>
      <c r="Y91">
        <v>0.30888341678978359</v>
      </c>
      <c r="Z91">
        <v>-0.73782811685665051</v>
      </c>
      <c r="AA91">
        <v>0.30888341678978359</v>
      </c>
    </row>
    <row r="92" spans="2:27" x14ac:dyDescent="0.25">
      <c r="B92" t="s">
        <v>276</v>
      </c>
      <c r="C92">
        <v>0.18673968278879877</v>
      </c>
      <c r="D92">
        <v>0.20793935753397619</v>
      </c>
      <c r="E92">
        <v>0.8980487628864896</v>
      </c>
      <c r="F92">
        <v>0.37314635459017054</v>
      </c>
      <c r="G92">
        <v>-0.23015362833020148</v>
      </c>
      <c r="H92">
        <v>0.60363299390779901</v>
      </c>
      <c r="I92">
        <v>-0.23015362833020148</v>
      </c>
      <c r="J92">
        <v>0.60363299390779901</v>
      </c>
      <c r="S92" t="s">
        <v>276</v>
      </c>
      <c r="T92">
        <v>0.38527398248961453</v>
      </c>
      <c r="U92">
        <v>0.14541588013664156</v>
      </c>
      <c r="V92">
        <v>2.6494629206080367</v>
      </c>
      <c r="W92">
        <v>1.0551998360788385E-2</v>
      </c>
      <c r="X92">
        <v>9.373269623002467E-2</v>
      </c>
      <c r="Y92">
        <v>0.67681526874920439</v>
      </c>
      <c r="Z92">
        <v>9.373269623002467E-2</v>
      </c>
      <c r="AA92">
        <v>0.67681526874920439</v>
      </c>
    </row>
    <row r="93" spans="2:27" ht="17.25" thickBot="1" x14ac:dyDescent="0.3">
      <c r="B93" s="49" t="s">
        <v>277</v>
      </c>
      <c r="C93" s="49">
        <v>-0.1408660358652859</v>
      </c>
      <c r="D93" s="49">
        <v>0.26678227778097058</v>
      </c>
      <c r="E93" s="49">
        <v>-0.52801871637417208</v>
      </c>
      <c r="F93" s="49">
        <v>0.59964956666031055</v>
      </c>
      <c r="G93" s="49">
        <v>-0.67573229904398691</v>
      </c>
      <c r="H93" s="49">
        <v>0.39400022731341511</v>
      </c>
      <c r="I93" s="49">
        <v>-0.67573229904398691</v>
      </c>
      <c r="J93" s="49">
        <v>0.39400022731341511</v>
      </c>
      <c r="S93" s="49" t="s">
        <v>277</v>
      </c>
      <c r="T93" s="49">
        <v>-0.12484323660866438</v>
      </c>
      <c r="U93" s="49">
        <v>0.18656583433003557</v>
      </c>
      <c r="V93" s="49">
        <v>-0.66916451802110932</v>
      </c>
      <c r="W93" s="49">
        <v>0.50624152149922086</v>
      </c>
      <c r="X93" s="49">
        <v>-0.49888521374047717</v>
      </c>
      <c r="Y93" s="49">
        <v>0.24919874052314844</v>
      </c>
      <c r="Z93" s="49">
        <v>-0.49888521374047717</v>
      </c>
      <c r="AA93" s="49">
        <v>0.24919874052314844</v>
      </c>
    </row>
    <row r="96" spans="2:27" x14ac:dyDescent="0.25">
      <c r="B96" t="s">
        <v>283</v>
      </c>
      <c r="S96" t="s">
        <v>298</v>
      </c>
    </row>
    <row r="97" spans="2:27" ht="17.25" thickBot="1" x14ac:dyDescent="0.3"/>
    <row r="98" spans="2:27" x14ac:dyDescent="0.25">
      <c r="B98" s="69" t="s">
        <v>251</v>
      </c>
      <c r="C98" s="69"/>
      <c r="S98" s="68" t="s">
        <v>251</v>
      </c>
      <c r="T98" s="68"/>
    </row>
    <row r="99" spans="2:27" x14ac:dyDescent="0.25">
      <c r="B99" t="s">
        <v>252</v>
      </c>
      <c r="C99">
        <v>0.34405728756177517</v>
      </c>
      <c r="S99" t="s">
        <v>252</v>
      </c>
      <c r="T99">
        <v>0.68710110246886968</v>
      </c>
    </row>
    <row r="100" spans="2:27" x14ac:dyDescent="0.25">
      <c r="B100" t="s">
        <v>253</v>
      </c>
      <c r="C100">
        <v>0.11837541712436607</v>
      </c>
      <c r="S100" t="s">
        <v>253</v>
      </c>
      <c r="T100">
        <v>0.47210792501393622</v>
      </c>
    </row>
    <row r="101" spans="2:27" x14ac:dyDescent="0.25">
      <c r="B101" t="s">
        <v>254</v>
      </c>
      <c r="C101">
        <v>5.3069892466911704E-2</v>
      </c>
      <c r="S101" t="s">
        <v>254</v>
      </c>
      <c r="T101">
        <v>0.43300480834830185</v>
      </c>
    </row>
    <row r="102" spans="2:27" x14ac:dyDescent="0.25">
      <c r="B102" t="s">
        <v>255</v>
      </c>
      <c r="C102">
        <v>0.1469879551954113</v>
      </c>
      <c r="S102" t="s">
        <v>255</v>
      </c>
      <c r="T102">
        <v>6.1925921187627041E-2</v>
      </c>
    </row>
    <row r="103" spans="2:27" ht="17.25" thickBot="1" x14ac:dyDescent="0.3">
      <c r="B103" s="49" t="s">
        <v>256</v>
      </c>
      <c r="C103" s="49">
        <v>59</v>
      </c>
      <c r="S103" s="49" t="s">
        <v>256</v>
      </c>
      <c r="T103" s="49">
        <v>59</v>
      </c>
    </row>
    <row r="105" spans="2:27" ht="17.25" thickBot="1" x14ac:dyDescent="0.3">
      <c r="B105" t="s">
        <v>257</v>
      </c>
      <c r="S105" t="s">
        <v>257</v>
      </c>
    </row>
    <row r="106" spans="2:27" x14ac:dyDescent="0.25">
      <c r="B106" s="68"/>
      <c r="C106" s="68" t="s">
        <v>262</v>
      </c>
      <c r="D106" s="68" t="s">
        <v>263</v>
      </c>
      <c r="E106" s="68" t="s">
        <v>264</v>
      </c>
      <c r="F106" s="68" t="s">
        <v>265</v>
      </c>
      <c r="G106" s="68" t="s">
        <v>266</v>
      </c>
      <c r="S106" s="68"/>
      <c r="T106" s="68" t="s">
        <v>262</v>
      </c>
      <c r="U106" s="68" t="s">
        <v>263</v>
      </c>
      <c r="V106" s="68" t="s">
        <v>264</v>
      </c>
      <c r="W106" s="68" t="s">
        <v>265</v>
      </c>
      <c r="X106" s="68" t="s">
        <v>266</v>
      </c>
    </row>
    <row r="107" spans="2:27" x14ac:dyDescent="0.25">
      <c r="B107" t="s">
        <v>258</v>
      </c>
      <c r="C107">
        <v>4</v>
      </c>
      <c r="D107">
        <v>0.15665169104460896</v>
      </c>
      <c r="E107">
        <v>3.9162922761152241E-2</v>
      </c>
      <c r="F107">
        <v>1.8126401670498484</v>
      </c>
      <c r="G107">
        <v>0.13980066904744293</v>
      </c>
      <c r="S107" t="s">
        <v>258</v>
      </c>
      <c r="T107">
        <v>4</v>
      </c>
      <c r="U107">
        <v>0.18519738913928249</v>
      </c>
      <c r="V107">
        <v>4.6299347284820623E-2</v>
      </c>
      <c r="W107">
        <v>12.073409110861149</v>
      </c>
      <c r="X107">
        <v>4.4353107564393084E-7</v>
      </c>
    </row>
    <row r="108" spans="2:27" x14ac:dyDescent="0.25">
      <c r="B108" t="s">
        <v>259</v>
      </c>
      <c r="C108">
        <v>54</v>
      </c>
      <c r="D108">
        <v>1.1666947845165252</v>
      </c>
      <c r="E108">
        <v>2.1605458972528243E-2</v>
      </c>
      <c r="S108" t="s">
        <v>259</v>
      </c>
      <c r="T108">
        <v>54</v>
      </c>
      <c r="U108">
        <v>0.20708026460655457</v>
      </c>
      <c r="V108">
        <v>3.8348197149361959E-3</v>
      </c>
    </row>
    <row r="109" spans="2:27" ht="17.25" thickBot="1" x14ac:dyDescent="0.3">
      <c r="B109" s="49" t="s">
        <v>260</v>
      </c>
      <c r="C109" s="49">
        <v>58</v>
      </c>
      <c r="D109" s="49">
        <v>1.3233464755611342</v>
      </c>
      <c r="E109" s="49"/>
      <c r="F109" s="49"/>
      <c r="G109" s="49"/>
      <c r="S109" s="49" t="s">
        <v>260</v>
      </c>
      <c r="T109" s="49">
        <v>58</v>
      </c>
      <c r="U109" s="49">
        <v>0.39227765374583706</v>
      </c>
      <c r="V109" s="49"/>
      <c r="W109" s="49"/>
      <c r="X109" s="49"/>
    </row>
    <row r="110" spans="2:27" ht="17.25" thickBot="1" x14ac:dyDescent="0.3"/>
    <row r="111" spans="2:27" x14ac:dyDescent="0.25">
      <c r="B111" s="68"/>
      <c r="C111" s="68" t="s">
        <v>267</v>
      </c>
      <c r="D111" s="68" t="s">
        <v>255</v>
      </c>
      <c r="E111" s="68" t="s">
        <v>268</v>
      </c>
      <c r="F111" s="68" t="s">
        <v>269</v>
      </c>
      <c r="G111" s="68" t="s">
        <v>270</v>
      </c>
      <c r="H111" s="68" t="s">
        <v>271</v>
      </c>
      <c r="I111" s="68" t="s">
        <v>272</v>
      </c>
      <c r="J111" s="68" t="s">
        <v>273</v>
      </c>
      <c r="S111" s="68"/>
      <c r="T111" s="68" t="s">
        <v>267</v>
      </c>
      <c r="U111" s="68" t="s">
        <v>255</v>
      </c>
      <c r="V111" s="68" t="s">
        <v>268</v>
      </c>
      <c r="W111" s="68" t="s">
        <v>269</v>
      </c>
      <c r="X111" s="68" t="s">
        <v>270</v>
      </c>
      <c r="Y111" s="68" t="s">
        <v>271</v>
      </c>
      <c r="Z111" s="68" t="s">
        <v>272</v>
      </c>
      <c r="AA111" s="68" t="s">
        <v>273</v>
      </c>
    </row>
    <row r="112" spans="2:27" x14ac:dyDescent="0.25">
      <c r="B112" t="s">
        <v>261</v>
      </c>
      <c r="C112">
        <v>3.037973052811389E-2</v>
      </c>
      <c r="D112">
        <v>1.9672932843487256E-2</v>
      </c>
      <c r="E112">
        <v>1.5442400362877835</v>
      </c>
      <c r="F112">
        <v>0.1283708941316265</v>
      </c>
      <c r="G112">
        <v>-9.062125067708305E-3</v>
      </c>
      <c r="H112">
        <v>6.9821586123936089E-2</v>
      </c>
      <c r="I112">
        <v>-9.062125067708305E-3</v>
      </c>
      <c r="J112">
        <v>6.9821586123936089E-2</v>
      </c>
      <c r="S112" t="s">
        <v>261</v>
      </c>
      <c r="T112">
        <v>3.2893634363090965E-3</v>
      </c>
      <c r="U112">
        <v>8.2881926425581245E-3</v>
      </c>
      <c r="V112">
        <v>0.39687342924667407</v>
      </c>
      <c r="W112">
        <v>0.69302500757213437</v>
      </c>
      <c r="X112">
        <v>-1.3327462329268333E-2</v>
      </c>
      <c r="Y112">
        <v>1.9906189201886526E-2</v>
      </c>
      <c r="Z112">
        <v>-1.3327462329268333E-2</v>
      </c>
      <c r="AA112">
        <v>1.9906189201886526E-2</v>
      </c>
    </row>
    <row r="113" spans="2:27" x14ac:dyDescent="0.25">
      <c r="B113" t="s">
        <v>274</v>
      </c>
      <c r="C113" s="74">
        <v>0.66344220384959574</v>
      </c>
      <c r="D113">
        <v>0.40834670624662239</v>
      </c>
      <c r="E113">
        <v>1.624703208574205</v>
      </c>
      <c r="F113">
        <v>0.11004912213211825</v>
      </c>
      <c r="G113">
        <v>-0.15524364990407047</v>
      </c>
      <c r="H113">
        <v>1.4821280576032621</v>
      </c>
      <c r="I113">
        <v>-0.15524364990407047</v>
      </c>
      <c r="J113">
        <v>1.4821280576032621</v>
      </c>
      <c r="S113" t="s">
        <v>274</v>
      </c>
      <c r="T113" s="74">
        <v>0.33291852408034744</v>
      </c>
      <c r="U113">
        <v>0.1720361774856832</v>
      </c>
      <c r="V113">
        <v>1.9351657828368851</v>
      </c>
      <c r="W113">
        <v>5.8214331139222066E-2</v>
      </c>
      <c r="X113">
        <v>-1.1993244979743467E-2</v>
      </c>
      <c r="Y113">
        <v>0.6778302931404383</v>
      </c>
      <c r="Z113">
        <v>-1.1993244979743467E-2</v>
      </c>
      <c r="AA113">
        <v>0.6778302931404383</v>
      </c>
    </row>
    <row r="114" spans="2:27" x14ac:dyDescent="0.25">
      <c r="B114" t="s">
        <v>275</v>
      </c>
      <c r="C114">
        <v>1.0442282727077905</v>
      </c>
      <c r="D114">
        <v>0.7496919292841564</v>
      </c>
      <c r="E114">
        <v>1.3928765028921577</v>
      </c>
      <c r="F114">
        <v>0.1693653844784041</v>
      </c>
      <c r="G114">
        <v>-0.45881354883576075</v>
      </c>
      <c r="H114">
        <v>2.547270094251342</v>
      </c>
      <c r="I114">
        <v>-0.45881354883576075</v>
      </c>
      <c r="J114">
        <v>2.547270094251342</v>
      </c>
      <c r="S114" t="s">
        <v>275</v>
      </c>
      <c r="T114">
        <v>1.0224985942343818</v>
      </c>
      <c r="U114">
        <v>0.31584467765492152</v>
      </c>
      <c r="V114">
        <v>3.2373462862385809</v>
      </c>
      <c r="W114">
        <v>2.0643535224025263E-3</v>
      </c>
      <c r="X114">
        <v>0.38926814171959623</v>
      </c>
      <c r="Y114">
        <v>1.6557290467491674</v>
      </c>
      <c r="Z114">
        <v>0.38926814171959623</v>
      </c>
      <c r="AA114">
        <v>1.6557290467491674</v>
      </c>
    </row>
    <row r="115" spans="2:27" x14ac:dyDescent="0.25">
      <c r="B115" t="s">
        <v>276</v>
      </c>
      <c r="C115">
        <v>0.36281035197503214</v>
      </c>
      <c r="D115">
        <v>0.41762442150707274</v>
      </c>
      <c r="E115">
        <v>0.86874793065445222</v>
      </c>
      <c r="F115">
        <v>0.38882987674931879</v>
      </c>
      <c r="G115">
        <v>-0.47447620094601722</v>
      </c>
      <c r="H115">
        <v>1.2000969048960815</v>
      </c>
      <c r="I115">
        <v>-0.47447620094601722</v>
      </c>
      <c r="J115">
        <v>1.2000969048960815</v>
      </c>
      <c r="S115" t="s">
        <v>276</v>
      </c>
      <c r="T115">
        <v>0.87623446754333345</v>
      </c>
      <c r="U115">
        <v>0.17594487233932674</v>
      </c>
      <c r="V115">
        <v>4.9801648430732914</v>
      </c>
      <c r="W115">
        <v>6.8760632097827312E-6</v>
      </c>
      <c r="X115">
        <v>0.52348623712732545</v>
      </c>
      <c r="Y115">
        <v>1.2289826979593415</v>
      </c>
      <c r="Z115">
        <v>0.52348623712732545</v>
      </c>
      <c r="AA115">
        <v>1.2289826979593415</v>
      </c>
    </row>
    <row r="116" spans="2:27" ht="17.25" thickBot="1" x14ac:dyDescent="0.3">
      <c r="B116" s="49" t="s">
        <v>277</v>
      </c>
      <c r="C116" s="49">
        <v>0.24922098267077314</v>
      </c>
      <c r="D116" s="49">
        <v>0.53580426403122083</v>
      </c>
      <c r="E116" s="49">
        <v>0.46513437723640672</v>
      </c>
      <c r="F116" s="49">
        <v>0.64370554945323399</v>
      </c>
      <c r="G116" s="49">
        <v>-0.82500188880826686</v>
      </c>
      <c r="H116" s="49">
        <v>1.3234438541498132</v>
      </c>
      <c r="I116" s="49">
        <v>-0.82500188880826686</v>
      </c>
      <c r="J116" s="49">
        <v>1.3234438541498132</v>
      </c>
      <c r="S116" s="49" t="s">
        <v>277</v>
      </c>
      <c r="T116" s="49">
        <v>0.12391459445356086</v>
      </c>
      <c r="U116" s="49">
        <v>0.22573395610736213</v>
      </c>
      <c r="V116" s="49">
        <v>0.54894087088353427</v>
      </c>
      <c r="W116" s="49">
        <v>0.58530881818236169</v>
      </c>
      <c r="X116" s="49">
        <v>-0.32865473878684159</v>
      </c>
      <c r="Y116" s="49">
        <v>0.57648392769396328</v>
      </c>
      <c r="Z116" s="49">
        <v>-0.32865473878684159</v>
      </c>
      <c r="AA116" s="49">
        <v>0.57648392769396328</v>
      </c>
    </row>
    <row r="119" spans="2:27" x14ac:dyDescent="0.25">
      <c r="B119" t="s">
        <v>284</v>
      </c>
      <c r="S119" t="s">
        <v>299</v>
      </c>
    </row>
    <row r="120" spans="2:27" ht="17.25" thickBot="1" x14ac:dyDescent="0.3"/>
    <row r="121" spans="2:27" x14ac:dyDescent="0.25">
      <c r="B121" s="69" t="s">
        <v>251</v>
      </c>
      <c r="C121" s="69"/>
      <c r="S121" s="68" t="s">
        <v>251</v>
      </c>
      <c r="T121" s="68"/>
    </row>
    <row r="122" spans="2:27" x14ac:dyDescent="0.25">
      <c r="B122" t="s">
        <v>252</v>
      </c>
      <c r="C122">
        <v>0.45229553202880318</v>
      </c>
      <c r="S122" t="s">
        <v>252</v>
      </c>
      <c r="T122">
        <v>0.66454882756892453</v>
      </c>
    </row>
    <row r="123" spans="2:27" x14ac:dyDescent="0.25">
      <c r="B123" t="s">
        <v>253</v>
      </c>
      <c r="C123">
        <v>0.20457124829321813</v>
      </c>
      <c r="S123" t="s">
        <v>253</v>
      </c>
      <c r="T123">
        <v>0.44162514422323218</v>
      </c>
    </row>
    <row r="124" spans="2:27" x14ac:dyDescent="0.25">
      <c r="B124" t="s">
        <v>254</v>
      </c>
      <c r="C124">
        <v>0.14565060001864169</v>
      </c>
      <c r="S124" t="s">
        <v>254</v>
      </c>
      <c r="T124">
        <v>0.40026404379532349</v>
      </c>
    </row>
    <row r="125" spans="2:27" x14ac:dyDescent="0.25">
      <c r="B125" t="s">
        <v>255</v>
      </c>
      <c r="C125">
        <v>0.19290961989354063</v>
      </c>
      <c r="S125" t="s">
        <v>255</v>
      </c>
      <c r="T125">
        <v>5.0228616336229236E-2</v>
      </c>
    </row>
    <row r="126" spans="2:27" ht="17.25" thickBot="1" x14ac:dyDescent="0.3">
      <c r="B126" s="49" t="s">
        <v>256</v>
      </c>
      <c r="C126" s="49">
        <v>59</v>
      </c>
      <c r="S126" s="49" t="s">
        <v>256</v>
      </c>
      <c r="T126" s="49">
        <v>59</v>
      </c>
    </row>
    <row r="128" spans="2:27" ht="17.25" thickBot="1" x14ac:dyDescent="0.3">
      <c r="B128" t="s">
        <v>257</v>
      </c>
      <c r="S128" t="s">
        <v>257</v>
      </c>
    </row>
    <row r="129" spans="2:27" x14ac:dyDescent="0.25">
      <c r="B129" s="68"/>
      <c r="C129" s="68" t="s">
        <v>262</v>
      </c>
      <c r="D129" s="68" t="s">
        <v>263</v>
      </c>
      <c r="E129" s="68" t="s">
        <v>264</v>
      </c>
      <c r="F129" s="68" t="s">
        <v>265</v>
      </c>
      <c r="G129" s="68" t="s">
        <v>266</v>
      </c>
      <c r="S129" s="68"/>
      <c r="T129" s="68" t="s">
        <v>262</v>
      </c>
      <c r="U129" s="68" t="s">
        <v>263</v>
      </c>
      <c r="V129" s="68" t="s">
        <v>264</v>
      </c>
      <c r="W129" s="68" t="s">
        <v>265</v>
      </c>
      <c r="X129" s="68" t="s">
        <v>266</v>
      </c>
    </row>
    <row r="130" spans="2:27" x14ac:dyDescent="0.25">
      <c r="B130" t="s">
        <v>258</v>
      </c>
      <c r="C130">
        <v>4</v>
      </c>
      <c r="D130">
        <v>0.51682657958326095</v>
      </c>
      <c r="E130">
        <v>0.12920664489581524</v>
      </c>
      <c r="F130">
        <v>3.4719789120427618</v>
      </c>
      <c r="G130">
        <v>1.3511708985560951E-2</v>
      </c>
      <c r="S130" t="s">
        <v>258</v>
      </c>
      <c r="T130">
        <v>4</v>
      </c>
      <c r="U130">
        <v>0.10775169935081164</v>
      </c>
      <c r="V130">
        <v>2.6937924837702909E-2</v>
      </c>
      <c r="W130">
        <v>10.677306446257946</v>
      </c>
      <c r="X130">
        <v>1.8984139606823678E-6</v>
      </c>
    </row>
    <row r="131" spans="2:27" x14ac:dyDescent="0.25">
      <c r="B131" t="s">
        <v>259</v>
      </c>
      <c r="C131">
        <v>54</v>
      </c>
      <c r="D131">
        <v>2.0095625581633976</v>
      </c>
      <c r="E131">
        <v>3.7214121447470327E-2</v>
      </c>
      <c r="S131" t="s">
        <v>259</v>
      </c>
      <c r="T131">
        <v>54</v>
      </c>
      <c r="U131">
        <v>0.13623735054881417</v>
      </c>
      <c r="V131">
        <v>2.5229138990521143E-3</v>
      </c>
    </row>
    <row r="132" spans="2:27" ht="17.25" thickBot="1" x14ac:dyDescent="0.3">
      <c r="B132" s="49" t="s">
        <v>260</v>
      </c>
      <c r="C132" s="49">
        <v>58</v>
      </c>
      <c r="D132" s="49">
        <v>2.5263891377466585</v>
      </c>
      <c r="E132" s="49"/>
      <c r="F132" s="49"/>
      <c r="G132" s="49"/>
      <c r="S132" s="49" t="s">
        <v>260</v>
      </c>
      <c r="T132" s="49">
        <v>58</v>
      </c>
      <c r="U132" s="49">
        <v>0.2439890498996258</v>
      </c>
      <c r="V132" s="49"/>
      <c r="W132" s="49"/>
      <c r="X132" s="49"/>
    </row>
    <row r="133" spans="2:27" ht="17.25" thickBot="1" x14ac:dyDescent="0.3"/>
    <row r="134" spans="2:27" x14ac:dyDescent="0.25">
      <c r="B134" s="68"/>
      <c r="C134" s="68" t="s">
        <v>267</v>
      </c>
      <c r="D134" s="68" t="s">
        <v>255</v>
      </c>
      <c r="E134" s="68" t="s">
        <v>268</v>
      </c>
      <c r="F134" s="68" t="s">
        <v>269</v>
      </c>
      <c r="G134" s="68" t="s">
        <v>270</v>
      </c>
      <c r="H134" s="68" t="s">
        <v>271</v>
      </c>
      <c r="I134" s="68" t="s">
        <v>272</v>
      </c>
      <c r="J134" s="68" t="s">
        <v>273</v>
      </c>
      <c r="S134" s="68"/>
      <c r="T134" s="68" t="s">
        <v>267</v>
      </c>
      <c r="U134" s="68" t="s">
        <v>255</v>
      </c>
      <c r="V134" s="68" t="s">
        <v>268</v>
      </c>
      <c r="W134" s="68" t="s">
        <v>269</v>
      </c>
      <c r="X134" s="68" t="s">
        <v>270</v>
      </c>
      <c r="Y134" s="68" t="s">
        <v>271</v>
      </c>
      <c r="Z134" s="68" t="s">
        <v>272</v>
      </c>
      <c r="AA134" s="68" t="s">
        <v>273</v>
      </c>
    </row>
    <row r="135" spans="2:27" x14ac:dyDescent="0.25">
      <c r="B135" t="s">
        <v>261</v>
      </c>
      <c r="C135">
        <v>-4.4763745688367822E-2</v>
      </c>
      <c r="D135">
        <v>2.5819108728895045E-2</v>
      </c>
      <c r="E135">
        <v>-1.7337448073206023</v>
      </c>
      <c r="F135">
        <v>8.8669977463737989E-2</v>
      </c>
      <c r="G135">
        <v>-9.6527942018404991E-2</v>
      </c>
      <c r="H135">
        <v>7.0004506416693479E-3</v>
      </c>
      <c r="I135">
        <v>-9.6527942018404991E-2</v>
      </c>
      <c r="J135">
        <v>7.0004506416693479E-3</v>
      </c>
      <c r="S135" t="s">
        <v>261</v>
      </c>
      <c r="T135">
        <v>5.4574489758576665E-3</v>
      </c>
      <c r="U135">
        <v>6.722620194901335E-3</v>
      </c>
      <c r="V135">
        <v>0.81180385290794543</v>
      </c>
      <c r="W135">
        <v>0.42046835639471281</v>
      </c>
      <c r="X135">
        <v>-8.020593015254783E-3</v>
      </c>
      <c r="Y135">
        <v>1.8935490966970118E-2</v>
      </c>
      <c r="Z135">
        <v>-8.020593015254783E-3</v>
      </c>
      <c r="AA135">
        <v>1.8935490966970118E-2</v>
      </c>
    </row>
    <row r="136" spans="2:27" x14ac:dyDescent="0.25">
      <c r="B136" t="s">
        <v>274</v>
      </c>
      <c r="C136" s="74">
        <v>1.2046751563330127</v>
      </c>
      <c r="D136">
        <v>0.53592151671264554</v>
      </c>
      <c r="E136">
        <v>2.2478574171130816</v>
      </c>
      <c r="F136">
        <v>2.8690940714414814E-2</v>
      </c>
      <c r="G136">
        <v>0.13021720738149956</v>
      </c>
      <c r="H136">
        <v>2.2791331052845258</v>
      </c>
      <c r="I136">
        <v>0.13021720738149956</v>
      </c>
      <c r="J136">
        <v>2.2791331052845258</v>
      </c>
      <c r="S136" t="s">
        <v>274</v>
      </c>
      <c r="T136" s="74">
        <v>0.33928994796093098</v>
      </c>
      <c r="U136">
        <v>0.13953993722109281</v>
      </c>
      <c r="V136">
        <v>2.4314898997220133</v>
      </c>
      <c r="W136">
        <v>1.8385037375588335E-2</v>
      </c>
      <c r="X136">
        <v>5.9529217951300173E-2</v>
      </c>
      <c r="Y136">
        <v>0.61905067797056179</v>
      </c>
      <c r="Z136">
        <v>5.9529217951300173E-2</v>
      </c>
      <c r="AA136">
        <v>0.61905067797056179</v>
      </c>
    </row>
    <row r="137" spans="2:27" x14ac:dyDescent="0.25">
      <c r="B137" t="s">
        <v>275</v>
      </c>
      <c r="C137">
        <v>0.2437674795922429</v>
      </c>
      <c r="D137">
        <v>0.98390908917125064</v>
      </c>
      <c r="E137">
        <v>0.24775406821129067</v>
      </c>
      <c r="F137">
        <v>0.8052643631404891</v>
      </c>
      <c r="G137">
        <v>-1.7288514747471744</v>
      </c>
      <c r="H137">
        <v>2.2163864339316603</v>
      </c>
      <c r="I137">
        <v>-1.7288514747471744</v>
      </c>
      <c r="J137">
        <v>2.2163864339316603</v>
      </c>
      <c r="S137" t="s">
        <v>275</v>
      </c>
      <c r="T137">
        <v>0.79459930597580686</v>
      </c>
      <c r="U137">
        <v>0.25618417669883292</v>
      </c>
      <c r="V137">
        <v>3.1016720713002051</v>
      </c>
      <c r="W137">
        <v>3.0575427535556171E-3</v>
      </c>
      <c r="X137">
        <v>0.28098095615080709</v>
      </c>
      <c r="Y137">
        <v>1.3082176558008065</v>
      </c>
      <c r="Z137">
        <v>0.28098095615080709</v>
      </c>
      <c r="AA137">
        <v>1.3082176558008065</v>
      </c>
    </row>
    <row r="138" spans="2:27" x14ac:dyDescent="0.25">
      <c r="B138" t="s">
        <v>276</v>
      </c>
      <c r="C138">
        <v>1.302809870091528</v>
      </c>
      <c r="D138">
        <v>0.5480977560650101</v>
      </c>
      <c r="E138">
        <v>2.3769662540581562</v>
      </c>
      <c r="F138">
        <v>2.1028761079788631E-2</v>
      </c>
      <c r="G138">
        <v>0.20394003105443881</v>
      </c>
      <c r="H138">
        <v>2.4016797091286173</v>
      </c>
      <c r="I138">
        <v>0.20394003105443881</v>
      </c>
      <c r="J138">
        <v>2.4016797091286173</v>
      </c>
      <c r="S138" t="s">
        <v>276</v>
      </c>
      <c r="T138">
        <v>0.5115067079349479</v>
      </c>
      <c r="U138">
        <v>0.1427103112811606</v>
      </c>
      <c r="V138">
        <v>3.5842309034503006</v>
      </c>
      <c r="W138">
        <v>7.2647487893815952E-4</v>
      </c>
      <c r="X138">
        <v>0.22538976063647848</v>
      </c>
      <c r="Y138">
        <v>0.79762365523341727</v>
      </c>
      <c r="Z138">
        <v>0.22538976063647848</v>
      </c>
      <c r="AA138">
        <v>0.79762365523341727</v>
      </c>
    </row>
    <row r="139" spans="2:27" ht="17.25" thickBot="1" x14ac:dyDescent="0.3">
      <c r="B139" s="49" t="s">
        <v>277</v>
      </c>
      <c r="C139" s="49">
        <v>5.7248962619516196E-2</v>
      </c>
      <c r="D139" s="49">
        <v>0.70319909392703661</v>
      </c>
      <c r="E139" s="49">
        <v>8.1412167782821829E-2</v>
      </c>
      <c r="F139" s="49">
        <v>0.93541517606447733</v>
      </c>
      <c r="G139" s="49">
        <v>-1.352580336267408</v>
      </c>
      <c r="H139" s="49">
        <v>1.4670782615064406</v>
      </c>
      <c r="I139" s="49">
        <v>-1.352580336267408</v>
      </c>
      <c r="J139" s="49">
        <v>1.4670782615064406</v>
      </c>
      <c r="S139" s="49" t="s">
        <v>277</v>
      </c>
      <c r="T139" s="49">
        <v>1.6561520451395601E-4</v>
      </c>
      <c r="U139" s="49">
        <v>0.18309464046602389</v>
      </c>
      <c r="V139" s="49">
        <v>9.0453332818711605E-4</v>
      </c>
      <c r="W139" s="49">
        <v>0.99928162027469247</v>
      </c>
      <c r="X139" s="49">
        <v>-0.36691703724405633</v>
      </c>
      <c r="Y139" s="49">
        <v>0.36724826765308427</v>
      </c>
      <c r="Z139" s="49">
        <v>-0.36691703724405633</v>
      </c>
      <c r="AA139" s="49">
        <v>0.36724826765308427</v>
      </c>
    </row>
    <row r="142" spans="2:27" x14ac:dyDescent="0.25">
      <c r="B142" t="s">
        <v>285</v>
      </c>
      <c r="S142" t="s">
        <v>300</v>
      </c>
    </row>
    <row r="143" spans="2:27" ht="17.25" thickBot="1" x14ac:dyDescent="0.3"/>
    <row r="144" spans="2:27" x14ac:dyDescent="0.25">
      <c r="B144" s="69" t="s">
        <v>251</v>
      </c>
      <c r="C144" s="69"/>
      <c r="S144" s="68" t="s">
        <v>251</v>
      </c>
      <c r="T144" s="68"/>
    </row>
    <row r="145" spans="2:27" x14ac:dyDescent="0.25">
      <c r="B145" t="s">
        <v>252</v>
      </c>
      <c r="C145">
        <v>0.32478634320349209</v>
      </c>
      <c r="S145" t="s">
        <v>252</v>
      </c>
      <c r="T145">
        <v>0.73905452081514678</v>
      </c>
    </row>
    <row r="146" spans="2:27" x14ac:dyDescent="0.25">
      <c r="B146" t="s">
        <v>253</v>
      </c>
      <c r="C146">
        <v>0.10548616873149654</v>
      </c>
      <c r="S146" t="s">
        <v>253</v>
      </c>
      <c r="T146">
        <v>0.54620158473730618</v>
      </c>
    </row>
    <row r="147" spans="2:27" x14ac:dyDescent="0.25">
      <c r="B147" t="s">
        <v>254</v>
      </c>
      <c r="C147">
        <v>3.9225884933829606E-2</v>
      </c>
      <c r="S147" t="s">
        <v>254</v>
      </c>
      <c r="T147">
        <v>0.51258688731044</v>
      </c>
    </row>
    <row r="148" spans="2:27" x14ac:dyDescent="0.25">
      <c r="B148" t="s">
        <v>255</v>
      </c>
      <c r="C148">
        <v>0.10362410977884032</v>
      </c>
      <c r="S148" t="s">
        <v>255</v>
      </c>
      <c r="T148">
        <v>6.5984765223010847E-2</v>
      </c>
    </row>
    <row r="149" spans="2:27" ht="17.25" thickBot="1" x14ac:dyDescent="0.3">
      <c r="B149" s="49" t="s">
        <v>256</v>
      </c>
      <c r="C149" s="49">
        <v>59</v>
      </c>
      <c r="S149" s="49" t="s">
        <v>256</v>
      </c>
      <c r="T149" s="49">
        <v>59</v>
      </c>
    </row>
    <row r="151" spans="2:27" ht="17.25" thickBot="1" x14ac:dyDescent="0.3">
      <c r="B151" t="s">
        <v>257</v>
      </c>
      <c r="S151" t="s">
        <v>257</v>
      </c>
    </row>
    <row r="152" spans="2:27" x14ac:dyDescent="0.25">
      <c r="B152" s="68"/>
      <c r="C152" s="68" t="s">
        <v>262</v>
      </c>
      <c r="D152" s="68" t="s">
        <v>263</v>
      </c>
      <c r="E152" s="68" t="s">
        <v>264</v>
      </c>
      <c r="F152" s="68" t="s">
        <v>265</v>
      </c>
      <c r="G152" s="68" t="s">
        <v>266</v>
      </c>
      <c r="S152" s="68"/>
      <c r="T152" s="68" t="s">
        <v>262</v>
      </c>
      <c r="U152" s="68" t="s">
        <v>263</v>
      </c>
      <c r="V152" s="68" t="s">
        <v>264</v>
      </c>
      <c r="W152" s="68" t="s">
        <v>265</v>
      </c>
      <c r="X152" s="68" t="s">
        <v>266</v>
      </c>
    </row>
    <row r="153" spans="2:27" x14ac:dyDescent="0.25">
      <c r="B153" t="s">
        <v>258</v>
      </c>
      <c r="C153">
        <v>4</v>
      </c>
      <c r="D153">
        <v>6.8379172980978731E-2</v>
      </c>
      <c r="E153">
        <v>1.7094793245244683E-2</v>
      </c>
      <c r="F153">
        <v>1.5919969352019405</v>
      </c>
      <c r="G153">
        <v>0.18971425767884559</v>
      </c>
      <c r="S153" t="s">
        <v>258</v>
      </c>
      <c r="T153">
        <v>4</v>
      </c>
      <c r="U153">
        <v>0.28299000207633607</v>
      </c>
      <c r="V153">
        <v>7.0747500519084017E-2</v>
      </c>
      <c r="W153">
        <v>16.248891899909236</v>
      </c>
      <c r="X153">
        <v>8.5607213716126059E-9</v>
      </c>
    </row>
    <row r="154" spans="2:27" x14ac:dyDescent="0.25">
      <c r="B154" t="s">
        <v>259</v>
      </c>
      <c r="C154">
        <v>54</v>
      </c>
      <c r="D154">
        <v>0.57984963088268615</v>
      </c>
      <c r="E154">
        <v>1.0737956127457151E-2</v>
      </c>
      <c r="S154" t="s">
        <v>259</v>
      </c>
      <c r="T154">
        <v>54</v>
      </c>
      <c r="U154">
        <v>0.23511541904293651</v>
      </c>
      <c r="V154">
        <v>4.3539892415358616E-3</v>
      </c>
    </row>
    <row r="155" spans="2:27" ht="17.25" thickBot="1" x14ac:dyDescent="0.3">
      <c r="B155" s="49" t="s">
        <v>260</v>
      </c>
      <c r="C155" s="49">
        <v>58</v>
      </c>
      <c r="D155" s="49">
        <v>0.64822880386366488</v>
      </c>
      <c r="E155" s="49"/>
      <c r="F155" s="49"/>
      <c r="G155" s="49"/>
      <c r="S155" s="49" t="s">
        <v>260</v>
      </c>
      <c r="T155" s="49">
        <v>58</v>
      </c>
      <c r="U155" s="49">
        <v>0.5181054211192726</v>
      </c>
      <c r="V155" s="49"/>
      <c r="W155" s="49"/>
      <c r="X155" s="49"/>
    </row>
    <row r="156" spans="2:27" ht="17.25" thickBot="1" x14ac:dyDescent="0.3"/>
    <row r="157" spans="2:27" x14ac:dyDescent="0.25">
      <c r="B157" s="68"/>
      <c r="C157" s="68" t="s">
        <v>267</v>
      </c>
      <c r="D157" s="68" t="s">
        <v>255</v>
      </c>
      <c r="E157" s="68" t="s">
        <v>268</v>
      </c>
      <c r="F157" s="68" t="s">
        <v>269</v>
      </c>
      <c r="G157" s="68" t="s">
        <v>270</v>
      </c>
      <c r="H157" s="68" t="s">
        <v>271</v>
      </c>
      <c r="I157" s="68" t="s">
        <v>272</v>
      </c>
      <c r="J157" s="68" t="s">
        <v>273</v>
      </c>
      <c r="S157" s="68"/>
      <c r="T157" s="68" t="s">
        <v>267</v>
      </c>
      <c r="U157" s="68" t="s">
        <v>255</v>
      </c>
      <c r="V157" s="68" t="s">
        <v>268</v>
      </c>
      <c r="W157" s="68" t="s">
        <v>269</v>
      </c>
      <c r="X157" s="68" t="s">
        <v>270</v>
      </c>
      <c r="Y157" s="68" t="s">
        <v>271</v>
      </c>
      <c r="Z157" s="68" t="s">
        <v>272</v>
      </c>
      <c r="AA157" s="68" t="s">
        <v>273</v>
      </c>
    </row>
    <row r="158" spans="2:27" x14ac:dyDescent="0.25">
      <c r="B158" t="s">
        <v>261</v>
      </c>
      <c r="C158">
        <v>8.3883050379615822E-3</v>
      </c>
      <c r="D158">
        <v>1.3869096620434635E-2</v>
      </c>
      <c r="E158">
        <v>0.60481985723585696</v>
      </c>
      <c r="F158">
        <v>0.54783190206411125</v>
      </c>
      <c r="G158">
        <v>-1.9417559522226804E-2</v>
      </c>
      <c r="H158">
        <v>3.6194169598149972E-2</v>
      </c>
      <c r="I158">
        <v>-1.9417559522226804E-2</v>
      </c>
      <c r="J158">
        <v>3.6194169598149972E-2</v>
      </c>
      <c r="S158" t="s">
        <v>261</v>
      </c>
      <c r="T158">
        <v>-1.1119856573742105E-2</v>
      </c>
      <c r="U158">
        <v>8.8314301209225232E-3</v>
      </c>
      <c r="V158">
        <v>-1.2591229757225928</v>
      </c>
      <c r="W158">
        <v>0.21340168216131189</v>
      </c>
      <c r="X158">
        <v>-2.8825807908259823E-2</v>
      </c>
      <c r="Y158">
        <v>6.5860947607756151E-3</v>
      </c>
      <c r="Z158">
        <v>-2.8825807908259823E-2</v>
      </c>
      <c r="AA158">
        <v>6.5860947607756151E-3</v>
      </c>
    </row>
    <row r="159" spans="2:27" x14ac:dyDescent="0.25">
      <c r="B159" t="s">
        <v>274</v>
      </c>
      <c r="C159" s="74">
        <v>0.61590960097500169</v>
      </c>
      <c r="D159">
        <v>0.2878777642676455</v>
      </c>
      <c r="E159">
        <v>2.1394830633823414</v>
      </c>
      <c r="F159">
        <v>3.6933461329152879E-2</v>
      </c>
      <c r="G159">
        <v>3.8749433864915139E-2</v>
      </c>
      <c r="H159">
        <v>1.1930697680850884</v>
      </c>
      <c r="I159">
        <v>3.8749433864915139E-2</v>
      </c>
      <c r="J159">
        <v>1.1930697680850884</v>
      </c>
      <c r="S159" t="s">
        <v>274</v>
      </c>
      <c r="T159" s="74">
        <v>1.0918529263803161</v>
      </c>
      <c r="U159">
        <v>0.18331203740777199</v>
      </c>
      <c r="V159">
        <v>5.9562532925839609</v>
      </c>
      <c r="W159">
        <v>2.0041366550105817E-7</v>
      </c>
      <c r="X159">
        <v>0.72433441930591957</v>
      </c>
      <c r="Y159">
        <v>1.4593714334547125</v>
      </c>
      <c r="Z159">
        <v>0.72433441930591957</v>
      </c>
      <c r="AA159">
        <v>1.4593714334547125</v>
      </c>
    </row>
    <row r="160" spans="2:27" x14ac:dyDescent="0.25">
      <c r="B160" t="s">
        <v>275</v>
      </c>
      <c r="C160">
        <v>0.26942862612169682</v>
      </c>
      <c r="D160">
        <v>0.52852057624159143</v>
      </c>
      <c r="E160">
        <v>0.50977887755601514</v>
      </c>
      <c r="F160">
        <v>0.61228363483778891</v>
      </c>
      <c r="G160">
        <v>-0.79019133056628721</v>
      </c>
      <c r="H160">
        <v>1.3290485828096807</v>
      </c>
      <c r="I160">
        <v>-0.79019133056628721</v>
      </c>
      <c r="J160">
        <v>1.3290485828096807</v>
      </c>
      <c r="S160" t="s">
        <v>275</v>
      </c>
      <c r="T160">
        <v>0.58613275089396122</v>
      </c>
      <c r="U160">
        <v>0.33654625562779045</v>
      </c>
      <c r="V160">
        <v>1.7416112676713467</v>
      </c>
      <c r="W160">
        <v>8.7270742561273484E-2</v>
      </c>
      <c r="X160">
        <v>-8.8601866531439422E-2</v>
      </c>
      <c r="Y160">
        <v>1.2608673683193619</v>
      </c>
      <c r="Z160">
        <v>-8.8601866531439422E-2</v>
      </c>
      <c r="AA160">
        <v>1.2608673683193619</v>
      </c>
    </row>
    <row r="161" spans="2:27" x14ac:dyDescent="0.25">
      <c r="B161" t="s">
        <v>276</v>
      </c>
      <c r="C161">
        <v>0.35182484052135549</v>
      </c>
      <c r="D161">
        <v>0.29441840212717363</v>
      </c>
      <c r="E161">
        <v>1.1949825078168355</v>
      </c>
      <c r="F161">
        <v>0.23731587514205957</v>
      </c>
      <c r="G161">
        <v>-0.23844851596483768</v>
      </c>
      <c r="H161">
        <v>0.9420981970075486</v>
      </c>
      <c r="I161">
        <v>-0.23844851596483768</v>
      </c>
      <c r="J161">
        <v>0.9420981970075486</v>
      </c>
      <c r="S161" t="s">
        <v>276</v>
      </c>
      <c r="T161">
        <v>0.45975192054740199</v>
      </c>
      <c r="U161">
        <v>0.18747692195530444</v>
      </c>
      <c r="V161">
        <v>2.4523120806144312</v>
      </c>
      <c r="W161">
        <v>1.7457034406773122E-2</v>
      </c>
      <c r="X161">
        <v>8.3883322705963159E-2</v>
      </c>
      <c r="Y161">
        <v>0.83562051838884077</v>
      </c>
      <c r="Z161">
        <v>8.3883322705963159E-2</v>
      </c>
      <c r="AA161">
        <v>0.83562051838884077</v>
      </c>
    </row>
    <row r="162" spans="2:27" ht="17.25" thickBot="1" x14ac:dyDescent="0.3">
      <c r="B162" s="49" t="s">
        <v>277</v>
      </c>
      <c r="C162" s="49">
        <v>0.42488552254835904</v>
      </c>
      <c r="D162" s="49">
        <v>0.37773326258011153</v>
      </c>
      <c r="E162" s="49">
        <v>1.1248295150026595</v>
      </c>
      <c r="F162" s="49">
        <v>0.26563631930499776</v>
      </c>
      <c r="G162" s="49">
        <v>-0.33242407205820762</v>
      </c>
      <c r="H162" s="49">
        <v>1.1821951171549256</v>
      </c>
      <c r="I162" s="49">
        <v>-0.33242407205820762</v>
      </c>
      <c r="J162" s="49">
        <v>1.1821951171549256</v>
      </c>
      <c r="S162" s="49" t="s">
        <v>277</v>
      </c>
      <c r="T162" s="49">
        <v>9.8336968283047818E-2</v>
      </c>
      <c r="U162" s="49">
        <v>0.24052935848101337</v>
      </c>
      <c r="V162" s="49">
        <v>0.4088356153446866</v>
      </c>
      <c r="W162" s="49">
        <v>0.68427722593492724</v>
      </c>
      <c r="X162" s="49">
        <v>-0.38389536073669639</v>
      </c>
      <c r="Y162" s="49">
        <v>0.58056929730279205</v>
      </c>
      <c r="Z162" s="49">
        <v>-0.38389536073669639</v>
      </c>
      <c r="AA162" s="49">
        <v>0.58056929730279205</v>
      </c>
    </row>
    <row r="165" spans="2:27" x14ac:dyDescent="0.25">
      <c r="B165" t="s">
        <v>286</v>
      </c>
      <c r="S165" t="s">
        <v>301</v>
      </c>
    </row>
    <row r="166" spans="2:27" ht="17.25" thickBot="1" x14ac:dyDescent="0.3"/>
    <row r="167" spans="2:27" x14ac:dyDescent="0.25">
      <c r="B167" s="69" t="s">
        <v>251</v>
      </c>
      <c r="C167" s="69"/>
      <c r="S167" s="68" t="s">
        <v>251</v>
      </c>
      <c r="T167" s="68"/>
    </row>
    <row r="168" spans="2:27" x14ac:dyDescent="0.25">
      <c r="B168" t="s">
        <v>252</v>
      </c>
      <c r="C168">
        <v>0.7570164360779541</v>
      </c>
      <c r="S168" t="s">
        <v>252</v>
      </c>
      <c r="T168">
        <v>0.66711254690829125</v>
      </c>
    </row>
    <row r="169" spans="2:27" x14ac:dyDescent="0.25">
      <c r="B169" t="s">
        <v>253</v>
      </c>
      <c r="C169">
        <v>0.57307388449216712</v>
      </c>
      <c r="S169" t="s">
        <v>253</v>
      </c>
      <c r="T169">
        <v>0.44503915024246715</v>
      </c>
    </row>
    <row r="170" spans="2:27" x14ac:dyDescent="0.25">
      <c r="B170" t="s">
        <v>254</v>
      </c>
      <c r="C170">
        <v>0.54144972778788314</v>
      </c>
      <c r="S170" t="s">
        <v>254</v>
      </c>
      <c r="T170">
        <v>0.4039309391493166</v>
      </c>
    </row>
    <row r="171" spans="2:27" x14ac:dyDescent="0.25">
      <c r="B171" t="s">
        <v>255</v>
      </c>
      <c r="C171">
        <v>7.8495537924759468E-2</v>
      </c>
      <c r="S171" t="s">
        <v>255</v>
      </c>
      <c r="T171">
        <v>5.823940903653025E-2</v>
      </c>
    </row>
    <row r="172" spans="2:27" ht="17.25" thickBot="1" x14ac:dyDescent="0.3">
      <c r="B172" s="49" t="s">
        <v>256</v>
      </c>
      <c r="C172" s="49">
        <v>59</v>
      </c>
      <c r="S172" s="49" t="s">
        <v>256</v>
      </c>
      <c r="T172" s="49">
        <v>59</v>
      </c>
    </row>
    <row r="174" spans="2:27" ht="17.25" thickBot="1" x14ac:dyDescent="0.3">
      <c r="B174" t="s">
        <v>257</v>
      </c>
      <c r="S174" t="s">
        <v>257</v>
      </c>
    </row>
    <row r="175" spans="2:27" x14ac:dyDescent="0.25">
      <c r="B175" s="68"/>
      <c r="C175" s="68" t="s">
        <v>262</v>
      </c>
      <c r="D175" s="68" t="s">
        <v>263</v>
      </c>
      <c r="E175" s="68" t="s">
        <v>264</v>
      </c>
      <c r="F175" s="68" t="s">
        <v>265</v>
      </c>
      <c r="G175" s="68" t="s">
        <v>266</v>
      </c>
      <c r="S175" s="68"/>
      <c r="T175" s="68" t="s">
        <v>262</v>
      </c>
      <c r="U175" s="68" t="s">
        <v>263</v>
      </c>
      <c r="V175" s="68" t="s">
        <v>264</v>
      </c>
      <c r="W175" s="68" t="s">
        <v>265</v>
      </c>
      <c r="X175" s="68" t="s">
        <v>266</v>
      </c>
    </row>
    <row r="176" spans="2:27" x14ac:dyDescent="0.25">
      <c r="B176" t="s">
        <v>258</v>
      </c>
      <c r="C176">
        <v>4</v>
      </c>
      <c r="D176">
        <v>0.44662352575976377</v>
      </c>
      <c r="E176">
        <v>0.11165588143994094</v>
      </c>
      <c r="F176">
        <v>18.121396559312412</v>
      </c>
      <c r="G176">
        <v>1.7230427531859601E-9</v>
      </c>
      <c r="S176" t="s">
        <v>258</v>
      </c>
      <c r="T176">
        <v>4</v>
      </c>
      <c r="U176">
        <v>0.14688029969383612</v>
      </c>
      <c r="V176">
        <v>3.672007492345903E-2</v>
      </c>
      <c r="W176">
        <v>10.826040306984297</v>
      </c>
      <c r="X176">
        <v>1.6201782539726881E-6</v>
      </c>
    </row>
    <row r="177" spans="2:27" x14ac:dyDescent="0.25">
      <c r="B177" t="s">
        <v>259</v>
      </c>
      <c r="C177">
        <v>54</v>
      </c>
      <c r="D177">
        <v>0.33272367160125699</v>
      </c>
      <c r="E177">
        <v>6.1615494740973513E-3</v>
      </c>
      <c r="S177" t="s">
        <v>259</v>
      </c>
      <c r="T177">
        <v>54</v>
      </c>
      <c r="U177">
        <v>0.18315875330591116</v>
      </c>
      <c r="V177">
        <v>3.391828764924281E-3</v>
      </c>
    </row>
    <row r="178" spans="2:27" ht="17.25" thickBot="1" x14ac:dyDescent="0.3">
      <c r="B178" s="49" t="s">
        <v>260</v>
      </c>
      <c r="C178" s="49">
        <v>58</v>
      </c>
      <c r="D178" s="49">
        <v>0.77934719736102076</v>
      </c>
      <c r="E178" s="49"/>
      <c r="F178" s="49"/>
      <c r="G178" s="49"/>
      <c r="S178" s="49" t="s">
        <v>260</v>
      </c>
      <c r="T178" s="49">
        <v>58</v>
      </c>
      <c r="U178" s="49">
        <v>0.33003905299974728</v>
      </c>
      <c r="V178" s="49"/>
      <c r="W178" s="49"/>
      <c r="X178" s="49"/>
    </row>
    <row r="179" spans="2:27" ht="17.25" thickBot="1" x14ac:dyDescent="0.3"/>
    <row r="180" spans="2:27" x14ac:dyDescent="0.25">
      <c r="B180" s="68"/>
      <c r="C180" s="68" t="s">
        <v>267</v>
      </c>
      <c r="D180" s="68" t="s">
        <v>255</v>
      </c>
      <c r="E180" s="68" t="s">
        <v>268</v>
      </c>
      <c r="F180" s="68" t="s">
        <v>269</v>
      </c>
      <c r="G180" s="68" t="s">
        <v>270</v>
      </c>
      <c r="H180" s="68" t="s">
        <v>271</v>
      </c>
      <c r="I180" s="68" t="s">
        <v>272</v>
      </c>
      <c r="J180" s="68" t="s">
        <v>273</v>
      </c>
      <c r="S180" s="68"/>
      <c r="T180" s="68" t="s">
        <v>267</v>
      </c>
      <c r="U180" s="68" t="s">
        <v>255</v>
      </c>
      <c r="V180" s="68" t="s">
        <v>268</v>
      </c>
      <c r="W180" s="68" t="s">
        <v>269</v>
      </c>
      <c r="X180" s="68" t="s">
        <v>270</v>
      </c>
      <c r="Y180" s="68" t="s">
        <v>271</v>
      </c>
      <c r="Z180" s="68" t="s">
        <v>272</v>
      </c>
      <c r="AA180" s="68" t="s">
        <v>273</v>
      </c>
    </row>
    <row r="181" spans="2:27" x14ac:dyDescent="0.25">
      <c r="B181" t="s">
        <v>261</v>
      </c>
      <c r="C181">
        <v>6.6401373128592046E-3</v>
      </c>
      <c r="D181">
        <v>1.0505877464954409E-2</v>
      </c>
      <c r="E181">
        <v>0.63204023985711133</v>
      </c>
      <c r="F181">
        <v>0.53002753090817201</v>
      </c>
      <c r="G181">
        <v>-1.4422878820869546E-2</v>
      </c>
      <c r="H181">
        <v>2.7703153446587955E-2</v>
      </c>
      <c r="I181">
        <v>-1.4422878820869546E-2</v>
      </c>
      <c r="J181">
        <v>2.7703153446587955E-2</v>
      </c>
      <c r="S181" t="s">
        <v>261</v>
      </c>
      <c r="T181">
        <v>-1.0891660364333299E-2</v>
      </c>
      <c r="U181">
        <v>7.7947882280344303E-3</v>
      </c>
      <c r="V181">
        <v>-1.397300355789113</v>
      </c>
      <c r="W181">
        <v>0.16803844127512693</v>
      </c>
      <c r="X181">
        <v>-2.6519269838531617E-2</v>
      </c>
      <c r="Y181">
        <v>4.7359491098650213E-3</v>
      </c>
      <c r="Z181">
        <v>-2.6519269838531617E-2</v>
      </c>
      <c r="AA181">
        <v>4.7359491098650213E-3</v>
      </c>
    </row>
    <row r="182" spans="2:27" x14ac:dyDescent="0.25">
      <c r="B182" t="s">
        <v>274</v>
      </c>
      <c r="C182" s="74">
        <v>1.6842897462605251</v>
      </c>
      <c r="D182">
        <v>0.21806816976274943</v>
      </c>
      <c r="E182">
        <v>7.7236845161445329</v>
      </c>
      <c r="F182">
        <v>2.7583298362970343E-10</v>
      </c>
      <c r="G182">
        <v>1.2470893892901116</v>
      </c>
      <c r="H182">
        <v>2.1214901032309386</v>
      </c>
      <c r="I182">
        <v>1.2470893892901116</v>
      </c>
      <c r="J182">
        <v>2.1214901032309386</v>
      </c>
      <c r="S182" t="s">
        <v>274</v>
      </c>
      <c r="T182" s="74">
        <v>0.95206462758562782</v>
      </c>
      <c r="U182">
        <v>0.16179469142352779</v>
      </c>
      <c r="V182">
        <v>5.8843996623685326</v>
      </c>
      <c r="W182">
        <v>2.6115359148840209E-7</v>
      </c>
      <c r="X182">
        <v>0.62768580181181899</v>
      </c>
      <c r="Y182">
        <v>1.2764434533594367</v>
      </c>
      <c r="Z182">
        <v>0.62768580181181899</v>
      </c>
      <c r="AA182">
        <v>1.2764434533594367</v>
      </c>
    </row>
    <row r="183" spans="2:27" x14ac:dyDescent="0.25">
      <c r="B183" t="s">
        <v>275</v>
      </c>
      <c r="C183">
        <v>-0.16684601277639377</v>
      </c>
      <c r="D183">
        <v>0.40035573791591661</v>
      </c>
      <c r="E183">
        <v>-0.41674440247796585</v>
      </c>
      <c r="F183">
        <v>0.67851736900305315</v>
      </c>
      <c r="G183">
        <v>-0.96951093963126123</v>
      </c>
      <c r="H183">
        <v>0.63581891407847368</v>
      </c>
      <c r="I183">
        <v>-0.96951093963126123</v>
      </c>
      <c r="J183">
        <v>0.63581891407847368</v>
      </c>
      <c r="S183" t="s">
        <v>275</v>
      </c>
      <c r="T183">
        <v>-8.7885915463828734E-2</v>
      </c>
      <c r="U183">
        <v>0.29704212745132824</v>
      </c>
      <c r="V183">
        <v>-0.29587020608122078</v>
      </c>
      <c r="W183">
        <v>0.7684640209895035</v>
      </c>
      <c r="X183">
        <v>-0.68341952451031407</v>
      </c>
      <c r="Y183">
        <v>0.5076476935826566</v>
      </c>
      <c r="Z183">
        <v>-0.68341952451031407</v>
      </c>
      <c r="AA183">
        <v>0.5076476935826566</v>
      </c>
    </row>
    <row r="184" spans="2:27" x14ac:dyDescent="0.25">
      <c r="B184" t="s">
        <v>276</v>
      </c>
      <c r="C184">
        <v>0.19802061372020499</v>
      </c>
      <c r="D184">
        <v>0.22302272028434572</v>
      </c>
      <c r="E184">
        <v>0.88789435205406886</v>
      </c>
      <c r="F184">
        <v>0.37853542738549095</v>
      </c>
      <c r="G184">
        <v>-0.24911301897323837</v>
      </c>
      <c r="H184">
        <v>0.64515424641364838</v>
      </c>
      <c r="I184">
        <v>-0.24911301897323837</v>
      </c>
      <c r="J184">
        <v>0.64515424641364838</v>
      </c>
      <c r="S184" t="s">
        <v>276</v>
      </c>
      <c r="T184">
        <v>0.31476961478207194</v>
      </c>
      <c r="U184">
        <v>0.1654706977551996</v>
      </c>
      <c r="V184">
        <v>1.9022680090933557</v>
      </c>
      <c r="W184">
        <v>6.2474962745865038E-2</v>
      </c>
      <c r="X184">
        <v>-1.6979159949353895E-2</v>
      </c>
      <c r="Y184">
        <v>0.64651838951349783</v>
      </c>
      <c r="Z184">
        <v>-1.6979159949353895E-2</v>
      </c>
      <c r="AA184">
        <v>0.64651838951349783</v>
      </c>
    </row>
    <row r="185" spans="2:27" ht="17.25" thickBot="1" x14ac:dyDescent="0.3">
      <c r="B185" s="49" t="s">
        <v>277</v>
      </c>
      <c r="C185" s="49">
        <v>0.22923447806426644</v>
      </c>
      <c r="D185" s="49">
        <v>0.2861339479931993</v>
      </c>
      <c r="E185" s="49">
        <v>0.80114393860638577</v>
      </c>
      <c r="F185" s="49">
        <v>0.42655943181841338</v>
      </c>
      <c r="G185" s="49">
        <v>-0.34442954791477765</v>
      </c>
      <c r="H185" s="49">
        <v>0.80289850404331053</v>
      </c>
      <c r="I185" s="49">
        <v>-0.34442954791477765</v>
      </c>
      <c r="J185" s="49">
        <v>0.80289850404331053</v>
      </c>
      <c r="S185" s="49" t="s">
        <v>277</v>
      </c>
      <c r="T185" s="49">
        <v>0.21445255825971421</v>
      </c>
      <c r="U185" s="49">
        <v>0.21229578746739028</v>
      </c>
      <c r="V185" s="49">
        <v>1.0101592726735344</v>
      </c>
      <c r="W185" s="49">
        <v>0.31692406010777585</v>
      </c>
      <c r="X185" s="49">
        <v>-0.2111748690032304</v>
      </c>
      <c r="Y185" s="49">
        <v>0.64007998552265888</v>
      </c>
      <c r="Z185" s="49">
        <v>-0.2111748690032304</v>
      </c>
      <c r="AA185" s="49">
        <v>0.64007998552265888</v>
      </c>
    </row>
    <row r="188" spans="2:27" x14ac:dyDescent="0.25">
      <c r="B188" t="s">
        <v>287</v>
      </c>
      <c r="S188" t="s">
        <v>302</v>
      </c>
    </row>
    <row r="189" spans="2:27" ht="17.25" thickBot="1" x14ac:dyDescent="0.3"/>
    <row r="190" spans="2:27" x14ac:dyDescent="0.25">
      <c r="B190" s="68" t="s">
        <v>251</v>
      </c>
      <c r="C190" s="68"/>
      <c r="S190" s="68" t="s">
        <v>251</v>
      </c>
      <c r="T190" s="68"/>
    </row>
    <row r="191" spans="2:27" x14ac:dyDescent="0.25">
      <c r="B191" t="s">
        <v>252</v>
      </c>
      <c r="C191">
        <v>0.33213539517602342</v>
      </c>
      <c r="S191" t="s">
        <v>252</v>
      </c>
      <c r="T191">
        <v>0.4117318939737476</v>
      </c>
    </row>
    <row r="192" spans="2:27" x14ac:dyDescent="0.25">
      <c r="B192" t="s">
        <v>253</v>
      </c>
      <c r="C192">
        <v>0.11031392072873324</v>
      </c>
      <c r="S192" t="s">
        <v>253</v>
      </c>
      <c r="T192">
        <v>0.16952315251520933</v>
      </c>
    </row>
    <row r="193" spans="2:27" x14ac:dyDescent="0.25">
      <c r="B193" t="s">
        <v>254</v>
      </c>
      <c r="C193">
        <v>4.4411248190120885E-2</v>
      </c>
      <c r="S193" t="s">
        <v>254</v>
      </c>
      <c r="T193">
        <v>0.10800634899781744</v>
      </c>
    </row>
    <row r="194" spans="2:27" x14ac:dyDescent="0.25">
      <c r="B194" t="s">
        <v>255</v>
      </c>
      <c r="C194">
        <v>0.2173332463380811</v>
      </c>
      <c r="S194" t="s">
        <v>255</v>
      </c>
      <c r="T194">
        <v>6.9383182571588833E-2</v>
      </c>
    </row>
    <row r="195" spans="2:27" ht="17.25" thickBot="1" x14ac:dyDescent="0.3">
      <c r="B195" s="49" t="s">
        <v>256</v>
      </c>
      <c r="C195" s="49">
        <v>59</v>
      </c>
      <c r="S195" s="49" t="s">
        <v>256</v>
      </c>
      <c r="T195" s="49">
        <v>59</v>
      </c>
    </row>
    <row r="197" spans="2:27" ht="17.25" thickBot="1" x14ac:dyDescent="0.3">
      <c r="B197" t="s">
        <v>257</v>
      </c>
      <c r="S197" t="s">
        <v>257</v>
      </c>
    </row>
    <row r="198" spans="2:27" x14ac:dyDescent="0.25">
      <c r="B198" s="68"/>
      <c r="C198" s="68" t="s">
        <v>262</v>
      </c>
      <c r="D198" s="68" t="s">
        <v>263</v>
      </c>
      <c r="E198" s="68" t="s">
        <v>264</v>
      </c>
      <c r="F198" s="68" t="s">
        <v>265</v>
      </c>
      <c r="G198" s="68" t="s">
        <v>266</v>
      </c>
      <c r="S198" s="68"/>
      <c r="T198" s="68" t="s">
        <v>262</v>
      </c>
      <c r="U198" s="68" t="s">
        <v>263</v>
      </c>
      <c r="V198" s="68" t="s">
        <v>264</v>
      </c>
      <c r="W198" s="68" t="s">
        <v>265</v>
      </c>
      <c r="X198" s="68" t="s">
        <v>266</v>
      </c>
    </row>
    <row r="199" spans="2:27" x14ac:dyDescent="0.25">
      <c r="B199" t="s">
        <v>258</v>
      </c>
      <c r="C199">
        <v>4</v>
      </c>
      <c r="D199">
        <v>0.31625661572621588</v>
      </c>
      <c r="E199">
        <v>7.9064153931553971E-2</v>
      </c>
      <c r="F199">
        <v>1.6738914596232852</v>
      </c>
      <c r="G199">
        <v>0.16947677866478142</v>
      </c>
      <c r="S199" t="s">
        <v>258</v>
      </c>
      <c r="T199">
        <v>4</v>
      </c>
      <c r="U199">
        <v>5.3064452063588896E-2</v>
      </c>
      <c r="V199">
        <v>1.3266113015897224E-2</v>
      </c>
      <c r="W199">
        <v>2.7557210846835059</v>
      </c>
      <c r="X199">
        <v>3.7004426903206142E-2</v>
      </c>
    </row>
    <row r="200" spans="2:27" x14ac:dyDescent="0.25">
      <c r="B200" t="s">
        <v>259</v>
      </c>
      <c r="C200">
        <v>54</v>
      </c>
      <c r="D200">
        <v>2.5506219580478482</v>
      </c>
      <c r="E200">
        <v>4.7233739963849039E-2</v>
      </c>
      <c r="S200" t="s">
        <v>259</v>
      </c>
      <c r="T200">
        <v>54</v>
      </c>
      <c r="U200">
        <v>0.25995740528317113</v>
      </c>
      <c r="V200">
        <v>4.8140260237624286E-3</v>
      </c>
    </row>
    <row r="201" spans="2:27" ht="17.25" thickBot="1" x14ac:dyDescent="0.3">
      <c r="B201" s="49" t="s">
        <v>260</v>
      </c>
      <c r="C201" s="49">
        <v>58</v>
      </c>
      <c r="D201" s="49">
        <v>2.8668785737740641</v>
      </c>
      <c r="E201" s="49"/>
      <c r="F201" s="49"/>
      <c r="G201" s="49"/>
      <c r="S201" s="49" t="s">
        <v>260</v>
      </c>
      <c r="T201" s="49">
        <v>58</v>
      </c>
      <c r="U201" s="49">
        <v>0.31302185734676002</v>
      </c>
      <c r="V201" s="49"/>
      <c r="W201" s="49"/>
      <c r="X201" s="49"/>
    </row>
    <row r="202" spans="2:27" ht="17.25" thickBot="1" x14ac:dyDescent="0.3"/>
    <row r="203" spans="2:27" x14ac:dyDescent="0.25">
      <c r="B203" s="68"/>
      <c r="C203" s="68" t="s">
        <v>267</v>
      </c>
      <c r="D203" s="68" t="s">
        <v>255</v>
      </c>
      <c r="E203" s="68" t="s">
        <v>268</v>
      </c>
      <c r="F203" s="68" t="s">
        <v>269</v>
      </c>
      <c r="G203" s="68" t="s">
        <v>270</v>
      </c>
      <c r="H203" s="68" t="s">
        <v>271</v>
      </c>
      <c r="I203" s="68" t="s">
        <v>272</v>
      </c>
      <c r="J203" s="68" t="s">
        <v>273</v>
      </c>
      <c r="S203" s="68"/>
      <c r="T203" s="68" t="s">
        <v>267</v>
      </c>
      <c r="U203" s="68" t="s">
        <v>255</v>
      </c>
      <c r="V203" s="68" t="s">
        <v>268</v>
      </c>
      <c r="W203" s="68" t="s">
        <v>269</v>
      </c>
      <c r="X203" s="68" t="s">
        <v>270</v>
      </c>
      <c r="Y203" s="68" t="s">
        <v>271</v>
      </c>
      <c r="Z203" s="68" t="s">
        <v>272</v>
      </c>
      <c r="AA203" s="68" t="s">
        <v>273</v>
      </c>
    </row>
    <row r="204" spans="2:27" x14ac:dyDescent="0.25">
      <c r="B204" t="s">
        <v>261</v>
      </c>
      <c r="C204">
        <v>3.5703426763342549E-3</v>
      </c>
      <c r="D204">
        <v>2.9087977679409321E-2</v>
      </c>
      <c r="E204">
        <v>0.12274289796576729</v>
      </c>
      <c r="F204">
        <v>0.90276637881436872</v>
      </c>
      <c r="G204">
        <v>-5.4747541308390012E-2</v>
      </c>
      <c r="H204">
        <v>6.1888226661058525E-2</v>
      </c>
      <c r="I204">
        <v>-5.4747541308390012E-2</v>
      </c>
      <c r="J204">
        <v>6.1888226661058525E-2</v>
      </c>
      <c r="S204" t="s">
        <v>261</v>
      </c>
      <c r="T204">
        <v>-8.3435899754241462E-3</v>
      </c>
      <c r="U204">
        <v>9.2862757998343412E-3</v>
      </c>
      <c r="V204">
        <v>-0.89848612676063189</v>
      </c>
      <c r="W204">
        <v>0.37291534223532186</v>
      </c>
      <c r="X204">
        <v>-2.6961451990914008E-2</v>
      </c>
      <c r="Y204">
        <v>1.0274272040065716E-2</v>
      </c>
      <c r="Z204">
        <v>-2.6961451990914008E-2</v>
      </c>
      <c r="AA204">
        <v>1.0274272040065716E-2</v>
      </c>
    </row>
    <row r="205" spans="2:27" x14ac:dyDescent="0.25">
      <c r="B205" t="s">
        <v>274</v>
      </c>
      <c r="C205" s="74">
        <v>0.89440167696937434</v>
      </c>
      <c r="D205">
        <v>0.60377270492712964</v>
      </c>
      <c r="E205">
        <v>1.4813549365026715</v>
      </c>
      <c r="F205">
        <v>0.14432398303847904</v>
      </c>
      <c r="G205">
        <v>-0.31608971391230756</v>
      </c>
      <c r="H205">
        <v>2.104893067851056</v>
      </c>
      <c r="I205">
        <v>-0.31608971391230756</v>
      </c>
      <c r="J205">
        <v>2.104893067851056</v>
      </c>
      <c r="S205" t="s">
        <v>274</v>
      </c>
      <c r="T205" s="74">
        <v>7.468131047969527E-2</v>
      </c>
      <c r="U205">
        <v>0.19275316834192438</v>
      </c>
      <c r="V205">
        <v>0.38744530698047086</v>
      </c>
      <c r="W205">
        <v>0.69994950820004509</v>
      </c>
      <c r="X205">
        <v>-0.31176552446165495</v>
      </c>
      <c r="Y205">
        <v>0.46112814542104552</v>
      </c>
      <c r="Z205">
        <v>-0.31176552446165495</v>
      </c>
      <c r="AA205">
        <v>0.46112814542104552</v>
      </c>
    </row>
    <row r="206" spans="2:27" x14ac:dyDescent="0.25">
      <c r="B206" t="s">
        <v>275</v>
      </c>
      <c r="C206">
        <v>1.0469508430244678</v>
      </c>
      <c r="D206">
        <v>1.1084784500075235</v>
      </c>
      <c r="E206">
        <v>0.94449363721717994</v>
      </c>
      <c r="F206">
        <v>0.34912442083032824</v>
      </c>
      <c r="G206">
        <v>-1.1754146427984176</v>
      </c>
      <c r="H206">
        <v>3.2693163288473532</v>
      </c>
      <c r="I206">
        <v>-1.1754146427984176</v>
      </c>
      <c r="J206">
        <v>3.2693163288473532</v>
      </c>
      <c r="S206" t="s">
        <v>275</v>
      </c>
      <c r="T206">
        <v>0.90809541123780613</v>
      </c>
      <c r="U206">
        <v>0.35387941775785131</v>
      </c>
      <c r="V206">
        <v>2.5661153649212443</v>
      </c>
      <c r="W206">
        <v>1.3091815629481677E-2</v>
      </c>
      <c r="X206">
        <v>0.19860989605904089</v>
      </c>
      <c r="Y206">
        <v>1.6175809264165713</v>
      </c>
      <c r="Z206">
        <v>0.19860989605904089</v>
      </c>
      <c r="AA206">
        <v>1.6175809264165713</v>
      </c>
    </row>
    <row r="207" spans="2:27" x14ac:dyDescent="0.25">
      <c r="B207" t="s">
        <v>276</v>
      </c>
      <c r="C207">
        <v>0.32848528573715829</v>
      </c>
      <c r="D207">
        <v>0.61749053625197114</v>
      </c>
      <c r="E207">
        <v>0.531968129796758</v>
      </c>
      <c r="F207">
        <v>0.59693000892219239</v>
      </c>
      <c r="G207">
        <v>-0.90950870104655568</v>
      </c>
      <c r="H207">
        <v>1.5664792725208723</v>
      </c>
      <c r="I207">
        <v>-0.90950870104655568</v>
      </c>
      <c r="J207">
        <v>1.5664792725208723</v>
      </c>
      <c r="S207" t="s">
        <v>276</v>
      </c>
      <c r="T207">
        <v>0.25312417262194592</v>
      </c>
      <c r="U207">
        <v>0.19713255718985589</v>
      </c>
      <c r="V207">
        <v>1.2840302800828844</v>
      </c>
      <c r="W207">
        <v>0.20461339905493037</v>
      </c>
      <c r="X207">
        <v>-0.14210280831554395</v>
      </c>
      <c r="Y207">
        <v>0.64835115355943573</v>
      </c>
      <c r="Z207">
        <v>-0.14210280831554395</v>
      </c>
      <c r="AA207">
        <v>0.64835115355943573</v>
      </c>
    </row>
    <row r="208" spans="2:27" ht="17.25" thickBot="1" x14ac:dyDescent="0.3">
      <c r="B208" s="49" t="s">
        <v>277</v>
      </c>
      <c r="C208" s="49">
        <v>-0.18397396012503545</v>
      </c>
      <c r="D208" s="49">
        <v>0.79222872342758366</v>
      </c>
      <c r="E208" s="49">
        <v>-0.23222328941706469</v>
      </c>
      <c r="F208" s="49">
        <v>0.8172424456931775</v>
      </c>
      <c r="G208" s="49">
        <v>-1.772296919232663</v>
      </c>
      <c r="H208" s="49">
        <v>1.4043489989825921</v>
      </c>
      <c r="I208" s="49">
        <v>-1.772296919232663</v>
      </c>
      <c r="J208" s="49">
        <v>1.4043489989825921</v>
      </c>
      <c r="S208" s="49" t="s">
        <v>277</v>
      </c>
      <c r="T208" s="49">
        <v>3.0478472289748003E-2</v>
      </c>
      <c r="U208" s="49">
        <v>0.25291735655816883</v>
      </c>
      <c r="V208" s="49">
        <v>0.12050763421109147</v>
      </c>
      <c r="W208" s="49">
        <v>0.90452830214729862</v>
      </c>
      <c r="X208" s="49">
        <v>-0.47659029749699877</v>
      </c>
      <c r="Y208" s="49">
        <v>0.53754724207649474</v>
      </c>
      <c r="Z208" s="49">
        <v>-0.47659029749699877</v>
      </c>
      <c r="AA208" s="49">
        <v>0.53754724207649474</v>
      </c>
    </row>
    <row r="211" spans="2:24" x14ac:dyDescent="0.25">
      <c r="B211" t="s">
        <v>288</v>
      </c>
      <c r="S211" t="s">
        <v>303</v>
      </c>
    </row>
    <row r="212" spans="2:24" ht="17.25" thickBot="1" x14ac:dyDescent="0.3"/>
    <row r="213" spans="2:24" x14ac:dyDescent="0.25">
      <c r="B213" s="68" t="s">
        <v>251</v>
      </c>
      <c r="C213" s="68"/>
      <c r="S213" s="68" t="s">
        <v>251</v>
      </c>
      <c r="T213" s="68"/>
    </row>
    <row r="214" spans="2:24" x14ac:dyDescent="0.25">
      <c r="B214" t="s">
        <v>252</v>
      </c>
      <c r="C214">
        <v>0.34134163409472756</v>
      </c>
      <c r="S214" t="s">
        <v>252</v>
      </c>
      <c r="T214">
        <v>0.5814372615545973</v>
      </c>
    </row>
    <row r="215" spans="2:24" x14ac:dyDescent="0.25">
      <c r="B215" t="s">
        <v>253</v>
      </c>
      <c r="C215">
        <v>0.11651411116645888</v>
      </c>
      <c r="S215" t="s">
        <v>253</v>
      </c>
      <c r="T215">
        <v>0.33806928912410916</v>
      </c>
    </row>
    <row r="216" spans="2:24" x14ac:dyDescent="0.25">
      <c r="B216" t="s">
        <v>254</v>
      </c>
      <c r="C216">
        <v>5.1070711993603982E-2</v>
      </c>
      <c r="S216" t="s">
        <v>254</v>
      </c>
      <c r="T216">
        <v>0.2890373846147839</v>
      </c>
    </row>
    <row r="217" spans="2:24" x14ac:dyDescent="0.25">
      <c r="B217" t="s">
        <v>255</v>
      </c>
      <c r="C217">
        <v>0.13842328299986686</v>
      </c>
      <c r="S217" t="s">
        <v>255</v>
      </c>
      <c r="T217">
        <v>0.10420430882309813</v>
      </c>
    </row>
    <row r="218" spans="2:24" ht="17.25" thickBot="1" x14ac:dyDescent="0.3">
      <c r="B218" s="49" t="s">
        <v>256</v>
      </c>
      <c r="C218" s="49">
        <v>59</v>
      </c>
      <c r="S218" s="49" t="s">
        <v>256</v>
      </c>
      <c r="T218" s="49">
        <v>59</v>
      </c>
    </row>
    <row r="220" spans="2:24" ht="17.25" thickBot="1" x14ac:dyDescent="0.3">
      <c r="B220" t="s">
        <v>257</v>
      </c>
      <c r="S220" t="s">
        <v>257</v>
      </c>
    </row>
    <row r="221" spans="2:24" x14ac:dyDescent="0.25">
      <c r="B221" s="68"/>
      <c r="C221" s="68" t="s">
        <v>262</v>
      </c>
      <c r="D221" s="68" t="s">
        <v>263</v>
      </c>
      <c r="E221" s="68" t="s">
        <v>264</v>
      </c>
      <c r="F221" s="68" t="s">
        <v>265</v>
      </c>
      <c r="G221" s="68" t="s">
        <v>266</v>
      </c>
      <c r="S221" s="68"/>
      <c r="T221" s="68" t="s">
        <v>262</v>
      </c>
      <c r="U221" s="68" t="s">
        <v>263</v>
      </c>
      <c r="V221" s="68" t="s">
        <v>264</v>
      </c>
      <c r="W221" s="68" t="s">
        <v>265</v>
      </c>
      <c r="X221" s="68" t="s">
        <v>266</v>
      </c>
    </row>
    <row r="222" spans="2:24" x14ac:dyDescent="0.25">
      <c r="B222" t="s">
        <v>258</v>
      </c>
      <c r="C222">
        <v>4</v>
      </c>
      <c r="D222">
        <v>0.13645547309949224</v>
      </c>
      <c r="E222">
        <v>3.411386827487306E-2</v>
      </c>
      <c r="F222">
        <v>1.7803798800045747</v>
      </c>
      <c r="G222">
        <v>0.14621990556922412</v>
      </c>
      <c r="S222" t="s">
        <v>258</v>
      </c>
      <c r="T222">
        <v>4</v>
      </c>
      <c r="U222">
        <v>0.29947343482973654</v>
      </c>
      <c r="V222">
        <v>7.4868358707434135E-2</v>
      </c>
      <c r="W222">
        <v>6.8948839027823734</v>
      </c>
      <c r="X222">
        <v>1.4704710911499173E-4</v>
      </c>
    </row>
    <row r="223" spans="2:24" x14ac:dyDescent="0.25">
      <c r="B223" t="s">
        <v>259</v>
      </c>
      <c r="C223">
        <v>54</v>
      </c>
      <c r="D223">
        <v>1.0346942849289062</v>
      </c>
      <c r="E223">
        <v>1.9161005276461227E-2</v>
      </c>
      <c r="S223" t="s">
        <v>259</v>
      </c>
      <c r="T223">
        <v>54</v>
      </c>
      <c r="U223">
        <v>0.58636105077417877</v>
      </c>
      <c r="V223">
        <v>1.0858537977299607E-2</v>
      </c>
    </row>
    <row r="224" spans="2:24" ht="17.25" thickBot="1" x14ac:dyDescent="0.3">
      <c r="B224" s="49" t="s">
        <v>260</v>
      </c>
      <c r="C224" s="49">
        <v>58</v>
      </c>
      <c r="D224" s="49">
        <v>1.1711497580283985</v>
      </c>
      <c r="E224" s="49"/>
      <c r="F224" s="49"/>
      <c r="G224" s="49"/>
      <c r="S224" s="49" t="s">
        <v>260</v>
      </c>
      <c r="T224" s="49">
        <v>58</v>
      </c>
      <c r="U224" s="49">
        <v>0.88583448560391531</v>
      </c>
      <c r="V224" s="49"/>
      <c r="W224" s="49"/>
      <c r="X224" s="49"/>
    </row>
    <row r="225" spans="2:27" ht="17.25" thickBot="1" x14ac:dyDescent="0.3"/>
    <row r="226" spans="2:27" x14ac:dyDescent="0.25">
      <c r="B226" s="68"/>
      <c r="C226" s="68" t="s">
        <v>267</v>
      </c>
      <c r="D226" s="68" t="s">
        <v>255</v>
      </c>
      <c r="E226" s="68" t="s">
        <v>268</v>
      </c>
      <c r="F226" s="68" t="s">
        <v>269</v>
      </c>
      <c r="G226" s="68" t="s">
        <v>270</v>
      </c>
      <c r="H226" s="68" t="s">
        <v>271</v>
      </c>
      <c r="I226" s="68" t="s">
        <v>272</v>
      </c>
      <c r="J226" s="68" t="s">
        <v>273</v>
      </c>
      <c r="S226" s="68"/>
      <c r="T226" s="68" t="s">
        <v>267</v>
      </c>
      <c r="U226" s="68" t="s">
        <v>255</v>
      </c>
      <c r="V226" s="68" t="s">
        <v>268</v>
      </c>
      <c r="W226" s="68" t="s">
        <v>269</v>
      </c>
      <c r="X226" s="68" t="s">
        <v>270</v>
      </c>
      <c r="Y226" s="68" t="s">
        <v>271</v>
      </c>
      <c r="Z226" s="68" t="s">
        <v>272</v>
      </c>
      <c r="AA226" s="68" t="s">
        <v>273</v>
      </c>
    </row>
    <row r="227" spans="2:27" x14ac:dyDescent="0.25">
      <c r="B227" t="s">
        <v>261</v>
      </c>
      <c r="C227">
        <v>2.2168941603490595E-2</v>
      </c>
      <c r="D227">
        <v>1.852663333407896E-2</v>
      </c>
      <c r="E227">
        <v>1.1965984970788925</v>
      </c>
      <c r="F227">
        <v>0.23669037039404273</v>
      </c>
      <c r="G227">
        <v>-1.4974721847858773E-2</v>
      </c>
      <c r="H227">
        <v>5.9312605054839963E-2</v>
      </c>
      <c r="I227">
        <v>-1.4974721847858773E-2</v>
      </c>
      <c r="J227">
        <v>5.9312605054839963E-2</v>
      </c>
      <c r="S227" t="s">
        <v>261</v>
      </c>
      <c r="T227">
        <v>3.9606014631655487E-3</v>
      </c>
      <c r="U227">
        <v>1.3946750716774467E-2</v>
      </c>
      <c r="V227">
        <v>0.28398022905807957</v>
      </c>
      <c r="W227">
        <v>0.77751159145506676</v>
      </c>
      <c r="X227">
        <v>-2.4000950186417527E-2</v>
      </c>
      <c r="Y227">
        <v>3.1922153112748625E-2</v>
      </c>
      <c r="Z227">
        <v>-2.4000950186417527E-2</v>
      </c>
      <c r="AA227">
        <v>3.1922153112748625E-2</v>
      </c>
    </row>
    <row r="228" spans="2:27" x14ac:dyDescent="0.25">
      <c r="B228" t="s">
        <v>274</v>
      </c>
      <c r="C228" s="74">
        <v>0.54839605292641502</v>
      </c>
      <c r="D228">
        <v>0.38455322142344012</v>
      </c>
      <c r="E228">
        <v>1.4260602235927284</v>
      </c>
      <c r="F228">
        <v>0.15960672356963643</v>
      </c>
      <c r="G228">
        <v>-0.22258673591143618</v>
      </c>
      <c r="H228">
        <v>1.3193788417642662</v>
      </c>
      <c r="I228">
        <v>-0.22258673591143618</v>
      </c>
      <c r="J228">
        <v>1.3193788417642662</v>
      </c>
      <c r="S228" t="s">
        <v>274</v>
      </c>
      <c r="T228" s="74">
        <v>1.1382737243656333</v>
      </c>
      <c r="U228">
        <v>0.28948961313223542</v>
      </c>
      <c r="V228">
        <v>3.9320019535405004</v>
      </c>
      <c r="W228">
        <v>2.4198827939441109E-4</v>
      </c>
      <c r="X228">
        <v>0.55788199485124101</v>
      </c>
      <c r="Y228">
        <v>1.7186654538800257</v>
      </c>
      <c r="Z228">
        <v>0.55788199485124101</v>
      </c>
      <c r="AA228">
        <v>1.7186654538800257</v>
      </c>
    </row>
    <row r="229" spans="2:27" x14ac:dyDescent="0.25">
      <c r="B229" t="s">
        <v>275</v>
      </c>
      <c r="C229">
        <v>9.7391338673794403E-2</v>
      </c>
      <c r="D229">
        <v>0.70600899204329226</v>
      </c>
      <c r="E229">
        <v>0.13794631480815814</v>
      </c>
      <c r="F229">
        <v>0.89079595366227904</v>
      </c>
      <c r="G229">
        <v>-1.3180714667483295</v>
      </c>
      <c r="H229">
        <v>1.5128541440959182</v>
      </c>
      <c r="I229">
        <v>-1.3180714667483295</v>
      </c>
      <c r="J229">
        <v>1.5128541440959182</v>
      </c>
      <c r="S229" t="s">
        <v>275</v>
      </c>
      <c r="T229">
        <v>0.36125628587277608</v>
      </c>
      <c r="U229">
        <v>0.53147980198413747</v>
      </c>
      <c r="V229">
        <v>0.6797178077588697</v>
      </c>
      <c r="W229">
        <v>0.4995867277947913</v>
      </c>
      <c r="X229">
        <v>-0.70429656121551121</v>
      </c>
      <c r="Y229">
        <v>1.4268091329610635</v>
      </c>
      <c r="Z229">
        <v>-0.70429656121551121</v>
      </c>
      <c r="AA229">
        <v>1.4268091329610635</v>
      </c>
    </row>
    <row r="230" spans="2:27" x14ac:dyDescent="0.25">
      <c r="B230" t="s">
        <v>276</v>
      </c>
      <c r="C230">
        <v>0.67638325303401337</v>
      </c>
      <c r="D230">
        <v>0.39329034415830755</v>
      </c>
      <c r="E230">
        <v>1.7198064053201241</v>
      </c>
      <c r="F230">
        <v>9.1194869389283631E-2</v>
      </c>
      <c r="G230">
        <v>-0.11211641221333046</v>
      </c>
      <c r="H230">
        <v>1.4648829182813572</v>
      </c>
      <c r="I230">
        <v>-0.11211641221333046</v>
      </c>
      <c r="J230">
        <v>1.4648829182813572</v>
      </c>
      <c r="S230" t="s">
        <v>276</v>
      </c>
      <c r="T230">
        <v>0.11888491742245655</v>
      </c>
      <c r="U230">
        <v>0.29606687250622604</v>
      </c>
      <c r="V230">
        <v>0.4015475166677302</v>
      </c>
      <c r="W230">
        <v>0.68960182107817891</v>
      </c>
      <c r="X230">
        <v>-0.47469342318389041</v>
      </c>
      <c r="Y230">
        <v>0.7124632580288035</v>
      </c>
      <c r="Z230">
        <v>-0.47469342318389041</v>
      </c>
      <c r="AA230">
        <v>0.7124632580288035</v>
      </c>
    </row>
    <row r="231" spans="2:27" ht="17.25" thickBot="1" x14ac:dyDescent="0.3">
      <c r="B231" s="49" t="s">
        <v>277</v>
      </c>
      <c r="C231" s="49">
        <v>-8.7850813848549508E-2</v>
      </c>
      <c r="D231" s="49">
        <v>0.50458410128862341</v>
      </c>
      <c r="E231" s="49">
        <v>-0.17410539417352475</v>
      </c>
      <c r="F231" s="49">
        <v>0.86243371394591606</v>
      </c>
      <c r="G231" s="49">
        <v>-1.0994810276710956</v>
      </c>
      <c r="H231" s="49">
        <v>0.92377939997399661</v>
      </c>
      <c r="I231" s="49">
        <v>-1.0994810276710956</v>
      </c>
      <c r="J231" s="49">
        <v>0.92377939997399661</v>
      </c>
      <c r="S231" s="49" t="s">
        <v>277</v>
      </c>
      <c r="T231" s="49">
        <v>-0.1635000920391127</v>
      </c>
      <c r="U231" s="49">
        <v>0.3798482190164188</v>
      </c>
      <c r="V231" s="49">
        <v>-0.43043532614811464</v>
      </c>
      <c r="W231" s="49">
        <v>0.66859212043303851</v>
      </c>
      <c r="X231" s="49">
        <v>-0.92504991900025191</v>
      </c>
      <c r="Y231" s="49">
        <v>0.5980497349220264</v>
      </c>
      <c r="Z231" s="49">
        <v>-0.92504991900025191</v>
      </c>
      <c r="AA231" s="49">
        <v>0.5980497349220264</v>
      </c>
    </row>
    <row r="234" spans="2:27" x14ac:dyDescent="0.25">
      <c r="B234" t="s">
        <v>289</v>
      </c>
      <c r="S234" t="s">
        <v>304</v>
      </c>
    </row>
    <row r="235" spans="2:27" ht="17.25" thickBot="1" x14ac:dyDescent="0.3"/>
    <row r="236" spans="2:27" x14ac:dyDescent="0.25">
      <c r="B236" s="68" t="s">
        <v>251</v>
      </c>
      <c r="C236" s="68"/>
      <c r="S236" s="68" t="s">
        <v>251</v>
      </c>
      <c r="T236" s="68"/>
    </row>
    <row r="237" spans="2:27" x14ac:dyDescent="0.25">
      <c r="B237" t="s">
        <v>252</v>
      </c>
      <c r="C237">
        <v>0.81967998217151394</v>
      </c>
      <c r="S237" t="s">
        <v>252</v>
      </c>
      <c r="T237">
        <v>0.23500038075305169</v>
      </c>
    </row>
    <row r="238" spans="2:27" x14ac:dyDescent="0.25">
      <c r="B238" t="s">
        <v>253</v>
      </c>
      <c r="C238">
        <v>0.67187527317269347</v>
      </c>
      <c r="S238" t="s">
        <v>253</v>
      </c>
      <c r="T238">
        <v>5.5225178954079267E-2</v>
      </c>
    </row>
    <row r="239" spans="2:27" x14ac:dyDescent="0.25">
      <c r="B239" t="s">
        <v>254</v>
      </c>
      <c r="C239">
        <v>0.64756973785215222</v>
      </c>
      <c r="S239" t="s">
        <v>254</v>
      </c>
      <c r="T239">
        <v>-1.4758141123396342E-2</v>
      </c>
    </row>
    <row r="240" spans="2:27" x14ac:dyDescent="0.25">
      <c r="B240" t="s">
        <v>255</v>
      </c>
      <c r="C240">
        <v>6.1942567374510676E-2</v>
      </c>
      <c r="S240" t="s">
        <v>255</v>
      </c>
      <c r="T240">
        <v>9.1368939759327306E-2</v>
      </c>
    </row>
    <row r="241" spans="2:27" ht="17.25" thickBot="1" x14ac:dyDescent="0.3">
      <c r="B241" s="49" t="s">
        <v>256</v>
      </c>
      <c r="C241" s="49">
        <v>59</v>
      </c>
      <c r="S241" s="49" t="s">
        <v>256</v>
      </c>
      <c r="T241" s="49">
        <v>59</v>
      </c>
    </row>
    <row r="243" spans="2:27" ht="17.25" thickBot="1" x14ac:dyDescent="0.3">
      <c r="B243" t="s">
        <v>257</v>
      </c>
      <c r="S243" t="s">
        <v>257</v>
      </c>
    </row>
    <row r="244" spans="2:27" x14ac:dyDescent="0.25">
      <c r="B244" s="68"/>
      <c r="C244" s="68" t="s">
        <v>262</v>
      </c>
      <c r="D244" s="68" t="s">
        <v>263</v>
      </c>
      <c r="E244" s="68" t="s">
        <v>264</v>
      </c>
      <c r="F244" s="68" t="s">
        <v>265</v>
      </c>
      <c r="G244" s="68" t="s">
        <v>266</v>
      </c>
      <c r="S244" s="68"/>
      <c r="T244" s="68" t="s">
        <v>262</v>
      </c>
      <c r="U244" s="68" t="s">
        <v>263</v>
      </c>
      <c r="V244" s="68" t="s">
        <v>264</v>
      </c>
      <c r="W244" s="68" t="s">
        <v>265</v>
      </c>
      <c r="X244" s="68" t="s">
        <v>266</v>
      </c>
    </row>
    <row r="245" spans="2:27" x14ac:dyDescent="0.25">
      <c r="B245" t="s">
        <v>258</v>
      </c>
      <c r="C245">
        <v>4</v>
      </c>
      <c r="D245">
        <v>0.42425001131747908</v>
      </c>
      <c r="E245">
        <v>0.10606250282936977</v>
      </c>
      <c r="F245">
        <v>27.64289139539644</v>
      </c>
      <c r="G245">
        <v>1.640620674813291E-12</v>
      </c>
      <c r="S245" t="s">
        <v>258</v>
      </c>
      <c r="T245">
        <v>4</v>
      </c>
      <c r="U245">
        <v>2.6351160851425526E-2</v>
      </c>
      <c r="V245">
        <v>6.5877902128563814E-3</v>
      </c>
      <c r="W245">
        <v>0.78911916286540529</v>
      </c>
      <c r="X245">
        <v>0.53734353588170392</v>
      </c>
    </row>
    <row r="246" spans="2:27" x14ac:dyDescent="0.25">
      <c r="B246" t="s">
        <v>259</v>
      </c>
      <c r="C246">
        <v>54</v>
      </c>
      <c r="D246">
        <v>0.2071916092590729</v>
      </c>
      <c r="E246">
        <v>3.8368816529457945E-3</v>
      </c>
      <c r="S246" t="s">
        <v>259</v>
      </c>
      <c r="T246">
        <v>54</v>
      </c>
      <c r="U246">
        <v>0.45080729024815336</v>
      </c>
      <c r="V246">
        <v>8.3482831527435814E-3</v>
      </c>
    </row>
    <row r="247" spans="2:27" ht="17.25" thickBot="1" x14ac:dyDescent="0.3">
      <c r="B247" s="49" t="s">
        <v>260</v>
      </c>
      <c r="C247" s="49">
        <v>58</v>
      </c>
      <c r="D247" s="49">
        <v>0.63144162057655195</v>
      </c>
      <c r="E247" s="49"/>
      <c r="F247" s="49"/>
      <c r="G247" s="49"/>
      <c r="S247" s="49" t="s">
        <v>260</v>
      </c>
      <c r="T247" s="49">
        <v>58</v>
      </c>
      <c r="U247" s="49">
        <v>0.47715845109957888</v>
      </c>
      <c r="V247" s="49"/>
      <c r="W247" s="49"/>
      <c r="X247" s="49"/>
    </row>
    <row r="248" spans="2:27" ht="17.25" thickBot="1" x14ac:dyDescent="0.3"/>
    <row r="249" spans="2:27" x14ac:dyDescent="0.25">
      <c r="B249" s="68"/>
      <c r="C249" s="68" t="s">
        <v>267</v>
      </c>
      <c r="D249" s="68" t="s">
        <v>255</v>
      </c>
      <c r="E249" s="68" t="s">
        <v>268</v>
      </c>
      <c r="F249" s="68" t="s">
        <v>269</v>
      </c>
      <c r="G249" s="68" t="s">
        <v>270</v>
      </c>
      <c r="H249" s="68" t="s">
        <v>271</v>
      </c>
      <c r="I249" s="68" t="s">
        <v>272</v>
      </c>
      <c r="J249" s="68" t="s">
        <v>273</v>
      </c>
      <c r="S249" s="68"/>
      <c r="T249" s="68" t="s">
        <v>267</v>
      </c>
      <c r="U249" s="68" t="s">
        <v>255</v>
      </c>
      <c r="V249" s="68" t="s">
        <v>268</v>
      </c>
      <c r="W249" s="68" t="s">
        <v>269</v>
      </c>
      <c r="X249" s="68" t="s">
        <v>270</v>
      </c>
      <c r="Y249" s="68" t="s">
        <v>271</v>
      </c>
      <c r="Z249" s="68" t="s">
        <v>272</v>
      </c>
      <c r="AA249" s="68" t="s">
        <v>273</v>
      </c>
    </row>
    <row r="250" spans="2:27" x14ac:dyDescent="0.25">
      <c r="B250" t="s">
        <v>261</v>
      </c>
      <c r="C250">
        <v>5.8047637415342612E-3</v>
      </c>
      <c r="D250">
        <v>8.2904205755627482E-3</v>
      </c>
      <c r="E250">
        <v>0.70017723330522808</v>
      </c>
      <c r="F250">
        <v>0.48682239287356388</v>
      </c>
      <c r="G250">
        <v>-1.0816528760779608E-2</v>
      </c>
      <c r="H250">
        <v>2.2426056243848132E-2</v>
      </c>
      <c r="I250">
        <v>-1.0816528760779608E-2</v>
      </c>
      <c r="J250">
        <v>2.2426056243848132E-2</v>
      </c>
      <c r="S250" t="s">
        <v>261</v>
      </c>
      <c r="T250">
        <v>1.2536893181513292E-3</v>
      </c>
      <c r="U250">
        <v>1.2228859252285135E-2</v>
      </c>
      <c r="V250">
        <v>0.10251890975988293</v>
      </c>
      <c r="W250">
        <v>0.91872456653060486</v>
      </c>
      <c r="X250">
        <v>-2.3263697314922036E-2</v>
      </c>
      <c r="Y250">
        <v>2.5771075951224697E-2</v>
      </c>
      <c r="Z250">
        <v>-2.3263697314922036E-2</v>
      </c>
      <c r="AA250">
        <v>2.5771075951224697E-2</v>
      </c>
    </row>
    <row r="251" spans="2:27" x14ac:dyDescent="0.25">
      <c r="B251" t="s">
        <v>274</v>
      </c>
      <c r="C251" s="74">
        <v>1.1449582143776731</v>
      </c>
      <c r="D251">
        <v>0.17208242219720707</v>
      </c>
      <c r="E251">
        <v>6.6535454333943935</v>
      </c>
      <c r="F251">
        <v>1.5037839302512537E-8</v>
      </c>
      <c r="G251">
        <v>0.79995373025325978</v>
      </c>
      <c r="H251">
        <v>1.4899626985020864</v>
      </c>
      <c r="I251">
        <v>0.79995373025325978</v>
      </c>
      <c r="J251">
        <v>1.4899626985020864</v>
      </c>
      <c r="S251" t="s">
        <v>274</v>
      </c>
      <c r="T251" s="74">
        <v>0.31044298445928642</v>
      </c>
      <c r="U251">
        <v>0.25383172079893057</v>
      </c>
      <c r="V251">
        <v>1.2230267496992613</v>
      </c>
      <c r="W251">
        <v>0.22663029649727132</v>
      </c>
      <c r="X251">
        <v>-0.19845897525562328</v>
      </c>
      <c r="Y251">
        <v>0.81934494417419612</v>
      </c>
      <c r="Z251">
        <v>-0.19845897525562328</v>
      </c>
      <c r="AA251">
        <v>0.81934494417419612</v>
      </c>
    </row>
    <row r="252" spans="2:27" x14ac:dyDescent="0.25">
      <c r="B252" t="s">
        <v>275</v>
      </c>
      <c r="C252">
        <v>0.58020855172742303</v>
      </c>
      <c r="D252">
        <v>0.31592957925072523</v>
      </c>
      <c r="E252">
        <v>1.8365122794246596</v>
      </c>
      <c r="F252">
        <v>7.1788782708364252E-2</v>
      </c>
      <c r="G252">
        <v>-5.3192118238323594E-2</v>
      </c>
      <c r="H252">
        <v>1.2136092216931695</v>
      </c>
      <c r="I252">
        <v>-5.3192118238323594E-2</v>
      </c>
      <c r="J252">
        <v>1.2136092216931695</v>
      </c>
      <c r="S252" t="s">
        <v>275</v>
      </c>
      <c r="T252">
        <v>3.7950447353366189E-2</v>
      </c>
      <c r="U252">
        <v>0.46601476041865736</v>
      </c>
      <c r="V252">
        <v>8.1436148759048629E-2</v>
      </c>
      <c r="W252">
        <v>0.93539619457979595</v>
      </c>
      <c r="X252">
        <v>-0.89635289379991989</v>
      </c>
      <c r="Y252">
        <v>0.97225378850665223</v>
      </c>
      <c r="Z252">
        <v>-0.89635289379991989</v>
      </c>
      <c r="AA252">
        <v>0.97225378850665223</v>
      </c>
    </row>
    <row r="253" spans="2:27" x14ac:dyDescent="0.25">
      <c r="B253" t="s">
        <v>276</v>
      </c>
      <c r="C253">
        <v>0.6801828286143301</v>
      </c>
      <c r="D253">
        <v>0.17599216773954052</v>
      </c>
      <c r="E253">
        <v>3.8648471539992975</v>
      </c>
      <c r="F253">
        <v>3.0034068298609565E-4</v>
      </c>
      <c r="G253">
        <v>0.32733977663000685</v>
      </c>
      <c r="H253">
        <v>1.0330258805986534</v>
      </c>
      <c r="I253">
        <v>0.32733977663000685</v>
      </c>
      <c r="J253">
        <v>1.0330258805986534</v>
      </c>
      <c r="S253" t="s">
        <v>276</v>
      </c>
      <c r="T253">
        <v>0.34688322099920205</v>
      </c>
      <c r="U253">
        <v>0.25959882603969209</v>
      </c>
      <c r="V253">
        <v>1.3362280033815113</v>
      </c>
      <c r="W253">
        <v>0.18707846004054968</v>
      </c>
      <c r="X253">
        <v>-0.17358108856571125</v>
      </c>
      <c r="Y253">
        <v>0.8673475305641154</v>
      </c>
      <c r="Z253">
        <v>-0.17358108856571125</v>
      </c>
      <c r="AA253">
        <v>0.8673475305641154</v>
      </c>
    </row>
    <row r="254" spans="2:27" ht="17.25" thickBot="1" x14ac:dyDescent="0.3">
      <c r="B254" s="49" t="s">
        <v>277</v>
      </c>
      <c r="C254" s="49">
        <v>-0.21619925676661439</v>
      </c>
      <c r="D254" s="49">
        <v>0.2257946352147098</v>
      </c>
      <c r="E254" s="49">
        <v>-0.95750395735057614</v>
      </c>
      <c r="F254" s="49">
        <v>0.34258032873884681</v>
      </c>
      <c r="G254" s="49">
        <v>-0.66889024429256394</v>
      </c>
      <c r="H254" s="49">
        <v>0.23649173075933516</v>
      </c>
      <c r="I254" s="49">
        <v>-0.66889024429256394</v>
      </c>
      <c r="J254" s="49">
        <v>0.23649173075933516</v>
      </c>
      <c r="S254" s="49" t="s">
        <v>277</v>
      </c>
      <c r="T254" s="49">
        <v>0.23495447625079344</v>
      </c>
      <c r="U254" s="49">
        <v>0.33306040252057079</v>
      </c>
      <c r="V254" s="49">
        <v>0.70544103854039497</v>
      </c>
      <c r="W254" s="49">
        <v>0.48356791283073597</v>
      </c>
      <c r="X254" s="49">
        <v>-0.43279142647827651</v>
      </c>
      <c r="Y254" s="49">
        <v>0.90270037897986344</v>
      </c>
      <c r="Z254" s="49">
        <v>-0.43279142647827651</v>
      </c>
      <c r="AA254" s="49">
        <v>0.90270037897986344</v>
      </c>
    </row>
    <row r="257" spans="2:27" x14ac:dyDescent="0.25">
      <c r="B257" t="s">
        <v>290</v>
      </c>
      <c r="S257" t="s">
        <v>305</v>
      </c>
    </row>
    <row r="258" spans="2:27" ht="17.25" thickBot="1" x14ac:dyDescent="0.3"/>
    <row r="259" spans="2:27" x14ac:dyDescent="0.25">
      <c r="B259" s="68" t="s">
        <v>251</v>
      </c>
      <c r="C259" s="68"/>
      <c r="S259" s="68" t="s">
        <v>251</v>
      </c>
      <c r="T259" s="68"/>
    </row>
    <row r="260" spans="2:27" x14ac:dyDescent="0.25">
      <c r="B260" t="s">
        <v>252</v>
      </c>
      <c r="C260">
        <v>0.81502926589005453</v>
      </c>
      <c r="S260" t="s">
        <v>252</v>
      </c>
      <c r="T260">
        <v>0.5083204442149708</v>
      </c>
    </row>
    <row r="261" spans="2:27" x14ac:dyDescent="0.25">
      <c r="B261" t="s">
        <v>253</v>
      </c>
      <c r="C261">
        <v>0.66427270425728124</v>
      </c>
      <c r="S261" t="s">
        <v>253</v>
      </c>
      <c r="T261">
        <v>0.25838967400690521</v>
      </c>
    </row>
    <row r="262" spans="2:27" x14ac:dyDescent="0.25">
      <c r="B262" t="s">
        <v>254</v>
      </c>
      <c r="C262">
        <v>0.6394040156837465</v>
      </c>
      <c r="S262" t="s">
        <v>254</v>
      </c>
      <c r="T262">
        <v>0.20345557578519446</v>
      </c>
    </row>
    <row r="263" spans="2:27" x14ac:dyDescent="0.25">
      <c r="B263" t="s">
        <v>255</v>
      </c>
      <c r="C263">
        <v>6.2475422042735165E-2</v>
      </c>
      <c r="S263" t="s">
        <v>255</v>
      </c>
      <c r="T263">
        <v>4.5758315576555748E-2</v>
      </c>
    </row>
    <row r="264" spans="2:27" ht="17.25" thickBot="1" x14ac:dyDescent="0.3">
      <c r="B264" s="49" t="s">
        <v>256</v>
      </c>
      <c r="C264" s="49">
        <v>59</v>
      </c>
      <c r="S264" s="49" t="s">
        <v>256</v>
      </c>
      <c r="T264" s="49">
        <v>59</v>
      </c>
    </row>
    <row r="266" spans="2:27" ht="17.25" thickBot="1" x14ac:dyDescent="0.3">
      <c r="B266" t="s">
        <v>257</v>
      </c>
      <c r="S266" t="s">
        <v>257</v>
      </c>
    </row>
    <row r="267" spans="2:27" x14ac:dyDescent="0.25">
      <c r="B267" s="68"/>
      <c r="C267" s="68" t="s">
        <v>262</v>
      </c>
      <c r="D267" s="68" t="s">
        <v>263</v>
      </c>
      <c r="E267" s="68" t="s">
        <v>264</v>
      </c>
      <c r="F267" s="68" t="s">
        <v>265</v>
      </c>
      <c r="G267" s="68" t="s">
        <v>266</v>
      </c>
      <c r="S267" s="68"/>
      <c r="T267" s="68" t="s">
        <v>262</v>
      </c>
      <c r="U267" s="68" t="s">
        <v>263</v>
      </c>
      <c r="V267" s="68" t="s">
        <v>264</v>
      </c>
      <c r="W267" s="68" t="s">
        <v>265</v>
      </c>
      <c r="X267" s="68" t="s">
        <v>266</v>
      </c>
    </row>
    <row r="268" spans="2:27" x14ac:dyDescent="0.25">
      <c r="B268" t="s">
        <v>258</v>
      </c>
      <c r="C268">
        <v>4</v>
      </c>
      <c r="D268">
        <v>0.41703443047949806</v>
      </c>
      <c r="E268">
        <v>0.10425860761987452</v>
      </c>
      <c r="F268">
        <v>26.711207641411413</v>
      </c>
      <c r="G268">
        <v>3.012404215536807E-12</v>
      </c>
      <c r="S268" t="s">
        <v>258</v>
      </c>
      <c r="T268">
        <v>4</v>
      </c>
      <c r="U268">
        <v>3.9394283313358092E-2</v>
      </c>
      <c r="V268">
        <v>9.8485708283395229E-3</v>
      </c>
      <c r="W268">
        <v>4.7036300289131905</v>
      </c>
      <c r="X268">
        <v>2.4920644200349699E-3</v>
      </c>
    </row>
    <row r="269" spans="2:27" x14ac:dyDescent="0.25">
      <c r="B269" t="s">
        <v>259</v>
      </c>
      <c r="C269">
        <v>54</v>
      </c>
      <c r="D269">
        <v>0.21077163140856547</v>
      </c>
      <c r="E269">
        <v>3.9031783594178793E-3</v>
      </c>
      <c r="S269" t="s">
        <v>259</v>
      </c>
      <c r="T269">
        <v>54</v>
      </c>
      <c r="U269">
        <v>0.11306646599779788</v>
      </c>
      <c r="V269">
        <v>2.0938234444036643E-3</v>
      </c>
    </row>
    <row r="270" spans="2:27" ht="17.25" thickBot="1" x14ac:dyDescent="0.3">
      <c r="B270" s="49" t="s">
        <v>260</v>
      </c>
      <c r="C270" s="49">
        <v>58</v>
      </c>
      <c r="D270" s="49">
        <v>0.62780606188806354</v>
      </c>
      <c r="E270" s="49"/>
      <c r="F270" s="49"/>
      <c r="G270" s="49"/>
      <c r="S270" s="49" t="s">
        <v>260</v>
      </c>
      <c r="T270" s="49">
        <v>58</v>
      </c>
      <c r="U270" s="49">
        <v>0.15246074931115597</v>
      </c>
      <c r="V270" s="49"/>
      <c r="W270" s="49"/>
      <c r="X270" s="49"/>
    </row>
    <row r="271" spans="2:27" ht="17.25" thickBot="1" x14ac:dyDescent="0.3"/>
    <row r="272" spans="2:27" x14ac:dyDescent="0.25">
      <c r="B272" s="68"/>
      <c r="C272" s="68" t="s">
        <v>267</v>
      </c>
      <c r="D272" s="68" t="s">
        <v>255</v>
      </c>
      <c r="E272" s="68" t="s">
        <v>268</v>
      </c>
      <c r="F272" s="68" t="s">
        <v>269</v>
      </c>
      <c r="G272" s="68" t="s">
        <v>270</v>
      </c>
      <c r="H272" s="68" t="s">
        <v>271</v>
      </c>
      <c r="I272" s="68" t="s">
        <v>272</v>
      </c>
      <c r="J272" s="68" t="s">
        <v>273</v>
      </c>
      <c r="S272" s="68"/>
      <c r="T272" s="68" t="s">
        <v>267</v>
      </c>
      <c r="U272" s="68" t="s">
        <v>255</v>
      </c>
      <c r="V272" s="68" t="s">
        <v>268</v>
      </c>
      <c r="W272" s="68" t="s">
        <v>269</v>
      </c>
      <c r="X272" s="68" t="s">
        <v>270</v>
      </c>
      <c r="Y272" s="68" t="s">
        <v>271</v>
      </c>
      <c r="Z272" s="68" t="s">
        <v>272</v>
      </c>
      <c r="AA272" s="68" t="s">
        <v>273</v>
      </c>
    </row>
    <row r="273" spans="2:27" x14ac:dyDescent="0.25">
      <c r="B273" t="s">
        <v>261</v>
      </c>
      <c r="C273">
        <v>-1.1595698859590241E-2</v>
      </c>
      <c r="D273">
        <v>8.3617380797037025E-3</v>
      </c>
      <c r="E273">
        <v>-1.3867570054288443</v>
      </c>
      <c r="F273">
        <v>0.17121423658846074</v>
      </c>
      <c r="G273">
        <v>-2.8359974348841577E-2</v>
      </c>
      <c r="H273">
        <v>5.1685766296610952E-3</v>
      </c>
      <c r="I273">
        <v>-2.8359974348841577E-2</v>
      </c>
      <c r="J273">
        <v>5.1685766296610952E-3</v>
      </c>
      <c r="S273" t="s">
        <v>261</v>
      </c>
      <c r="T273">
        <v>-7.8541727870955931E-3</v>
      </c>
      <c r="U273">
        <v>6.124313166830017E-3</v>
      </c>
      <c r="V273">
        <v>-1.2824577341398371</v>
      </c>
      <c r="W273">
        <v>0.20516013063738633</v>
      </c>
      <c r="X273">
        <v>-2.0132681409650507E-2</v>
      </c>
      <c r="Y273">
        <v>4.4243358354593212E-3</v>
      </c>
      <c r="Z273">
        <v>-2.0132681409650507E-2</v>
      </c>
      <c r="AA273">
        <v>4.4243358354593212E-3</v>
      </c>
    </row>
    <row r="274" spans="2:27" x14ac:dyDescent="0.25">
      <c r="B274" t="s">
        <v>274</v>
      </c>
      <c r="C274" s="74">
        <v>1.3083585851803672</v>
      </c>
      <c r="D274">
        <v>0.17356274382212072</v>
      </c>
      <c r="E274">
        <v>7.5382455725709479</v>
      </c>
      <c r="F274">
        <v>5.5091882144351259E-10</v>
      </c>
      <c r="G274">
        <v>0.96038623489030761</v>
      </c>
      <c r="H274">
        <v>1.6563309354704268</v>
      </c>
      <c r="I274">
        <v>0.96038623489030761</v>
      </c>
      <c r="J274">
        <v>1.6563309354704268</v>
      </c>
      <c r="S274" t="s">
        <v>274</v>
      </c>
      <c r="T274" s="74">
        <v>0.52800238582503178</v>
      </c>
      <c r="U274">
        <v>0.12712101086268718</v>
      </c>
      <c r="V274">
        <v>4.153541434589175</v>
      </c>
      <c r="W274">
        <v>1.1727196770722443E-4</v>
      </c>
      <c r="X274">
        <v>0.27314010405290118</v>
      </c>
      <c r="Y274">
        <v>0.78286466759716244</v>
      </c>
      <c r="Z274">
        <v>0.27314010405290118</v>
      </c>
      <c r="AA274">
        <v>0.78286466759716244</v>
      </c>
    </row>
    <row r="275" spans="2:27" x14ac:dyDescent="0.25">
      <c r="B275" t="s">
        <v>275</v>
      </c>
      <c r="C275">
        <v>0.31282796825598375</v>
      </c>
      <c r="D275">
        <v>0.31864733148911928</v>
      </c>
      <c r="E275">
        <v>0.98173729180175406</v>
      </c>
      <c r="F275">
        <v>0.33060748915557125</v>
      </c>
      <c r="G275">
        <v>-0.32602146688294581</v>
      </c>
      <c r="H275">
        <v>0.95167740339491336</v>
      </c>
      <c r="I275">
        <v>-0.32602146688294581</v>
      </c>
      <c r="J275">
        <v>0.95167740339491336</v>
      </c>
      <c r="S275" t="s">
        <v>275</v>
      </c>
      <c r="T275">
        <v>-0.39638042431623466</v>
      </c>
      <c r="U275">
        <v>0.23338402007004905</v>
      </c>
      <c r="V275">
        <v>-1.6984043046188984</v>
      </c>
      <c r="W275">
        <v>9.5187202847414068E-2</v>
      </c>
      <c r="X275">
        <v>-0.86428721234874195</v>
      </c>
      <c r="Y275">
        <v>7.1526363716272634E-2</v>
      </c>
      <c r="Z275">
        <v>-0.86428721234874195</v>
      </c>
      <c r="AA275">
        <v>7.1526363716272634E-2</v>
      </c>
    </row>
    <row r="276" spans="2:27" x14ac:dyDescent="0.25">
      <c r="B276" t="s">
        <v>276</v>
      </c>
      <c r="C276">
        <v>0.63704086719270991</v>
      </c>
      <c r="D276">
        <v>0.17750612255487727</v>
      </c>
      <c r="E276">
        <v>3.5888388412955403</v>
      </c>
      <c r="F276">
        <v>7.1620382308322679E-4</v>
      </c>
      <c r="G276">
        <v>0.28116251855586544</v>
      </c>
      <c r="H276">
        <v>0.99291921582955434</v>
      </c>
      <c r="I276">
        <v>0.28116251855586544</v>
      </c>
      <c r="J276">
        <v>0.99291921582955434</v>
      </c>
      <c r="S276" t="s">
        <v>276</v>
      </c>
      <c r="T276">
        <v>1.6608140846775244E-2</v>
      </c>
      <c r="U276">
        <v>0.13000922454082645</v>
      </c>
      <c r="V276">
        <v>0.1277458649986781</v>
      </c>
      <c r="W276">
        <v>0.89882463892858822</v>
      </c>
      <c r="X276">
        <v>-0.24404466070851821</v>
      </c>
      <c r="Y276">
        <v>0.27726094240206872</v>
      </c>
      <c r="Z276">
        <v>-0.24404466070851821</v>
      </c>
      <c r="AA276">
        <v>0.27726094240206872</v>
      </c>
    </row>
    <row r="277" spans="2:27" ht="17.25" thickBot="1" x14ac:dyDescent="0.3">
      <c r="B277" s="49" t="s">
        <v>277</v>
      </c>
      <c r="C277" s="49">
        <v>-6.0100890651519856E-2</v>
      </c>
      <c r="D277" s="49">
        <v>0.22773701071727434</v>
      </c>
      <c r="E277" s="49">
        <v>-0.26390480169309199</v>
      </c>
      <c r="F277" s="49">
        <v>0.79285781660235932</v>
      </c>
      <c r="G277" s="49">
        <v>-0.51668610659244485</v>
      </c>
      <c r="H277" s="49">
        <v>0.39648432528940519</v>
      </c>
      <c r="I277" s="49">
        <v>-0.51668610659244485</v>
      </c>
      <c r="J277" s="49">
        <v>0.39648432528940519</v>
      </c>
      <c r="S277" s="49" t="s">
        <v>277</v>
      </c>
      <c r="T277" s="49">
        <v>0.25967539973896542</v>
      </c>
      <c r="U277" s="49">
        <v>0.16679938548849335</v>
      </c>
      <c r="V277" s="49">
        <v>1.5568126883589695</v>
      </c>
      <c r="W277" s="49">
        <v>0.12535692690445949</v>
      </c>
      <c r="X277" s="49">
        <v>-7.4737233509410583E-2</v>
      </c>
      <c r="Y277" s="49">
        <v>0.59408803298734147</v>
      </c>
      <c r="Z277" s="49">
        <v>-7.4737233509410583E-2</v>
      </c>
      <c r="AA277" s="49">
        <v>0.59408803298734147</v>
      </c>
    </row>
    <row r="280" spans="2:27" x14ac:dyDescent="0.25">
      <c r="B280" t="s">
        <v>291</v>
      </c>
      <c r="S280" t="s">
        <v>306</v>
      </c>
    </row>
    <row r="281" spans="2:27" ht="17.25" thickBot="1" x14ac:dyDescent="0.3"/>
    <row r="282" spans="2:27" x14ac:dyDescent="0.25">
      <c r="B282" s="68" t="s">
        <v>251</v>
      </c>
      <c r="C282" s="68"/>
      <c r="S282" s="68" t="s">
        <v>251</v>
      </c>
      <c r="T282" s="68"/>
    </row>
    <row r="283" spans="2:27" x14ac:dyDescent="0.25">
      <c r="B283" t="s">
        <v>252</v>
      </c>
      <c r="C283">
        <v>0.59462026660496103</v>
      </c>
      <c r="S283" t="s">
        <v>252</v>
      </c>
      <c r="T283">
        <v>0.80376013940182878</v>
      </c>
    </row>
    <row r="284" spans="2:27" x14ac:dyDescent="0.25">
      <c r="B284" t="s">
        <v>253</v>
      </c>
      <c r="C284">
        <v>0.3535732614573549</v>
      </c>
      <c r="S284" t="s">
        <v>253</v>
      </c>
      <c r="T284">
        <v>0.64603036169124717</v>
      </c>
    </row>
    <row r="285" spans="2:27" x14ac:dyDescent="0.25">
      <c r="B285" t="s">
        <v>254</v>
      </c>
      <c r="C285">
        <v>0.30568979934308488</v>
      </c>
      <c r="S285" t="s">
        <v>254</v>
      </c>
      <c r="T285">
        <v>0.61981038848319148</v>
      </c>
    </row>
    <row r="286" spans="2:27" x14ac:dyDescent="0.25">
      <c r="B286" t="s">
        <v>255</v>
      </c>
      <c r="C286">
        <v>7.5553336846788277E-2</v>
      </c>
      <c r="S286" t="s">
        <v>255</v>
      </c>
      <c r="T286">
        <v>5.6770563561631057E-2</v>
      </c>
    </row>
    <row r="287" spans="2:27" ht="17.25" thickBot="1" x14ac:dyDescent="0.3">
      <c r="B287" s="49" t="s">
        <v>256</v>
      </c>
      <c r="C287" s="49">
        <v>59</v>
      </c>
      <c r="S287" s="49" t="s">
        <v>256</v>
      </c>
      <c r="T287" s="49">
        <v>59</v>
      </c>
    </row>
    <row r="289" spans="2:27" ht="17.25" thickBot="1" x14ac:dyDescent="0.3">
      <c r="B289" t="s">
        <v>257</v>
      </c>
      <c r="S289" t="s">
        <v>257</v>
      </c>
    </row>
    <row r="290" spans="2:27" x14ac:dyDescent="0.25">
      <c r="B290" s="68"/>
      <c r="C290" s="68" t="s">
        <v>262</v>
      </c>
      <c r="D290" s="68" t="s">
        <v>263</v>
      </c>
      <c r="E290" s="68" t="s">
        <v>264</v>
      </c>
      <c r="F290" s="68" t="s">
        <v>265</v>
      </c>
      <c r="G290" s="68" t="s">
        <v>266</v>
      </c>
      <c r="S290" s="68"/>
      <c r="T290" s="68" t="s">
        <v>262</v>
      </c>
      <c r="U290" s="68" t="s">
        <v>263</v>
      </c>
      <c r="V290" s="68" t="s">
        <v>264</v>
      </c>
      <c r="W290" s="68" t="s">
        <v>265</v>
      </c>
      <c r="X290" s="68" t="s">
        <v>266</v>
      </c>
    </row>
    <row r="291" spans="2:27" x14ac:dyDescent="0.25">
      <c r="B291" t="s">
        <v>258</v>
      </c>
      <c r="C291">
        <v>4</v>
      </c>
      <c r="D291">
        <v>0.16860139440810445</v>
      </c>
      <c r="E291">
        <v>4.2150348602026114E-2</v>
      </c>
      <c r="F291">
        <v>7.3840371152274011</v>
      </c>
      <c r="G291">
        <v>8.0747462019938832E-5</v>
      </c>
      <c r="S291" t="s">
        <v>258</v>
      </c>
      <c r="T291">
        <v>4</v>
      </c>
      <c r="U291">
        <v>0.31763407615236849</v>
      </c>
      <c r="V291">
        <v>7.9408519038092124E-2</v>
      </c>
      <c r="W291">
        <v>24.638864294978085</v>
      </c>
      <c r="X291">
        <v>1.2243614535069629E-11</v>
      </c>
    </row>
    <row r="292" spans="2:27" x14ac:dyDescent="0.25">
      <c r="B292" t="s">
        <v>259</v>
      </c>
      <c r="C292">
        <v>54</v>
      </c>
      <c r="D292">
        <v>0.30824856226894981</v>
      </c>
      <c r="E292">
        <v>5.708306708684256E-3</v>
      </c>
      <c r="S292" t="s">
        <v>259</v>
      </c>
      <c r="T292">
        <v>54</v>
      </c>
      <c r="U292">
        <v>0.17403643190368034</v>
      </c>
      <c r="V292">
        <v>3.2228968871051917E-3</v>
      </c>
    </row>
    <row r="293" spans="2:27" ht="17.25" thickBot="1" x14ac:dyDescent="0.3">
      <c r="B293" s="49" t="s">
        <v>260</v>
      </c>
      <c r="C293" s="49">
        <v>58</v>
      </c>
      <c r="D293" s="49">
        <v>0.47684995667705427</v>
      </c>
      <c r="E293" s="49"/>
      <c r="F293" s="49"/>
      <c r="G293" s="49"/>
      <c r="S293" s="49" t="s">
        <v>260</v>
      </c>
      <c r="T293" s="49">
        <v>58</v>
      </c>
      <c r="U293" s="49">
        <v>0.49167050805604884</v>
      </c>
      <c r="V293" s="49"/>
      <c r="W293" s="49"/>
      <c r="X293" s="49"/>
    </row>
    <row r="294" spans="2:27" ht="17.25" thickBot="1" x14ac:dyDescent="0.3"/>
    <row r="295" spans="2:27" x14ac:dyDescent="0.25">
      <c r="B295" s="68"/>
      <c r="C295" s="68" t="s">
        <v>267</v>
      </c>
      <c r="D295" s="68" t="s">
        <v>255</v>
      </c>
      <c r="E295" s="68" t="s">
        <v>268</v>
      </c>
      <c r="F295" s="68" t="s">
        <v>269</v>
      </c>
      <c r="G295" s="68" t="s">
        <v>270</v>
      </c>
      <c r="H295" s="68" t="s">
        <v>271</v>
      </c>
      <c r="I295" s="68" t="s">
        <v>272</v>
      </c>
      <c r="J295" s="68" t="s">
        <v>273</v>
      </c>
      <c r="S295" s="68"/>
      <c r="T295" s="68" t="s">
        <v>267</v>
      </c>
      <c r="U295" s="68" t="s">
        <v>255</v>
      </c>
      <c r="V295" s="68" t="s">
        <v>268</v>
      </c>
      <c r="W295" s="68" t="s">
        <v>269</v>
      </c>
      <c r="X295" s="68" t="s">
        <v>270</v>
      </c>
      <c r="Y295" s="68" t="s">
        <v>271</v>
      </c>
      <c r="Z295" s="68" t="s">
        <v>272</v>
      </c>
      <c r="AA295" s="68" t="s">
        <v>273</v>
      </c>
    </row>
    <row r="296" spans="2:27" x14ac:dyDescent="0.25">
      <c r="B296" t="s">
        <v>261</v>
      </c>
      <c r="C296">
        <v>-8.7722765096252837E-3</v>
      </c>
      <c r="D296">
        <v>1.0112091973197531E-2</v>
      </c>
      <c r="E296">
        <v>-0.86750363158053967</v>
      </c>
      <c r="F296">
        <v>0.38950490944392979</v>
      </c>
      <c r="G296">
        <v>-2.9045800266941722E-2</v>
      </c>
      <c r="H296">
        <v>1.1501247247691157E-2</v>
      </c>
      <c r="I296">
        <v>-2.9045800266941722E-2</v>
      </c>
      <c r="J296">
        <v>1.1501247247691157E-2</v>
      </c>
      <c r="S296" t="s">
        <v>261</v>
      </c>
      <c r="T296">
        <v>-3.3749185744824128E-3</v>
      </c>
      <c r="U296">
        <v>7.5981973009293094E-3</v>
      </c>
      <c r="V296">
        <v>-0.44417359023694186</v>
      </c>
      <c r="W296">
        <v>0.65869205275514053</v>
      </c>
      <c r="X296">
        <v>-1.8608386970681987E-2</v>
      </c>
      <c r="Y296">
        <v>1.1858549821717163E-2</v>
      </c>
      <c r="Z296">
        <v>-1.8608386970681987E-2</v>
      </c>
      <c r="AA296">
        <v>1.1858549821717163E-2</v>
      </c>
    </row>
    <row r="297" spans="2:27" x14ac:dyDescent="0.25">
      <c r="B297" t="s">
        <v>274</v>
      </c>
      <c r="C297" s="74">
        <v>1.0386027109192033</v>
      </c>
      <c r="D297">
        <v>0.20989445159851239</v>
      </c>
      <c r="E297">
        <v>4.9482142239083577</v>
      </c>
      <c r="F297">
        <v>7.6978819845220098E-6</v>
      </c>
      <c r="G297">
        <v>0.61778967220375502</v>
      </c>
      <c r="H297">
        <v>1.4594157496346516</v>
      </c>
      <c r="I297">
        <v>0.61778967220375502</v>
      </c>
      <c r="J297">
        <v>1.4594157496346516</v>
      </c>
      <c r="S297" t="s">
        <v>274</v>
      </c>
      <c r="T297" s="74">
        <v>1.3555110577404423</v>
      </c>
      <c r="U297">
        <v>0.15771409712678458</v>
      </c>
      <c r="V297">
        <v>8.5947361867770287</v>
      </c>
      <c r="W297">
        <v>1.0947280399621808E-11</v>
      </c>
      <c r="X297">
        <v>1.0393133309556721</v>
      </c>
      <c r="Y297">
        <v>1.6717087845252125</v>
      </c>
      <c r="Z297">
        <v>1.0393133309556721</v>
      </c>
      <c r="AA297">
        <v>1.6717087845252125</v>
      </c>
    </row>
    <row r="298" spans="2:27" x14ac:dyDescent="0.25">
      <c r="B298" t="s">
        <v>275</v>
      </c>
      <c r="C298">
        <v>-0.70645178055731039</v>
      </c>
      <c r="D298">
        <v>0.38534944437605656</v>
      </c>
      <c r="E298">
        <v>-1.833275721212394</v>
      </c>
      <c r="F298">
        <v>7.227593765501561E-2</v>
      </c>
      <c r="G298">
        <v>-1.4790309003016422</v>
      </c>
      <c r="H298">
        <v>6.6127339187021406E-2</v>
      </c>
      <c r="I298">
        <v>-1.4790309003016422</v>
      </c>
      <c r="J298">
        <v>6.6127339187021406E-2</v>
      </c>
      <c r="S298" t="s">
        <v>275</v>
      </c>
      <c r="T298">
        <v>-0.37623277553593326</v>
      </c>
      <c r="U298">
        <v>0.28955048232684488</v>
      </c>
      <c r="V298">
        <v>-1.2993684987588496</v>
      </c>
      <c r="W298">
        <v>0.19933773910584957</v>
      </c>
      <c r="X298">
        <v>-0.95674654043788676</v>
      </c>
      <c r="Y298">
        <v>0.20428098936602024</v>
      </c>
      <c r="Z298">
        <v>-0.95674654043788676</v>
      </c>
      <c r="AA298">
        <v>0.20428098936602024</v>
      </c>
    </row>
    <row r="299" spans="2:27" x14ac:dyDescent="0.25">
      <c r="B299" t="s">
        <v>276</v>
      </c>
      <c r="C299">
        <v>4.6582121793934894E-2</v>
      </c>
      <c r="D299">
        <v>0.21466329368022924</v>
      </c>
      <c r="E299">
        <v>0.21700087143601471</v>
      </c>
      <c r="F299">
        <v>0.82902545676902406</v>
      </c>
      <c r="G299">
        <v>-0.38379186963978706</v>
      </c>
      <c r="H299">
        <v>0.47695611322765685</v>
      </c>
      <c r="I299">
        <v>-0.38379186963978706</v>
      </c>
      <c r="J299">
        <v>0.47695611322765685</v>
      </c>
      <c r="S299" t="s">
        <v>276</v>
      </c>
      <c r="T299">
        <v>4.5617761085863781E-2</v>
      </c>
      <c r="U299">
        <v>0.16129739157563852</v>
      </c>
      <c r="V299">
        <v>0.28281772346251405</v>
      </c>
      <c r="W299">
        <v>0.77839787898147383</v>
      </c>
      <c r="X299">
        <v>-0.27776403852289278</v>
      </c>
      <c r="Y299">
        <v>0.36899956069462037</v>
      </c>
      <c r="Z299">
        <v>-0.27776403852289278</v>
      </c>
      <c r="AA299">
        <v>0.36899956069462037</v>
      </c>
    </row>
    <row r="300" spans="2:27" ht="17.25" thickBot="1" x14ac:dyDescent="0.3">
      <c r="B300" s="49" t="s">
        <v>277</v>
      </c>
      <c r="C300" s="49">
        <v>3.8687488204258512E-2</v>
      </c>
      <c r="D300" s="49">
        <v>0.27540896116609209</v>
      </c>
      <c r="E300" s="49">
        <v>0.14047287365107586</v>
      </c>
      <c r="F300" s="49">
        <v>0.88880906499872669</v>
      </c>
      <c r="G300" s="49">
        <v>-0.51347423381902868</v>
      </c>
      <c r="H300" s="49">
        <v>0.59084921022754566</v>
      </c>
      <c r="I300" s="49">
        <v>-0.51347423381902868</v>
      </c>
      <c r="J300" s="49">
        <v>0.59084921022754566</v>
      </c>
      <c r="S300" s="49" t="s">
        <v>277</v>
      </c>
      <c r="T300" s="49">
        <v>-8.0287549755989507E-2</v>
      </c>
      <c r="U300" s="49">
        <v>0.2069415142712793</v>
      </c>
      <c r="V300" s="49">
        <v>-0.38797217677039264</v>
      </c>
      <c r="W300" s="49">
        <v>0.69956186388981667</v>
      </c>
      <c r="X300" s="49">
        <v>-0.49518030558475074</v>
      </c>
      <c r="Y300" s="49">
        <v>0.33460520607277172</v>
      </c>
      <c r="Z300" s="49">
        <v>-0.49518030558475074</v>
      </c>
      <c r="AA300" s="49">
        <v>0.33460520607277172</v>
      </c>
    </row>
    <row r="303" spans="2:27" x14ac:dyDescent="0.25">
      <c r="B303" t="s">
        <v>292</v>
      </c>
      <c r="S303" t="s">
        <v>307</v>
      </c>
    </row>
    <row r="304" spans="2:27" ht="17.25" thickBot="1" x14ac:dyDescent="0.3"/>
    <row r="305" spans="2:27" x14ac:dyDescent="0.25">
      <c r="B305" s="68" t="s">
        <v>251</v>
      </c>
      <c r="C305" s="68"/>
      <c r="S305" s="68" t="s">
        <v>251</v>
      </c>
      <c r="T305" s="68"/>
    </row>
    <row r="306" spans="2:27" x14ac:dyDescent="0.25">
      <c r="B306" t="s">
        <v>252</v>
      </c>
      <c r="C306">
        <v>0.80069068571847934</v>
      </c>
      <c r="S306" t="s">
        <v>252</v>
      </c>
      <c r="T306">
        <v>0.88475627445133032</v>
      </c>
    </row>
    <row r="307" spans="2:27" x14ac:dyDescent="0.25">
      <c r="B307" t="s">
        <v>253</v>
      </c>
      <c r="C307">
        <v>0.64110557419632874</v>
      </c>
      <c r="S307" t="s">
        <v>253</v>
      </c>
      <c r="T307">
        <v>0.7827936651809978</v>
      </c>
    </row>
    <row r="308" spans="2:27" x14ac:dyDescent="0.25">
      <c r="B308" t="s">
        <v>254</v>
      </c>
      <c r="C308">
        <v>0.61452080191457537</v>
      </c>
      <c r="S308" t="s">
        <v>254</v>
      </c>
      <c r="T308">
        <v>0.76670430704625692</v>
      </c>
    </row>
    <row r="309" spans="2:27" x14ac:dyDescent="0.25">
      <c r="B309" t="s">
        <v>255</v>
      </c>
      <c r="C309">
        <v>5.8645616012194167E-2</v>
      </c>
      <c r="S309" t="s">
        <v>255</v>
      </c>
      <c r="T309">
        <v>4.1938635140716066E-2</v>
      </c>
    </row>
    <row r="310" spans="2:27" ht="17.25" thickBot="1" x14ac:dyDescent="0.3">
      <c r="B310" s="49" t="s">
        <v>256</v>
      </c>
      <c r="C310" s="49">
        <v>59</v>
      </c>
      <c r="S310" s="49" t="s">
        <v>256</v>
      </c>
      <c r="T310" s="49">
        <v>59</v>
      </c>
    </row>
    <row r="312" spans="2:27" ht="17.25" thickBot="1" x14ac:dyDescent="0.3">
      <c r="B312" t="s">
        <v>257</v>
      </c>
      <c r="S312" t="s">
        <v>257</v>
      </c>
    </row>
    <row r="313" spans="2:27" x14ac:dyDescent="0.25">
      <c r="B313" s="68"/>
      <c r="C313" s="68" t="s">
        <v>262</v>
      </c>
      <c r="D313" s="68" t="s">
        <v>263</v>
      </c>
      <c r="E313" s="68" t="s">
        <v>264</v>
      </c>
      <c r="F313" s="68" t="s">
        <v>265</v>
      </c>
      <c r="G313" s="68" t="s">
        <v>266</v>
      </c>
      <c r="S313" s="68"/>
      <c r="T313" s="68" t="s">
        <v>262</v>
      </c>
      <c r="U313" s="68" t="s">
        <v>263</v>
      </c>
      <c r="V313" s="68" t="s">
        <v>264</v>
      </c>
      <c r="W313" s="68" t="s">
        <v>265</v>
      </c>
      <c r="X313" s="68" t="s">
        <v>266</v>
      </c>
    </row>
    <row r="314" spans="2:27" x14ac:dyDescent="0.25">
      <c r="B314" t="s">
        <v>258</v>
      </c>
      <c r="C314">
        <v>4</v>
      </c>
      <c r="D314">
        <v>0.33176281288908782</v>
      </c>
      <c r="E314">
        <v>8.2940703222271955E-2</v>
      </c>
      <c r="F314">
        <v>24.115518741394467</v>
      </c>
      <c r="G314">
        <v>1.765168026744481E-11</v>
      </c>
      <c r="S314" t="s">
        <v>258</v>
      </c>
      <c r="T314">
        <v>4</v>
      </c>
      <c r="U314">
        <v>0.34229232406450555</v>
      </c>
      <c r="V314">
        <v>8.5573081016126387E-2</v>
      </c>
      <c r="W314">
        <v>48.652883391957872</v>
      </c>
      <c r="X314">
        <v>2.7583228645727263E-17</v>
      </c>
    </row>
    <row r="315" spans="2:27" x14ac:dyDescent="0.25">
      <c r="B315" t="s">
        <v>259</v>
      </c>
      <c r="C315">
        <v>54</v>
      </c>
      <c r="D315">
        <v>0.18572264698228513</v>
      </c>
      <c r="E315">
        <v>3.4393082774497245E-3</v>
      </c>
      <c r="S315" t="s">
        <v>259</v>
      </c>
      <c r="T315">
        <v>54</v>
      </c>
      <c r="U315">
        <v>9.4977852343169633E-2</v>
      </c>
      <c r="V315">
        <v>1.7588491174661044E-3</v>
      </c>
    </row>
    <row r="316" spans="2:27" ht="17.25" thickBot="1" x14ac:dyDescent="0.3">
      <c r="B316" s="49" t="s">
        <v>260</v>
      </c>
      <c r="C316" s="49">
        <v>58</v>
      </c>
      <c r="D316" s="49">
        <v>0.51748545987137295</v>
      </c>
      <c r="E316" s="49"/>
      <c r="F316" s="49"/>
      <c r="G316" s="49"/>
      <c r="S316" s="49" t="s">
        <v>260</v>
      </c>
      <c r="T316" s="49">
        <v>58</v>
      </c>
      <c r="U316" s="49">
        <v>0.43727017640767518</v>
      </c>
      <c r="V316" s="49"/>
      <c r="W316" s="49"/>
      <c r="X316" s="49"/>
    </row>
    <row r="317" spans="2:27" ht="17.25" thickBot="1" x14ac:dyDescent="0.3"/>
    <row r="318" spans="2:27" x14ac:dyDescent="0.25">
      <c r="B318" s="68"/>
      <c r="C318" s="68" t="s">
        <v>267</v>
      </c>
      <c r="D318" s="68" t="s">
        <v>255</v>
      </c>
      <c r="E318" s="68" t="s">
        <v>268</v>
      </c>
      <c r="F318" s="68" t="s">
        <v>269</v>
      </c>
      <c r="G318" s="68" t="s">
        <v>270</v>
      </c>
      <c r="H318" s="68" t="s">
        <v>271</v>
      </c>
      <c r="I318" s="68" t="s">
        <v>272</v>
      </c>
      <c r="J318" s="68" t="s">
        <v>273</v>
      </c>
      <c r="S318" s="68"/>
      <c r="T318" s="68" t="s">
        <v>267</v>
      </c>
      <c r="U318" s="68" t="s">
        <v>255</v>
      </c>
      <c r="V318" s="68" t="s">
        <v>268</v>
      </c>
      <c r="W318" s="68" t="s">
        <v>269</v>
      </c>
      <c r="X318" s="68" t="s">
        <v>270</v>
      </c>
      <c r="Y318" s="68" t="s">
        <v>271</v>
      </c>
      <c r="Z318" s="68" t="s">
        <v>272</v>
      </c>
      <c r="AA318" s="68" t="s">
        <v>273</v>
      </c>
    </row>
    <row r="319" spans="2:27" x14ac:dyDescent="0.25">
      <c r="B319" t="s">
        <v>261</v>
      </c>
      <c r="C319">
        <v>-4.0867284249605498E-3</v>
      </c>
      <c r="D319">
        <v>7.8491551490666219E-3</v>
      </c>
      <c r="E319">
        <v>-0.52065838263453368</v>
      </c>
      <c r="F319">
        <v>0.60473320408183673</v>
      </c>
      <c r="G319">
        <v>-1.9823337013098869E-2</v>
      </c>
      <c r="H319">
        <v>1.1649880163177768E-2</v>
      </c>
      <c r="I319">
        <v>-1.9823337013098869E-2</v>
      </c>
      <c r="J319">
        <v>1.1649880163177768E-2</v>
      </c>
      <c r="S319" t="s">
        <v>261</v>
      </c>
      <c r="T319">
        <v>-1.7967404971652651E-3</v>
      </c>
      <c r="U319">
        <v>5.6130854502599303E-3</v>
      </c>
      <c r="V319">
        <v>-0.3200985470623936</v>
      </c>
      <c r="W319">
        <v>0.75012892806746223</v>
      </c>
      <c r="X319">
        <v>-1.3050299259221137E-2</v>
      </c>
      <c r="Y319">
        <v>9.4568182648906065E-3</v>
      </c>
      <c r="Z319">
        <v>-1.3050299259221137E-2</v>
      </c>
      <c r="AA319">
        <v>9.4568182648906065E-3</v>
      </c>
    </row>
    <row r="320" spans="2:27" x14ac:dyDescent="0.25">
      <c r="B320" t="s">
        <v>274</v>
      </c>
      <c r="C320" s="74">
        <v>1.3090306779683223</v>
      </c>
      <c r="D320">
        <v>0.16292317355219096</v>
      </c>
      <c r="E320">
        <v>8.0346500097420837</v>
      </c>
      <c r="F320">
        <v>8.6734678367054424E-11</v>
      </c>
      <c r="G320">
        <v>0.98238938174766632</v>
      </c>
      <c r="H320">
        <v>1.6356719741889783</v>
      </c>
      <c r="I320">
        <v>0.98238938174766632</v>
      </c>
      <c r="J320">
        <v>1.6356719741889783</v>
      </c>
      <c r="S320" t="s">
        <v>274</v>
      </c>
      <c r="T320" s="74">
        <v>1.2765762587946854</v>
      </c>
      <c r="U320">
        <v>0.11650957047074346</v>
      </c>
      <c r="V320">
        <v>10.95683602331402</v>
      </c>
      <c r="W320">
        <v>2.439184217167174E-15</v>
      </c>
      <c r="X320">
        <v>1.0429886340822048</v>
      </c>
      <c r="Y320">
        <v>1.510163883507166</v>
      </c>
      <c r="Z320">
        <v>1.0429886340822048</v>
      </c>
      <c r="AA320">
        <v>1.510163883507166</v>
      </c>
    </row>
    <row r="321" spans="2:27" x14ac:dyDescent="0.25">
      <c r="B321" t="s">
        <v>275</v>
      </c>
      <c r="C321">
        <v>-5.9886817837819691E-2</v>
      </c>
      <c r="D321">
        <v>0.29911393048355162</v>
      </c>
      <c r="E321">
        <v>-0.20021407141086961</v>
      </c>
      <c r="F321">
        <v>0.84206528255679713</v>
      </c>
      <c r="G321">
        <v>-0.65957414187281482</v>
      </c>
      <c r="H321">
        <v>0.53980050619717546</v>
      </c>
      <c r="I321">
        <v>-0.65957414187281482</v>
      </c>
      <c r="J321">
        <v>0.53980050619717546</v>
      </c>
      <c r="S321" t="s">
        <v>275</v>
      </c>
      <c r="T321">
        <v>0.1987788609423744</v>
      </c>
      <c r="U321">
        <v>0.21390226327312889</v>
      </c>
      <c r="V321">
        <v>0.92929760489984337</v>
      </c>
      <c r="W321">
        <v>0.35687054633912774</v>
      </c>
      <c r="X321">
        <v>-0.23006935639047077</v>
      </c>
      <c r="Y321">
        <v>0.62762707827521957</v>
      </c>
      <c r="Z321">
        <v>-0.23006935639047077</v>
      </c>
      <c r="AA321">
        <v>0.62762707827521957</v>
      </c>
    </row>
    <row r="322" spans="2:27" x14ac:dyDescent="0.25">
      <c r="B322" t="s">
        <v>276</v>
      </c>
      <c r="C322">
        <v>0.47834906439643349</v>
      </c>
      <c r="D322">
        <v>0.16662481921364328</v>
      </c>
      <c r="E322">
        <v>2.8708152042049817</v>
      </c>
      <c r="F322">
        <v>5.8359555144075082E-3</v>
      </c>
      <c r="G322">
        <v>0.14428641545692056</v>
      </c>
      <c r="H322">
        <v>0.81241171333594642</v>
      </c>
      <c r="I322">
        <v>0.14428641545692056</v>
      </c>
      <c r="J322">
        <v>0.81241171333594642</v>
      </c>
      <c r="S322" t="s">
        <v>276</v>
      </c>
      <c r="T322">
        <v>0.12663799965864006</v>
      </c>
      <c r="U322">
        <v>0.11915669019378609</v>
      </c>
      <c r="V322">
        <v>1.0627854756009671</v>
      </c>
      <c r="W322">
        <v>0.29260908161447141</v>
      </c>
      <c r="X322">
        <v>-0.11225678055992272</v>
      </c>
      <c r="Y322">
        <v>0.36553277987720284</v>
      </c>
      <c r="Z322">
        <v>-0.11225678055992272</v>
      </c>
      <c r="AA322">
        <v>0.36553277987720284</v>
      </c>
    </row>
    <row r="323" spans="2:27" ht="17.25" thickBot="1" x14ac:dyDescent="0.3">
      <c r="B323" s="49" t="s">
        <v>277</v>
      </c>
      <c r="C323" s="49">
        <v>3.7627546049018433E-2</v>
      </c>
      <c r="D323" s="49">
        <v>0.21377650355294031</v>
      </c>
      <c r="E323" s="49">
        <v>0.17601347867353545</v>
      </c>
      <c r="F323" s="49">
        <v>0.86094177473397093</v>
      </c>
      <c r="G323" s="49">
        <v>-0.39096853822553235</v>
      </c>
      <c r="H323" s="49">
        <v>0.46622363032356917</v>
      </c>
      <c r="I323" s="49">
        <v>-0.39096853822553235</v>
      </c>
      <c r="J323" s="49">
        <v>0.46622363032356917</v>
      </c>
      <c r="S323" s="49" t="s">
        <v>277</v>
      </c>
      <c r="T323" s="49">
        <v>-0.14414735474077855</v>
      </c>
      <c r="U323" s="49">
        <v>0.15287578840165242</v>
      </c>
      <c r="V323" s="49">
        <v>-0.94290506199751167</v>
      </c>
      <c r="W323" s="49">
        <v>0.34992901743551341</v>
      </c>
      <c r="X323" s="49">
        <v>-0.45064485657267156</v>
      </c>
      <c r="Y323" s="49">
        <v>0.16235014709111445</v>
      </c>
      <c r="Z323" s="49">
        <v>-0.45064485657267156</v>
      </c>
      <c r="AA323" s="49">
        <v>0.16235014709111445</v>
      </c>
    </row>
    <row r="326" spans="2:27" x14ac:dyDescent="0.25">
      <c r="B326" t="s">
        <v>293</v>
      </c>
      <c r="S326" t="s">
        <v>308</v>
      </c>
    </row>
    <row r="327" spans="2:27" ht="17.25" thickBot="1" x14ac:dyDescent="0.3"/>
    <row r="328" spans="2:27" x14ac:dyDescent="0.25">
      <c r="B328" s="68" t="s">
        <v>251</v>
      </c>
      <c r="C328" s="68"/>
      <c r="S328" s="68" t="s">
        <v>251</v>
      </c>
      <c r="T328" s="68"/>
    </row>
    <row r="329" spans="2:27" x14ac:dyDescent="0.25">
      <c r="B329" t="s">
        <v>252</v>
      </c>
      <c r="C329">
        <v>0.59436312012839942</v>
      </c>
      <c r="S329" t="s">
        <v>252</v>
      </c>
      <c r="T329">
        <v>0.71238137282392344</v>
      </c>
    </row>
    <row r="330" spans="2:27" x14ac:dyDescent="0.25">
      <c r="B330" t="s">
        <v>253</v>
      </c>
      <c r="C330">
        <v>0.3532675185687662</v>
      </c>
      <c r="S330" t="s">
        <v>253</v>
      </c>
      <c r="T330">
        <v>0.50748722034649785</v>
      </c>
    </row>
    <row r="331" spans="2:27" x14ac:dyDescent="0.25">
      <c r="B331" t="s">
        <v>254</v>
      </c>
      <c r="C331">
        <v>0.3053614088331193</v>
      </c>
      <c r="S331" t="s">
        <v>254</v>
      </c>
      <c r="T331">
        <v>0.4710047922240162</v>
      </c>
    </row>
    <row r="332" spans="2:27" x14ac:dyDescent="0.25">
      <c r="B332" t="s">
        <v>255</v>
      </c>
      <c r="C332">
        <v>0.10958925820242213</v>
      </c>
      <c r="S332" t="s">
        <v>255</v>
      </c>
      <c r="T332">
        <v>6.3338112727993653E-2</v>
      </c>
    </row>
    <row r="333" spans="2:27" ht="17.25" thickBot="1" x14ac:dyDescent="0.3">
      <c r="B333" s="49" t="s">
        <v>256</v>
      </c>
      <c r="C333" s="49">
        <v>59</v>
      </c>
      <c r="S333" s="49" t="s">
        <v>256</v>
      </c>
      <c r="T333" s="49">
        <v>59</v>
      </c>
    </row>
    <row r="335" spans="2:27" ht="17.25" thickBot="1" x14ac:dyDescent="0.3">
      <c r="B335" t="s">
        <v>257</v>
      </c>
      <c r="S335" t="s">
        <v>257</v>
      </c>
    </row>
    <row r="336" spans="2:27" x14ac:dyDescent="0.25">
      <c r="B336" s="68"/>
      <c r="C336" s="68" t="s">
        <v>262</v>
      </c>
      <c r="D336" s="68" t="s">
        <v>263</v>
      </c>
      <c r="E336" s="68" t="s">
        <v>264</v>
      </c>
      <c r="F336" s="68" t="s">
        <v>265</v>
      </c>
      <c r="G336" s="68" t="s">
        <v>266</v>
      </c>
      <c r="S336" s="68"/>
      <c r="T336" s="68" t="s">
        <v>262</v>
      </c>
      <c r="U336" s="68" t="s">
        <v>263</v>
      </c>
      <c r="V336" s="68" t="s">
        <v>264</v>
      </c>
      <c r="W336" s="68" t="s">
        <v>265</v>
      </c>
      <c r="X336" s="68" t="s">
        <v>266</v>
      </c>
    </row>
    <row r="337" spans="2:27" x14ac:dyDescent="0.25">
      <c r="B337" t="s">
        <v>258</v>
      </c>
      <c r="C337">
        <v>4</v>
      </c>
      <c r="D337">
        <v>0.35424911065489351</v>
      </c>
      <c r="E337">
        <v>8.8562277663723377E-2</v>
      </c>
      <c r="F337">
        <v>7.3741641831939404</v>
      </c>
      <c r="G337">
        <v>8.1720980354109331E-5</v>
      </c>
      <c r="S337" t="s">
        <v>258</v>
      </c>
      <c r="T337">
        <v>4</v>
      </c>
      <c r="U337">
        <v>0.22321922879907083</v>
      </c>
      <c r="V337">
        <v>5.5804807199767707E-2</v>
      </c>
      <c r="W337">
        <v>13.910456251506133</v>
      </c>
      <c r="X337">
        <v>7.2887592129805668E-8</v>
      </c>
    </row>
    <row r="338" spans="2:27" x14ac:dyDescent="0.25">
      <c r="B338" t="s">
        <v>259</v>
      </c>
      <c r="C338">
        <v>54</v>
      </c>
      <c r="D338">
        <v>0.64852949772128587</v>
      </c>
      <c r="E338">
        <v>1.2009805513357145E-2</v>
      </c>
      <c r="S338" t="s">
        <v>259</v>
      </c>
      <c r="T338">
        <v>54</v>
      </c>
      <c r="U338">
        <v>0.21663269229297769</v>
      </c>
      <c r="V338">
        <v>4.0117165239440316E-3</v>
      </c>
    </row>
    <row r="339" spans="2:27" ht="17.25" thickBot="1" x14ac:dyDescent="0.3">
      <c r="B339" s="49" t="s">
        <v>260</v>
      </c>
      <c r="C339" s="49">
        <v>58</v>
      </c>
      <c r="D339" s="49">
        <v>1.0027786083761794</v>
      </c>
      <c r="E339" s="49"/>
      <c r="F339" s="49"/>
      <c r="G339" s="49"/>
      <c r="S339" s="49" t="s">
        <v>260</v>
      </c>
      <c r="T339" s="49">
        <v>58</v>
      </c>
      <c r="U339" s="49">
        <v>0.43985192109204851</v>
      </c>
      <c r="V339" s="49"/>
      <c r="W339" s="49"/>
      <c r="X339" s="49"/>
    </row>
    <row r="340" spans="2:27" ht="17.25" thickBot="1" x14ac:dyDescent="0.3"/>
    <row r="341" spans="2:27" x14ac:dyDescent="0.25">
      <c r="B341" s="68"/>
      <c r="C341" s="68" t="s">
        <v>267</v>
      </c>
      <c r="D341" s="68" t="s">
        <v>255</v>
      </c>
      <c r="E341" s="68" t="s">
        <v>268</v>
      </c>
      <c r="F341" s="68" t="s">
        <v>269</v>
      </c>
      <c r="G341" s="68" t="s">
        <v>270</v>
      </c>
      <c r="H341" s="68" t="s">
        <v>271</v>
      </c>
      <c r="I341" s="68" t="s">
        <v>272</v>
      </c>
      <c r="J341" s="68" t="s">
        <v>273</v>
      </c>
      <c r="S341" s="68"/>
      <c r="T341" s="68" t="s">
        <v>267</v>
      </c>
      <c r="U341" s="68" t="s">
        <v>255</v>
      </c>
      <c r="V341" s="68" t="s">
        <v>268</v>
      </c>
      <c r="W341" s="68" t="s">
        <v>269</v>
      </c>
      <c r="X341" s="68" t="s">
        <v>270</v>
      </c>
      <c r="Y341" s="68" t="s">
        <v>271</v>
      </c>
      <c r="Z341" s="68" t="s">
        <v>272</v>
      </c>
      <c r="AA341" s="68" t="s">
        <v>273</v>
      </c>
    </row>
    <row r="342" spans="2:27" x14ac:dyDescent="0.25">
      <c r="B342" t="s">
        <v>261</v>
      </c>
      <c r="C342">
        <v>1.8145663039666475E-3</v>
      </c>
      <c r="D342">
        <v>1.4667474720072439E-2</v>
      </c>
      <c r="E342">
        <v>0.12371361386997405</v>
      </c>
      <c r="F342">
        <v>0.90200137488549692</v>
      </c>
      <c r="G342">
        <v>-2.7591949972328514E-2</v>
      </c>
      <c r="H342">
        <v>3.1221082580261808E-2</v>
      </c>
      <c r="I342">
        <v>-2.7591949972328514E-2</v>
      </c>
      <c r="J342">
        <v>3.1221082580261808E-2</v>
      </c>
      <c r="S342" t="s">
        <v>261</v>
      </c>
      <c r="T342">
        <v>-9.8580950335811126E-3</v>
      </c>
      <c r="U342">
        <v>8.4772009820430778E-3</v>
      </c>
      <c r="V342">
        <v>-1.1628950468985138</v>
      </c>
      <c r="W342">
        <v>0.24998541977723659</v>
      </c>
      <c r="X342">
        <v>-2.6853859704286741E-2</v>
      </c>
      <c r="Y342">
        <v>7.1376696371245173E-3</v>
      </c>
      <c r="Z342">
        <v>-2.6853859704286741E-2</v>
      </c>
      <c r="AA342">
        <v>7.1376696371245173E-3</v>
      </c>
    </row>
    <row r="343" spans="2:27" x14ac:dyDescent="0.25">
      <c r="B343" t="s">
        <v>274</v>
      </c>
      <c r="C343" s="74">
        <v>1.0711664214764447</v>
      </c>
      <c r="D343">
        <v>0.3044495215099553</v>
      </c>
      <c r="E343">
        <v>3.5183711774742212</v>
      </c>
      <c r="F343">
        <v>8.8954183088009247E-4</v>
      </c>
      <c r="G343">
        <v>0.46078188150237076</v>
      </c>
      <c r="H343">
        <v>1.6815509614505186</v>
      </c>
      <c r="I343">
        <v>0.46078188150237076</v>
      </c>
      <c r="J343">
        <v>1.6815509614505186</v>
      </c>
      <c r="S343" t="s">
        <v>274</v>
      </c>
      <c r="T343" s="74">
        <v>0.91285136536434608</v>
      </c>
      <c r="U343">
        <v>0.17595938169198302</v>
      </c>
      <c r="V343">
        <v>5.1878527679887672</v>
      </c>
      <c r="W343">
        <v>3.2837638246419682E-6</v>
      </c>
      <c r="X343">
        <v>0.56007404544771244</v>
      </c>
      <c r="Y343">
        <v>1.2656286852809797</v>
      </c>
      <c r="Z343">
        <v>0.56007404544771244</v>
      </c>
      <c r="AA343">
        <v>1.2656286852809797</v>
      </c>
    </row>
    <row r="344" spans="2:27" x14ac:dyDescent="0.25">
      <c r="B344" t="s">
        <v>275</v>
      </c>
      <c r="C344">
        <v>0.72100857113296235</v>
      </c>
      <c r="D344">
        <v>0.558944998597805</v>
      </c>
      <c r="E344">
        <v>1.2899454739584708</v>
      </c>
      <c r="F344">
        <v>0.20256660028671622</v>
      </c>
      <c r="G344">
        <v>-0.39960867979207992</v>
      </c>
      <c r="H344">
        <v>1.8416258220580046</v>
      </c>
      <c r="I344">
        <v>-0.39960867979207992</v>
      </c>
      <c r="J344">
        <v>1.8416258220580046</v>
      </c>
      <c r="S344" t="s">
        <v>275</v>
      </c>
      <c r="T344">
        <v>0.39842117049773396</v>
      </c>
      <c r="U344">
        <v>0.3230473671474634</v>
      </c>
      <c r="V344">
        <v>1.2333212123529371</v>
      </c>
      <c r="W344">
        <v>0.22279767674099316</v>
      </c>
      <c r="X344">
        <v>-0.24924980499989857</v>
      </c>
      <c r="Y344">
        <v>1.0460921459953665</v>
      </c>
      <c r="Z344">
        <v>-0.24924980499989857</v>
      </c>
      <c r="AA344">
        <v>1.0460921459953665</v>
      </c>
    </row>
    <row r="345" spans="2:27" x14ac:dyDescent="0.25">
      <c r="B345" t="s">
        <v>276</v>
      </c>
      <c r="C345">
        <v>8.1578417298727668E-2</v>
      </c>
      <c r="D345">
        <v>0.31136667286330499</v>
      </c>
      <c r="E345">
        <v>0.26200112089241456</v>
      </c>
      <c r="F345">
        <v>0.79431744018952866</v>
      </c>
      <c r="G345">
        <v>-0.54267417615693914</v>
      </c>
      <c r="H345">
        <v>0.70583101075439436</v>
      </c>
      <c r="I345">
        <v>-0.54267417615693914</v>
      </c>
      <c r="J345">
        <v>0.70583101075439436</v>
      </c>
      <c r="S345" t="s">
        <v>276</v>
      </c>
      <c r="T345">
        <v>0.81265942547772463</v>
      </c>
      <c r="U345">
        <v>0.17995721249548938</v>
      </c>
      <c r="V345">
        <v>4.51584804081189</v>
      </c>
      <c r="W345">
        <v>3.4629284274008918E-5</v>
      </c>
      <c r="X345">
        <v>0.45186693738546085</v>
      </c>
      <c r="Y345">
        <v>1.1734519135699883</v>
      </c>
      <c r="Z345">
        <v>0.45186693738546085</v>
      </c>
      <c r="AA345">
        <v>1.1734519135699883</v>
      </c>
    </row>
    <row r="346" spans="2:27" ht="17.25" thickBot="1" x14ac:dyDescent="0.3">
      <c r="B346" s="49" t="s">
        <v>277</v>
      </c>
      <c r="C346" s="49">
        <v>-0.31582680407640473</v>
      </c>
      <c r="D346" s="49">
        <v>0.39947757459999894</v>
      </c>
      <c r="E346" s="49">
        <v>-0.79059958345007331</v>
      </c>
      <c r="F346" s="49">
        <v>0.4326362102658029</v>
      </c>
      <c r="G346" s="49">
        <v>-1.1167311194875422</v>
      </c>
      <c r="H346" s="49">
        <v>0.48507751133473287</v>
      </c>
      <c r="I346" s="49">
        <v>-1.1167311194875422</v>
      </c>
      <c r="J346" s="49">
        <v>0.48507751133473287</v>
      </c>
      <c r="S346" s="49" t="s">
        <v>277</v>
      </c>
      <c r="T346" s="49">
        <v>0.33753624467707388</v>
      </c>
      <c r="U346" s="49">
        <v>0.23088171292832968</v>
      </c>
      <c r="V346" s="49">
        <v>1.4619444753593451</v>
      </c>
      <c r="W346" s="49">
        <v>0.14955195466967297</v>
      </c>
      <c r="X346" s="49">
        <v>-0.12535371959431518</v>
      </c>
      <c r="Y346" s="49">
        <v>0.80042620894846295</v>
      </c>
      <c r="Z346" s="49">
        <v>-0.12535371959431518</v>
      </c>
      <c r="AA346" s="49">
        <v>0.80042620894846295</v>
      </c>
    </row>
  </sheetData>
  <mergeCells count="2">
    <mergeCell ref="B1:J2"/>
    <mergeCell ref="S1:AA2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0BA72-4463-4EFC-9C97-18EE5C9C82B4}">
  <dimension ref="A1:AS102"/>
  <sheetViews>
    <sheetView topLeftCell="A72" zoomScale="50" zoomScaleNormal="50" workbookViewId="0">
      <selection activeCell="G91" sqref="G91"/>
    </sheetView>
  </sheetViews>
  <sheetFormatPr defaultColWidth="8.875" defaultRowHeight="16.5" x14ac:dyDescent="0.25"/>
  <cols>
    <col min="1" max="1" width="11.7109375" customWidth="1"/>
    <col min="8" max="8" width="12.20703125" customWidth="1"/>
    <col min="12" max="12" width="20.83984375" customWidth="1"/>
  </cols>
  <sheetData>
    <row r="1" spans="1:45" ht="17.25" thickBot="1" x14ac:dyDescent="0.3">
      <c r="A1" s="75" t="s">
        <v>397</v>
      </c>
      <c r="B1" s="212" t="s">
        <v>6</v>
      </c>
      <c r="C1" s="213"/>
      <c r="D1" s="213"/>
      <c r="E1" s="213"/>
      <c r="F1" s="213"/>
      <c r="G1" s="213"/>
      <c r="H1" s="213"/>
      <c r="I1" s="213"/>
      <c r="J1" s="213"/>
      <c r="K1" s="214"/>
      <c r="M1" s="212" t="s">
        <v>207</v>
      </c>
      <c r="N1" s="213"/>
      <c r="O1" s="213"/>
      <c r="P1" s="213"/>
      <c r="Q1" s="213"/>
      <c r="R1" s="213"/>
      <c r="S1" s="213"/>
      <c r="T1" s="213"/>
      <c r="U1" s="213"/>
      <c r="V1" s="214"/>
      <c r="X1" s="212" t="s">
        <v>401</v>
      </c>
      <c r="Y1" s="213"/>
      <c r="Z1" s="213"/>
      <c r="AA1" s="213"/>
      <c r="AB1" s="213"/>
      <c r="AC1" s="213"/>
      <c r="AD1" s="213"/>
      <c r="AE1" s="213"/>
      <c r="AF1" s="213"/>
      <c r="AG1" s="214"/>
      <c r="AI1" s="212" t="s">
        <v>402</v>
      </c>
      <c r="AJ1" s="213"/>
      <c r="AK1" s="213"/>
      <c r="AL1" s="213"/>
      <c r="AM1" s="213"/>
      <c r="AN1" s="213"/>
      <c r="AO1" s="213"/>
      <c r="AP1" s="213"/>
      <c r="AQ1" s="213"/>
      <c r="AR1" s="214"/>
    </row>
    <row r="2" spans="1:45" ht="17.25" thickBot="1" x14ac:dyDescent="0.3">
      <c r="A2" t="s">
        <v>396</v>
      </c>
      <c r="B2" s="3" t="s">
        <v>136</v>
      </c>
      <c r="C2" s="2" t="s">
        <v>137</v>
      </c>
      <c r="D2" s="2" t="s">
        <v>138</v>
      </c>
      <c r="E2" s="2" t="s">
        <v>139</v>
      </c>
      <c r="F2" s="2" t="s">
        <v>169</v>
      </c>
      <c r="G2" s="2" t="s">
        <v>140</v>
      </c>
      <c r="H2" s="2" t="s">
        <v>141</v>
      </c>
      <c r="I2" s="2" t="s">
        <v>142</v>
      </c>
      <c r="J2" s="2" t="s">
        <v>143</v>
      </c>
      <c r="K2" s="4" t="s">
        <v>144</v>
      </c>
      <c r="M2" s="3" t="s">
        <v>136</v>
      </c>
      <c r="N2" s="2" t="s">
        <v>137</v>
      </c>
      <c r="O2" s="2" t="s">
        <v>138</v>
      </c>
      <c r="P2" s="2" t="s">
        <v>139</v>
      </c>
      <c r="Q2" s="2" t="s">
        <v>169</v>
      </c>
      <c r="R2" s="2" t="s">
        <v>140</v>
      </c>
      <c r="S2" s="2" t="s">
        <v>141</v>
      </c>
      <c r="T2" s="2" t="s">
        <v>142</v>
      </c>
      <c r="U2" s="2" t="s">
        <v>143</v>
      </c>
      <c r="V2" s="4" t="s">
        <v>144</v>
      </c>
      <c r="X2" s="3" t="s">
        <v>136</v>
      </c>
      <c r="Y2" s="2" t="s">
        <v>137</v>
      </c>
      <c r="Z2" s="2" t="s">
        <v>138</v>
      </c>
      <c r="AA2" s="2" t="s">
        <v>139</v>
      </c>
      <c r="AB2" s="2" t="s">
        <v>169</v>
      </c>
      <c r="AC2" s="2" t="s">
        <v>140</v>
      </c>
      <c r="AD2" s="2" t="s">
        <v>141</v>
      </c>
      <c r="AE2" s="2" t="s">
        <v>142</v>
      </c>
      <c r="AF2" s="2" t="s">
        <v>143</v>
      </c>
      <c r="AG2" s="4" t="s">
        <v>144</v>
      </c>
      <c r="AI2" s="3" t="s">
        <v>136</v>
      </c>
      <c r="AJ2" s="2" t="s">
        <v>137</v>
      </c>
      <c r="AK2" s="2" t="s">
        <v>138</v>
      </c>
      <c r="AL2" s="2" t="s">
        <v>139</v>
      </c>
      <c r="AM2" s="2" t="s">
        <v>169</v>
      </c>
      <c r="AN2" s="2" t="s">
        <v>140</v>
      </c>
      <c r="AO2" s="2" t="s">
        <v>141</v>
      </c>
      <c r="AP2" s="2" t="s">
        <v>142</v>
      </c>
      <c r="AQ2" s="2" t="s">
        <v>143</v>
      </c>
      <c r="AR2" s="4" t="s">
        <v>144</v>
      </c>
    </row>
    <row r="3" spans="1:45" ht="17.25" thickBot="1" x14ac:dyDescent="0.3">
      <c r="A3" s="6">
        <v>43496</v>
      </c>
      <c r="B3" s="10">
        <v>20.467980000000001</v>
      </c>
      <c r="C3" s="11">
        <v>85.936499999999995</v>
      </c>
      <c r="D3" s="11">
        <v>41.61</v>
      </c>
      <c r="E3" s="11">
        <v>26.824999999999999</v>
      </c>
      <c r="F3" s="11">
        <v>47.29</v>
      </c>
      <c r="G3" s="11">
        <v>104.43</v>
      </c>
      <c r="H3" s="11">
        <v>270.2</v>
      </c>
      <c r="I3" s="11">
        <v>166.69</v>
      </c>
      <c r="J3" s="11">
        <v>23.51</v>
      </c>
      <c r="K3" s="12">
        <v>38.15</v>
      </c>
    </row>
    <row r="4" spans="1:45" ht="17.25" thickBot="1" x14ac:dyDescent="0.3">
      <c r="A4" s="6">
        <v>43524</v>
      </c>
      <c r="B4" s="10">
        <v>21.325312</v>
      </c>
      <c r="C4" s="11">
        <v>81.991510000000005</v>
      </c>
      <c r="D4" s="11">
        <v>43.287500000000001</v>
      </c>
      <c r="E4" s="11">
        <v>27.536000000000001</v>
      </c>
      <c r="F4" s="11">
        <v>51.77</v>
      </c>
      <c r="G4" s="11">
        <v>112.03</v>
      </c>
      <c r="H4" s="11">
        <v>242.22</v>
      </c>
      <c r="I4" s="11">
        <v>161.44999999999999</v>
      </c>
      <c r="J4" s="11">
        <v>24.475000000000001</v>
      </c>
      <c r="K4" s="12">
        <v>40.119999999999997</v>
      </c>
      <c r="M4">
        <f>(B4-B3)/B3</f>
        <v>4.1886497837109453E-2</v>
      </c>
      <c r="N4">
        <f t="shared" ref="N4:V19" si="0">(C4-C3)/C3</f>
        <v>-4.5905872359241887E-2</v>
      </c>
      <c r="O4">
        <f t="shared" si="0"/>
        <v>4.0314828166306223E-2</v>
      </c>
      <c r="P4">
        <f t="shared" si="0"/>
        <v>2.650512581547072E-2</v>
      </c>
      <c r="Q4">
        <f t="shared" si="0"/>
        <v>9.4734616197927765E-2</v>
      </c>
      <c r="R4">
        <f t="shared" si="0"/>
        <v>7.2776022215838301E-2</v>
      </c>
      <c r="S4">
        <f t="shared" si="0"/>
        <v>-0.10355292376017761</v>
      </c>
      <c r="T4">
        <f t="shared" si="0"/>
        <v>-3.1435599016137794E-2</v>
      </c>
      <c r="U4">
        <f t="shared" si="0"/>
        <v>4.104636324968098E-2</v>
      </c>
      <c r="V4">
        <f t="shared" si="0"/>
        <v>5.163826998689381E-2</v>
      </c>
      <c r="X4">
        <f>M4-$M$63</f>
        <v>-2.2897756968255988E-2</v>
      </c>
      <c r="Y4">
        <f>N4-N$63</f>
        <v>-5.9904427586987427E-2</v>
      </c>
      <c r="Z4">
        <f>O4-$O$63</f>
        <v>1.0353605842119817E-2</v>
      </c>
      <c r="AA4">
        <f>P4-$P$63</f>
        <v>-2.0580168206756413E-3</v>
      </c>
      <c r="AB4">
        <f>Q4-$Q$63</f>
        <v>9.067907076852702E-2</v>
      </c>
      <c r="AC4">
        <f>R4-$R$63</f>
        <v>4.8855561288915821E-2</v>
      </c>
      <c r="AD4">
        <f>S4-$S$63</f>
        <v>-0.1169017422569992</v>
      </c>
      <c r="AE4">
        <f>T4-$T$63</f>
        <v>-5.1142030912258968E-2</v>
      </c>
      <c r="AF4">
        <f>U4-$U$63</f>
        <v>1.3924468572049858E-2</v>
      </c>
      <c r="AG4">
        <f>V4-$V$63</f>
        <v>4.250951012486371E-2</v>
      </c>
      <c r="AH4" s="3" t="s">
        <v>136</v>
      </c>
      <c r="AI4" cm="1">
        <f t="array" ref="AI4:AR13">MMULT(TRANSPOSE(X4:AG62), X4:AG62)</f>
        <v>2.8736478879090028</v>
      </c>
      <c r="AJ4">
        <v>0.77202878940752706</v>
      </c>
      <c r="AK4">
        <v>0.78888501872203165</v>
      </c>
      <c r="AL4">
        <v>0.47450019941446914</v>
      </c>
      <c r="AM4">
        <v>0.18160260593923427</v>
      </c>
      <c r="AN4">
        <v>0.4474705753218165</v>
      </c>
      <c r="AO4">
        <v>0.19406405647608224</v>
      </c>
      <c r="AP4">
        <v>0.53050706107356227</v>
      </c>
      <c r="AQ4">
        <v>6.7933600384111392E-2</v>
      </c>
      <c r="AR4">
        <v>0.18242019846307633</v>
      </c>
    </row>
    <row r="5" spans="1:45" ht="17.25" thickBot="1" x14ac:dyDescent="0.3">
      <c r="A5" s="6">
        <v>43553</v>
      </c>
      <c r="B5" s="10">
        <v>18.657309999999999</v>
      </c>
      <c r="C5" s="11">
        <v>89.037499999999994</v>
      </c>
      <c r="D5" s="11">
        <v>47.487499999999997</v>
      </c>
      <c r="E5" s="11">
        <v>30.071000000000002</v>
      </c>
      <c r="F5" s="11">
        <v>53.99</v>
      </c>
      <c r="G5" s="11">
        <v>117.94</v>
      </c>
      <c r="H5" s="11">
        <v>247.26</v>
      </c>
      <c r="I5" s="11">
        <v>166.69</v>
      </c>
      <c r="J5" s="11">
        <v>26.155000000000001</v>
      </c>
      <c r="K5" s="12">
        <v>38.380000000000003</v>
      </c>
      <c r="M5">
        <f t="shared" ref="M5:M62" si="1">(B5-B4)/B4</f>
        <v>-0.12510963497274982</v>
      </c>
      <c r="N5">
        <f t="shared" si="0"/>
        <v>8.5935604796154974E-2</v>
      </c>
      <c r="O5">
        <f t="shared" si="0"/>
        <v>9.7025700259890171E-2</v>
      </c>
      <c r="P5">
        <f t="shared" si="0"/>
        <v>9.2061301568855322E-2</v>
      </c>
      <c r="Q5">
        <f t="shared" si="0"/>
        <v>4.2881977979524796E-2</v>
      </c>
      <c r="R5">
        <f t="shared" si="0"/>
        <v>5.2753726680353448E-2</v>
      </c>
      <c r="S5">
        <f t="shared" si="0"/>
        <v>2.0807530344315053E-2</v>
      </c>
      <c r="T5">
        <f t="shared" si="0"/>
        <v>3.2455868689996961E-2</v>
      </c>
      <c r="U5">
        <f t="shared" si="0"/>
        <v>6.864147088866189E-2</v>
      </c>
      <c r="V5">
        <f t="shared" si="0"/>
        <v>-4.3369890329012839E-2</v>
      </c>
      <c r="X5">
        <f t="shared" ref="X5:X62" si="2">M5-$M$63</f>
        <v>-0.18989388977811528</v>
      </c>
      <c r="Y5">
        <f t="shared" ref="Y5:Y62" si="3">N5-N$63</f>
        <v>7.1937049568409434E-2</v>
      </c>
      <c r="Z5">
        <f t="shared" ref="Z5:Z62" si="4">O5-$O$63</f>
        <v>6.7064477935703762E-2</v>
      </c>
      <c r="AA5">
        <f t="shared" ref="AA5:AA62" si="5">P5-$P$63</f>
        <v>6.3498158932708965E-2</v>
      </c>
      <c r="AB5">
        <f t="shared" ref="AB5:AB62" si="6">Q5-$Q$63</f>
        <v>3.8826432550124058E-2</v>
      </c>
      <c r="AC5">
        <f t="shared" ref="AC5:AC62" si="7">R5-$R$63</f>
        <v>2.8833265753430967E-2</v>
      </c>
      <c r="AD5">
        <f t="shared" ref="AD5:AD62" si="8">S5-$S$63</f>
        <v>7.4587118474934554E-3</v>
      </c>
      <c r="AE5">
        <f t="shared" ref="AE5:AE62" si="9">T5-$T$63</f>
        <v>1.2749436793875784E-2</v>
      </c>
      <c r="AF5">
        <f t="shared" ref="AF5:AF62" si="10">U5-$U$63</f>
        <v>4.1519576211030765E-2</v>
      </c>
      <c r="AG5">
        <f t="shared" ref="AG5:AG62" si="11">V5-$V$63</f>
        <v>-5.2498650191042939E-2</v>
      </c>
      <c r="AH5" s="2" t="s">
        <v>137</v>
      </c>
      <c r="AI5">
        <v>0.77202878940752706</v>
      </c>
      <c r="AJ5">
        <v>0.52037476637417135</v>
      </c>
      <c r="AK5">
        <v>0.34731206933614112</v>
      </c>
      <c r="AL5">
        <v>0.25313472425613981</v>
      </c>
      <c r="AM5">
        <v>0.12895439236841572</v>
      </c>
      <c r="AN5">
        <v>0.24032041315051425</v>
      </c>
      <c r="AO5">
        <v>6.8331799111783428E-2</v>
      </c>
      <c r="AP5">
        <v>0.30582768483679978</v>
      </c>
      <c r="AQ5">
        <v>5.375695464374225E-2</v>
      </c>
      <c r="AR5">
        <v>0.11149983375213143</v>
      </c>
    </row>
    <row r="6" spans="1:45" ht="17.25" thickBot="1" x14ac:dyDescent="0.3">
      <c r="A6" s="6">
        <v>43585</v>
      </c>
      <c r="B6" s="10">
        <v>15.912651</v>
      </c>
      <c r="C6" s="11">
        <v>96.326003999999998</v>
      </c>
      <c r="D6" s="11">
        <v>50.167499999999997</v>
      </c>
      <c r="E6" s="11">
        <v>31.84</v>
      </c>
      <c r="F6" s="11">
        <v>55.95</v>
      </c>
      <c r="G6" s="11">
        <v>130.6</v>
      </c>
      <c r="H6" s="11">
        <v>233.07</v>
      </c>
      <c r="I6" s="11">
        <v>193.4</v>
      </c>
      <c r="J6" s="11">
        <v>24.504999999999999</v>
      </c>
      <c r="K6" s="12">
        <v>37.119999999999997</v>
      </c>
      <c r="M6">
        <f t="shared" si="1"/>
        <v>-0.14710904197872035</v>
      </c>
      <c r="N6">
        <f t="shared" si="0"/>
        <v>8.1858812298189004E-2</v>
      </c>
      <c r="O6">
        <f t="shared" si="0"/>
        <v>5.6435904185311921E-2</v>
      </c>
      <c r="P6">
        <f t="shared" si="0"/>
        <v>5.882744172125963E-2</v>
      </c>
      <c r="Q6">
        <f t="shared" si="0"/>
        <v>3.6303019077606975E-2</v>
      </c>
      <c r="R6">
        <f t="shared" si="0"/>
        <v>0.10734271663557739</v>
      </c>
      <c r="S6">
        <f t="shared" si="0"/>
        <v>-5.7388983256491138E-2</v>
      </c>
      <c r="T6">
        <f t="shared" si="0"/>
        <v>0.16023756674065637</v>
      </c>
      <c r="U6">
        <f t="shared" si="0"/>
        <v>-6.308545211240689E-2</v>
      </c>
      <c r="V6">
        <f t="shared" si="0"/>
        <v>-3.2829598749348751E-2</v>
      </c>
      <c r="X6">
        <f t="shared" si="2"/>
        <v>-0.21189329678408581</v>
      </c>
      <c r="Y6">
        <f t="shared" si="3"/>
        <v>6.7860257070443464E-2</v>
      </c>
      <c r="Z6">
        <f t="shared" si="4"/>
        <v>2.6474681861125515E-2</v>
      </c>
      <c r="AA6">
        <f t="shared" si="5"/>
        <v>3.0264299085113269E-2</v>
      </c>
      <c r="AB6">
        <f t="shared" si="6"/>
        <v>3.2247473648206237E-2</v>
      </c>
      <c r="AC6">
        <f t="shared" si="7"/>
        <v>8.3422255708654913E-2</v>
      </c>
      <c r="AD6">
        <f t="shared" si="8"/>
        <v>-7.0737801753312735E-2</v>
      </c>
      <c r="AE6">
        <f t="shared" si="9"/>
        <v>0.14053113484453519</v>
      </c>
      <c r="AF6">
        <f t="shared" si="10"/>
        <v>-9.0207346790038015E-2</v>
      </c>
      <c r="AG6">
        <f t="shared" si="11"/>
        <v>-4.1958358611378851E-2</v>
      </c>
      <c r="AH6" s="2" t="s">
        <v>138</v>
      </c>
      <c r="AI6">
        <v>0.78888501872203165</v>
      </c>
      <c r="AJ6">
        <v>0.34731206933614112</v>
      </c>
      <c r="AK6">
        <v>0.43858304764310502</v>
      </c>
      <c r="AL6">
        <v>0.2644950912250742</v>
      </c>
      <c r="AM6">
        <v>0.16577516856462737</v>
      </c>
      <c r="AN6">
        <v>0.2364829749140025</v>
      </c>
      <c r="AO6">
        <v>0.10545348606589935</v>
      </c>
      <c r="AP6">
        <v>0.26603618261506262</v>
      </c>
      <c r="AQ6">
        <v>6.9057212415609054E-2</v>
      </c>
      <c r="AR6">
        <v>0.15208896837827382</v>
      </c>
    </row>
    <row r="7" spans="1:45" ht="17.25" thickBot="1" x14ac:dyDescent="0.3">
      <c r="A7" s="6">
        <v>43616</v>
      </c>
      <c r="B7" s="10">
        <v>12.343988</v>
      </c>
      <c r="C7" s="11">
        <v>88.753500000000003</v>
      </c>
      <c r="D7" s="11">
        <v>43.767499999999998</v>
      </c>
      <c r="E7" s="11">
        <v>25.164000000000001</v>
      </c>
      <c r="F7" s="11">
        <v>52.03</v>
      </c>
      <c r="G7" s="11">
        <v>123.68</v>
      </c>
      <c r="H7" s="11">
        <v>241.8</v>
      </c>
      <c r="I7" s="11">
        <v>177.47</v>
      </c>
      <c r="J7" s="11">
        <v>23.6</v>
      </c>
      <c r="K7" s="12">
        <v>38.409999999999997</v>
      </c>
      <c r="M7">
        <f t="shared" si="1"/>
        <v>-0.22426577444575393</v>
      </c>
      <c r="N7">
        <f t="shared" si="0"/>
        <v>-7.8613289096888056E-2</v>
      </c>
      <c r="O7">
        <f t="shared" si="0"/>
        <v>-0.12757263168385904</v>
      </c>
      <c r="P7">
        <f t="shared" si="0"/>
        <v>-0.20967336683417082</v>
      </c>
      <c r="Q7">
        <f t="shared" si="0"/>
        <v>-7.0062555853440595E-2</v>
      </c>
      <c r="R7">
        <f t="shared" si="0"/>
        <v>-5.2986217457886585E-2</v>
      </c>
      <c r="S7">
        <f t="shared" si="0"/>
        <v>3.7456558115587672E-2</v>
      </c>
      <c r="T7">
        <f t="shared" si="0"/>
        <v>-8.2368148914167563E-2</v>
      </c>
      <c r="U7">
        <f t="shared" si="0"/>
        <v>-3.6931238522750362E-2</v>
      </c>
      <c r="V7">
        <f t="shared" si="0"/>
        <v>3.4752155172413771E-2</v>
      </c>
      <c r="X7">
        <f t="shared" si="2"/>
        <v>-0.28905002925111939</v>
      </c>
      <c r="Y7">
        <f t="shared" si="3"/>
        <v>-9.2611844324633597E-2</v>
      </c>
      <c r="Z7">
        <f t="shared" si="4"/>
        <v>-0.15753385400804545</v>
      </c>
      <c r="AA7">
        <f t="shared" si="5"/>
        <v>-0.23823650947031719</v>
      </c>
      <c r="AB7">
        <f t="shared" si="6"/>
        <v>-7.4118101282841339E-2</v>
      </c>
      <c r="AC7">
        <f t="shared" si="7"/>
        <v>-7.6906678384809066E-2</v>
      </c>
      <c r="AD7">
        <f t="shared" si="8"/>
        <v>2.4107739618766076E-2</v>
      </c>
      <c r="AE7">
        <f t="shared" si="9"/>
        <v>-0.10207458081028874</v>
      </c>
      <c r="AF7">
        <f t="shared" si="10"/>
        <v>-6.4053133200381487E-2</v>
      </c>
      <c r="AG7">
        <f t="shared" si="11"/>
        <v>2.562339531038367E-2</v>
      </c>
      <c r="AH7" s="2" t="s">
        <v>139</v>
      </c>
      <c r="AI7">
        <v>0.47450019941446914</v>
      </c>
      <c r="AJ7">
        <v>0.25313472425613981</v>
      </c>
      <c r="AK7">
        <v>0.2644950912250742</v>
      </c>
      <c r="AL7">
        <v>0.49073545506402916</v>
      </c>
      <c r="AM7">
        <v>0.23243752727135053</v>
      </c>
      <c r="AN7">
        <v>0.2056276112215126</v>
      </c>
      <c r="AO7">
        <v>9.0718858731698049E-2</v>
      </c>
      <c r="AP7">
        <v>0.28404436100187325</v>
      </c>
      <c r="AQ7">
        <v>0.11332247888785132</v>
      </c>
      <c r="AR7">
        <v>0.14538129806139372</v>
      </c>
    </row>
    <row r="8" spans="1:45" ht="17.25" thickBot="1" x14ac:dyDescent="0.3">
      <c r="A8" s="6">
        <v>43644</v>
      </c>
      <c r="B8" s="10">
        <v>14.897321</v>
      </c>
      <c r="C8" s="11">
        <v>94.681510000000003</v>
      </c>
      <c r="D8" s="11">
        <v>49.48</v>
      </c>
      <c r="E8" s="11">
        <v>28.786000000000001</v>
      </c>
      <c r="F8" s="11">
        <v>54.73</v>
      </c>
      <c r="G8" s="11">
        <v>133.96</v>
      </c>
      <c r="H8" s="11">
        <v>244.01</v>
      </c>
      <c r="I8" s="11">
        <v>193</v>
      </c>
      <c r="J8" s="11">
        <v>25.52</v>
      </c>
      <c r="K8" s="12">
        <v>42.98</v>
      </c>
      <c r="M8">
        <f t="shared" si="1"/>
        <v>0.20684830542609087</v>
      </c>
      <c r="N8">
        <f t="shared" si="0"/>
        <v>6.6791844828654648E-2</v>
      </c>
      <c r="O8">
        <f t="shared" si="0"/>
        <v>0.13051922088307533</v>
      </c>
      <c r="P8">
        <f t="shared" si="0"/>
        <v>0.14393578127483705</v>
      </c>
      <c r="Q8">
        <f t="shared" si="0"/>
        <v>5.1893138573899593E-2</v>
      </c>
      <c r="R8">
        <f t="shared" si="0"/>
        <v>8.3117723156532999E-2</v>
      </c>
      <c r="S8">
        <f t="shared" si="0"/>
        <v>9.1397849462364743E-3</v>
      </c>
      <c r="T8">
        <f t="shared" si="0"/>
        <v>8.7507747788358597E-2</v>
      </c>
      <c r="U8">
        <f t="shared" si="0"/>
        <v>8.1355932203389741E-2</v>
      </c>
      <c r="V8">
        <f t="shared" si="0"/>
        <v>0.1189794324394689</v>
      </c>
      <c r="X8">
        <f t="shared" si="2"/>
        <v>0.14206405062072541</v>
      </c>
      <c r="Y8">
        <f t="shared" si="3"/>
        <v>5.2793289600909107E-2</v>
      </c>
      <c r="Z8">
        <f t="shared" si="4"/>
        <v>0.10055799855888892</v>
      </c>
      <c r="AA8">
        <f t="shared" si="5"/>
        <v>0.1153726386386907</v>
      </c>
      <c r="AB8">
        <f t="shared" si="6"/>
        <v>4.7837593144498855E-2</v>
      </c>
      <c r="AC8">
        <f t="shared" si="7"/>
        <v>5.9197262229610519E-2</v>
      </c>
      <c r="AD8">
        <f t="shared" si="8"/>
        <v>-4.2090335505851235E-3</v>
      </c>
      <c r="AE8">
        <f t="shared" si="9"/>
        <v>6.7801315892237424E-2</v>
      </c>
      <c r="AF8">
        <f t="shared" si="10"/>
        <v>5.4234037525758616E-2</v>
      </c>
      <c r="AG8">
        <f t="shared" si="11"/>
        <v>0.1098506725774388</v>
      </c>
      <c r="AH8" s="2" t="s">
        <v>169</v>
      </c>
      <c r="AI8">
        <v>0.18160260593923427</v>
      </c>
      <c r="AJ8">
        <v>0.12895439236841572</v>
      </c>
      <c r="AK8">
        <v>0.16577516856462737</v>
      </c>
      <c r="AL8">
        <v>0.23243752727135053</v>
      </c>
      <c r="AM8">
        <v>0.348720420881523</v>
      </c>
      <c r="AN8">
        <v>0.1136426546908583</v>
      </c>
      <c r="AO8">
        <v>9.0746251667685476E-2</v>
      </c>
      <c r="AP8">
        <v>0.12639921430237699</v>
      </c>
      <c r="AQ8">
        <v>9.4768039162913723E-2</v>
      </c>
      <c r="AR8">
        <v>0.10771783154703853</v>
      </c>
    </row>
    <row r="9" spans="1:45" ht="17.25" thickBot="1" x14ac:dyDescent="0.3">
      <c r="A9" s="6">
        <v>43677</v>
      </c>
      <c r="B9" s="10">
        <v>16.107316999999998</v>
      </c>
      <c r="C9" s="11">
        <v>93.339005</v>
      </c>
      <c r="D9" s="11">
        <v>53.26</v>
      </c>
      <c r="E9" s="11">
        <v>28.998999000000001</v>
      </c>
      <c r="F9" s="11">
        <v>55.4</v>
      </c>
      <c r="G9" s="11">
        <v>136.27000000000001</v>
      </c>
      <c r="H9" s="11">
        <v>249.01</v>
      </c>
      <c r="I9" s="11">
        <v>194.23</v>
      </c>
      <c r="J9" s="11">
        <v>23.96</v>
      </c>
      <c r="K9" s="12">
        <v>42.46</v>
      </c>
      <c r="M9">
        <f t="shared" si="1"/>
        <v>8.1222388911402155E-2</v>
      </c>
      <c r="N9">
        <f t="shared" si="0"/>
        <v>-1.4179167611500943E-2</v>
      </c>
      <c r="O9">
        <f t="shared" si="0"/>
        <v>7.6394502829426059E-2</v>
      </c>
      <c r="P9">
        <f t="shared" si="0"/>
        <v>7.3993955394983648E-3</v>
      </c>
      <c r="Q9">
        <f t="shared" si="0"/>
        <v>1.2241914854741491E-2</v>
      </c>
      <c r="R9">
        <f t="shared" si="0"/>
        <v>1.7243953418931039E-2</v>
      </c>
      <c r="S9">
        <f t="shared" si="0"/>
        <v>2.049096348510307E-2</v>
      </c>
      <c r="T9">
        <f t="shared" si="0"/>
        <v>6.3730569948186001E-3</v>
      </c>
      <c r="U9">
        <f t="shared" si="0"/>
        <v>-6.1128526645767976E-2</v>
      </c>
      <c r="V9">
        <f t="shared" si="0"/>
        <v>-1.2098650535132528E-2</v>
      </c>
      <c r="X9">
        <f t="shared" si="2"/>
        <v>1.6438134106036714E-2</v>
      </c>
      <c r="Y9">
        <f t="shared" si="3"/>
        <v>-2.8177722839246487E-2</v>
      </c>
      <c r="Z9">
        <f t="shared" si="4"/>
        <v>4.6433280505239649E-2</v>
      </c>
      <c r="AA9">
        <f t="shared" si="5"/>
        <v>-2.1163747096647995E-2</v>
      </c>
      <c r="AB9">
        <f t="shared" si="6"/>
        <v>8.1863694253407511E-3</v>
      </c>
      <c r="AC9">
        <f t="shared" si="7"/>
        <v>-6.6765075079914422E-3</v>
      </c>
      <c r="AD9">
        <f t="shared" si="8"/>
        <v>7.1421449882814719E-3</v>
      </c>
      <c r="AE9">
        <f t="shared" si="9"/>
        <v>-1.3333374901302576E-2</v>
      </c>
      <c r="AF9">
        <f t="shared" si="10"/>
        <v>-8.8250421323399095E-2</v>
      </c>
      <c r="AG9">
        <f t="shared" si="11"/>
        <v>-2.1227410397162624E-2</v>
      </c>
      <c r="AH9" s="2" t="s">
        <v>140</v>
      </c>
      <c r="AI9">
        <v>0.4474705753218165</v>
      </c>
      <c r="AJ9">
        <v>0.24032041315051425</v>
      </c>
      <c r="AK9">
        <v>0.2364829749140025</v>
      </c>
      <c r="AL9">
        <v>0.2056276112215126</v>
      </c>
      <c r="AM9">
        <v>0.1136426546908583</v>
      </c>
      <c r="AN9">
        <v>0.23765016051943666</v>
      </c>
      <c r="AO9">
        <v>7.4394989086933067E-2</v>
      </c>
      <c r="AP9">
        <v>0.23858797874262119</v>
      </c>
      <c r="AQ9">
        <v>0.10426873026311061</v>
      </c>
      <c r="AR9">
        <v>9.5767761543105734E-2</v>
      </c>
    </row>
    <row r="10" spans="1:45" ht="17.25" thickBot="1" x14ac:dyDescent="0.3">
      <c r="A10" s="6">
        <v>43707</v>
      </c>
      <c r="B10" s="10">
        <v>15.040653000000001</v>
      </c>
      <c r="C10" s="11">
        <v>88.814509999999999</v>
      </c>
      <c r="D10" s="11">
        <v>52.185000000000002</v>
      </c>
      <c r="E10" s="11">
        <v>28.264002000000001</v>
      </c>
      <c r="F10" s="11">
        <v>46.81</v>
      </c>
      <c r="G10" s="11">
        <v>137.86000000000001</v>
      </c>
      <c r="H10" s="11">
        <v>234</v>
      </c>
      <c r="I10" s="11">
        <v>185.67</v>
      </c>
      <c r="J10" s="11">
        <v>26.055</v>
      </c>
      <c r="K10" s="12">
        <v>42.73</v>
      </c>
      <c r="M10">
        <f t="shared" si="1"/>
        <v>-6.6222326163941372E-2</v>
      </c>
      <c r="N10">
        <f t="shared" si="0"/>
        <v>-4.8473786494724273E-2</v>
      </c>
      <c r="O10">
        <f t="shared" si="0"/>
        <v>-2.0184003004130601E-2</v>
      </c>
      <c r="P10">
        <f t="shared" si="0"/>
        <v>-2.5345598998089549E-2</v>
      </c>
      <c r="Q10">
        <f t="shared" si="0"/>
        <v>-0.15505415162454866</v>
      </c>
      <c r="R10">
        <f t="shared" si="0"/>
        <v>1.1668012034930677E-2</v>
      </c>
      <c r="S10">
        <f t="shared" si="0"/>
        <v>-6.0278703666519384E-2</v>
      </c>
      <c r="T10">
        <f t="shared" si="0"/>
        <v>-4.407146166915514E-2</v>
      </c>
      <c r="U10">
        <f t="shared" si="0"/>
        <v>8.7437395659432343E-2</v>
      </c>
      <c r="V10">
        <f t="shared" si="0"/>
        <v>6.3589260480451252E-3</v>
      </c>
      <c r="X10">
        <f t="shared" si="2"/>
        <v>-0.13100658096930681</v>
      </c>
      <c r="Y10">
        <f t="shared" si="3"/>
        <v>-6.2472341722469814E-2</v>
      </c>
      <c r="Z10">
        <f t="shared" si="4"/>
        <v>-5.0145225328317007E-2</v>
      </c>
      <c r="AA10">
        <f t="shared" si="5"/>
        <v>-5.390874163423591E-2</v>
      </c>
      <c r="AB10">
        <f t="shared" si="6"/>
        <v>-0.15910969705394939</v>
      </c>
      <c r="AC10">
        <f t="shared" si="7"/>
        <v>-1.2252448891991804E-2</v>
      </c>
      <c r="AD10">
        <f t="shared" si="8"/>
        <v>-7.362752216334098E-2</v>
      </c>
      <c r="AE10">
        <f t="shared" si="9"/>
        <v>-6.3777893565276314E-2</v>
      </c>
      <c r="AF10">
        <f t="shared" si="10"/>
        <v>6.0315500981801218E-2</v>
      </c>
      <c r="AG10">
        <f t="shared" si="11"/>
        <v>-2.7698338139849734E-3</v>
      </c>
      <c r="AH10" s="2" t="s">
        <v>141</v>
      </c>
      <c r="AI10">
        <v>0.19406405647608224</v>
      </c>
      <c r="AJ10">
        <v>6.8331799111783428E-2</v>
      </c>
      <c r="AK10">
        <v>0.10545348606589935</v>
      </c>
      <c r="AL10">
        <v>9.0718858731698049E-2</v>
      </c>
      <c r="AM10">
        <v>9.0746251667685476E-2</v>
      </c>
      <c r="AN10">
        <v>7.4394989086933067E-2</v>
      </c>
      <c r="AO10">
        <v>0.24253011982788963</v>
      </c>
      <c r="AP10">
        <v>5.3669981847134923E-2</v>
      </c>
      <c r="AQ10">
        <v>6.5375185677300177E-2</v>
      </c>
      <c r="AR10">
        <v>9.4293271850968724E-2</v>
      </c>
    </row>
    <row r="11" spans="1:45" ht="17.25" thickBot="1" x14ac:dyDescent="0.3">
      <c r="A11" s="6">
        <v>43738</v>
      </c>
      <c r="B11" s="10">
        <v>16.057983</v>
      </c>
      <c r="C11" s="11">
        <v>86.795500000000004</v>
      </c>
      <c r="D11" s="11">
        <v>55.9925</v>
      </c>
      <c r="E11" s="11">
        <v>27.606999999999999</v>
      </c>
      <c r="F11" s="11">
        <v>49.41</v>
      </c>
      <c r="G11" s="11">
        <v>139.03</v>
      </c>
      <c r="H11" s="11">
        <v>217.32</v>
      </c>
      <c r="I11" s="11">
        <v>178.08</v>
      </c>
      <c r="J11" s="11">
        <v>25.85</v>
      </c>
      <c r="K11" s="12">
        <v>40.69</v>
      </c>
      <c r="M11">
        <f t="shared" si="1"/>
        <v>6.7638685634194159E-2</v>
      </c>
      <c r="N11">
        <f t="shared" si="0"/>
        <v>-2.2732884525287527E-2</v>
      </c>
      <c r="O11">
        <f t="shared" si="0"/>
        <v>7.2961578997796248E-2</v>
      </c>
      <c r="P11">
        <f t="shared" si="0"/>
        <v>-2.3245186580442573E-2</v>
      </c>
      <c r="Q11">
        <f t="shared" si="0"/>
        <v>5.5543687246314769E-2</v>
      </c>
      <c r="R11">
        <f t="shared" si="0"/>
        <v>8.4868707384301995E-3</v>
      </c>
      <c r="S11">
        <f t="shared" si="0"/>
        <v>-7.1282051282051312E-2</v>
      </c>
      <c r="T11">
        <f t="shared" si="0"/>
        <v>-4.0878978833413987E-2</v>
      </c>
      <c r="U11">
        <f t="shared" si="0"/>
        <v>-7.8679715985414816E-3</v>
      </c>
      <c r="V11">
        <f t="shared" si="0"/>
        <v>-4.774163351275449E-2</v>
      </c>
      <c r="X11">
        <f t="shared" si="2"/>
        <v>2.854430828828719E-3</v>
      </c>
      <c r="Y11">
        <f t="shared" si="3"/>
        <v>-3.6731439753033071E-2</v>
      </c>
      <c r="Z11">
        <f t="shared" si="4"/>
        <v>4.3000356673609838E-2</v>
      </c>
      <c r="AA11">
        <f t="shared" si="5"/>
        <v>-5.1808329216588934E-2</v>
      </c>
      <c r="AB11">
        <f t="shared" si="6"/>
        <v>5.1488141816914031E-2</v>
      </c>
      <c r="AC11">
        <f t="shared" si="7"/>
        <v>-1.5433590188492281E-2</v>
      </c>
      <c r="AD11">
        <f t="shared" si="8"/>
        <v>-8.4630869778872908E-2</v>
      </c>
      <c r="AE11">
        <f t="shared" si="9"/>
        <v>-6.0585410729535161E-2</v>
      </c>
      <c r="AF11">
        <f t="shared" si="10"/>
        <v>-3.4989866276172607E-2</v>
      </c>
      <c r="AG11">
        <f t="shared" si="11"/>
        <v>-5.6870393374784591E-2</v>
      </c>
      <c r="AH11" s="2" t="s">
        <v>142</v>
      </c>
      <c r="AI11">
        <v>0.53050706107356227</v>
      </c>
      <c r="AJ11">
        <v>0.30582768483679978</v>
      </c>
      <c r="AK11">
        <v>0.26603618261506262</v>
      </c>
      <c r="AL11">
        <v>0.28404436100187325</v>
      </c>
      <c r="AM11">
        <v>0.12639921430237699</v>
      </c>
      <c r="AN11">
        <v>0.23858797874262119</v>
      </c>
      <c r="AO11">
        <v>5.3669981847134923E-2</v>
      </c>
      <c r="AP11">
        <v>0.77362893203747141</v>
      </c>
      <c r="AQ11">
        <v>4.7252012292917235E-2</v>
      </c>
      <c r="AR11">
        <v>0.12264783971276746</v>
      </c>
    </row>
    <row r="12" spans="1:45" ht="17.25" thickBot="1" x14ac:dyDescent="0.3">
      <c r="A12" s="6">
        <v>43769</v>
      </c>
      <c r="B12" s="10">
        <v>20.994648000000002</v>
      </c>
      <c r="C12" s="11">
        <v>88.832999999999998</v>
      </c>
      <c r="D12" s="11">
        <v>62.19</v>
      </c>
      <c r="E12" s="11">
        <v>29.285001999999999</v>
      </c>
      <c r="F12" s="11">
        <v>47.51</v>
      </c>
      <c r="G12" s="11">
        <v>143.37</v>
      </c>
      <c r="H12" s="11">
        <v>252.7</v>
      </c>
      <c r="I12" s="11">
        <v>191.65</v>
      </c>
      <c r="J12" s="11">
        <v>27.61</v>
      </c>
      <c r="K12" s="12">
        <v>41.7</v>
      </c>
      <c r="M12">
        <f t="shared" si="1"/>
        <v>0.30742746458256937</v>
      </c>
      <c r="N12">
        <f t="shared" si="0"/>
        <v>2.3474719311484975E-2</v>
      </c>
      <c r="O12">
        <f t="shared" si="0"/>
        <v>0.11068446666964323</v>
      </c>
      <c r="P12">
        <f t="shared" si="0"/>
        <v>6.078175824971925E-2</v>
      </c>
      <c r="Q12">
        <f t="shared" si="0"/>
        <v>-3.8453754300748808E-2</v>
      </c>
      <c r="R12">
        <f t="shared" si="0"/>
        <v>3.1216284255196746E-2</v>
      </c>
      <c r="S12">
        <f t="shared" si="0"/>
        <v>0.16280139885882569</v>
      </c>
      <c r="T12">
        <f t="shared" si="0"/>
        <v>7.6201707097933474E-2</v>
      </c>
      <c r="U12">
        <f t="shared" si="0"/>
        <v>6.8085106382978641E-2</v>
      </c>
      <c r="V12">
        <f t="shared" si="0"/>
        <v>2.4821823543868398E-2</v>
      </c>
      <c r="X12">
        <f t="shared" si="2"/>
        <v>0.24264320977720394</v>
      </c>
      <c r="Y12">
        <f t="shared" si="3"/>
        <v>9.4761640837394325E-3</v>
      </c>
      <c r="Z12">
        <f t="shared" si="4"/>
        <v>8.0723244345456815E-2</v>
      </c>
      <c r="AA12">
        <f t="shared" si="5"/>
        <v>3.2218615613572893E-2</v>
      </c>
      <c r="AB12">
        <f t="shared" si="6"/>
        <v>-4.2509299730149545E-2</v>
      </c>
      <c r="AC12">
        <f t="shared" si="7"/>
        <v>7.2958233282742653E-3</v>
      </c>
      <c r="AD12">
        <f t="shared" si="8"/>
        <v>0.14945258036200409</v>
      </c>
      <c r="AE12">
        <f t="shared" si="9"/>
        <v>5.6495275201812301E-2</v>
      </c>
      <c r="AF12">
        <f t="shared" si="10"/>
        <v>4.0963211705347516E-2</v>
      </c>
      <c r="AG12">
        <f t="shared" si="11"/>
        <v>1.5693063681838301E-2</v>
      </c>
      <c r="AH12" s="2" t="s">
        <v>143</v>
      </c>
      <c r="AI12">
        <v>6.7933600384111392E-2</v>
      </c>
      <c r="AJ12">
        <v>5.375695464374225E-2</v>
      </c>
      <c r="AK12">
        <v>6.9057212415609054E-2</v>
      </c>
      <c r="AL12">
        <v>0.11332247888785132</v>
      </c>
      <c r="AM12">
        <v>9.4768039162913723E-2</v>
      </c>
      <c r="AN12">
        <v>0.10426873026311061</v>
      </c>
      <c r="AO12">
        <v>6.5375185677300177E-2</v>
      </c>
      <c r="AP12">
        <v>4.7252012292917235E-2</v>
      </c>
      <c r="AQ12">
        <v>0.20359585369441524</v>
      </c>
      <c r="AR12">
        <v>9.133267654069234E-2</v>
      </c>
    </row>
    <row r="13" spans="1:45" ht="17.25" thickBot="1" x14ac:dyDescent="0.3">
      <c r="A13" s="6">
        <v>43798</v>
      </c>
      <c r="B13" s="10">
        <v>21.995977</v>
      </c>
      <c r="C13" s="11">
        <v>90.04</v>
      </c>
      <c r="D13" s="11">
        <v>66.8125</v>
      </c>
      <c r="E13" s="11">
        <v>31.620999999999999</v>
      </c>
      <c r="F13" s="11">
        <v>45.31</v>
      </c>
      <c r="G13" s="11">
        <v>151.38</v>
      </c>
      <c r="H13" s="11">
        <v>279.87</v>
      </c>
      <c r="I13" s="11">
        <v>201.64</v>
      </c>
      <c r="J13" s="11">
        <v>28.074999999999999</v>
      </c>
      <c r="K13" s="12">
        <v>43.25</v>
      </c>
      <c r="M13">
        <f t="shared" si="1"/>
        <v>4.7694488614431561E-2</v>
      </c>
      <c r="N13">
        <f t="shared" si="0"/>
        <v>1.3587293010480428E-2</v>
      </c>
      <c r="O13">
        <f t="shared" si="0"/>
        <v>7.4328670204212938E-2</v>
      </c>
      <c r="P13">
        <f t="shared" si="0"/>
        <v>7.9767725472581499E-2</v>
      </c>
      <c r="Q13">
        <f t="shared" si="0"/>
        <v>-4.6306040833508644E-2</v>
      </c>
      <c r="R13">
        <f t="shared" si="0"/>
        <v>5.5869428750784621E-2</v>
      </c>
      <c r="S13">
        <f t="shared" si="0"/>
        <v>0.10751879699248128</v>
      </c>
      <c r="T13">
        <f t="shared" si="0"/>
        <v>5.2126271849725958E-2</v>
      </c>
      <c r="U13">
        <f t="shared" si="0"/>
        <v>1.684172401303875E-2</v>
      </c>
      <c r="V13">
        <f t="shared" si="0"/>
        <v>3.7170263788968753E-2</v>
      </c>
      <c r="X13">
        <f t="shared" si="2"/>
        <v>-1.7089766190933879E-2</v>
      </c>
      <c r="Y13">
        <f t="shared" si="3"/>
        <v>-4.1126221726511467E-4</v>
      </c>
      <c r="Z13">
        <f t="shared" si="4"/>
        <v>4.4367447880026528E-2</v>
      </c>
      <c r="AA13">
        <f t="shared" si="5"/>
        <v>5.1204582836435142E-2</v>
      </c>
      <c r="AB13">
        <f t="shared" si="6"/>
        <v>-5.0361586262909382E-2</v>
      </c>
      <c r="AC13">
        <f t="shared" si="7"/>
        <v>3.194896782386214E-2</v>
      </c>
      <c r="AD13">
        <f t="shared" si="8"/>
        <v>9.4169978495659681E-2</v>
      </c>
      <c r="AE13">
        <f t="shared" si="9"/>
        <v>3.2419839953604784E-2</v>
      </c>
      <c r="AF13">
        <f t="shared" si="10"/>
        <v>-1.0280170664592372E-2</v>
      </c>
      <c r="AG13">
        <f t="shared" si="11"/>
        <v>2.8041503926938653E-2</v>
      </c>
      <c r="AH13" s="4" t="s">
        <v>144</v>
      </c>
      <c r="AI13">
        <v>0.18242019846307633</v>
      </c>
      <c r="AJ13">
        <v>0.11149983375213143</v>
      </c>
      <c r="AK13">
        <v>0.15208896837827382</v>
      </c>
      <c r="AL13">
        <v>0.14538129806139372</v>
      </c>
      <c r="AM13">
        <v>0.10771783154703853</v>
      </c>
      <c r="AN13">
        <v>9.5767761543105734E-2</v>
      </c>
      <c r="AO13">
        <v>9.4293271850968724E-2</v>
      </c>
      <c r="AP13">
        <v>0.12264783971276746</v>
      </c>
      <c r="AQ13">
        <v>9.133267654069234E-2</v>
      </c>
      <c r="AR13">
        <v>0.2446563481553613</v>
      </c>
    </row>
    <row r="14" spans="1:45" ht="17.25" thickBot="1" x14ac:dyDescent="0.3">
      <c r="A14" s="6">
        <v>43830</v>
      </c>
      <c r="B14" s="10">
        <v>27.888639999999999</v>
      </c>
      <c r="C14" s="11">
        <v>92.391999999999996</v>
      </c>
      <c r="D14" s="11">
        <v>73.412499999999994</v>
      </c>
      <c r="E14" s="11">
        <v>31.602</v>
      </c>
      <c r="F14" s="11">
        <v>47.96</v>
      </c>
      <c r="G14" s="11">
        <v>157.69999999999999</v>
      </c>
      <c r="H14" s="11">
        <v>293.98</v>
      </c>
      <c r="I14" s="11">
        <v>205.25</v>
      </c>
      <c r="J14" s="11">
        <v>28.94</v>
      </c>
      <c r="K14" s="12">
        <v>45.22</v>
      </c>
      <c r="M14">
        <f t="shared" si="1"/>
        <v>0.26789730685752211</v>
      </c>
      <c r="N14">
        <f t="shared" si="0"/>
        <v>2.6121723678365055E-2</v>
      </c>
      <c r="O14">
        <f t="shared" si="0"/>
        <v>9.8783910196445196E-2</v>
      </c>
      <c r="P14">
        <f t="shared" si="0"/>
        <v>-6.0086651276045511E-4</v>
      </c>
      <c r="Q14">
        <f t="shared" si="0"/>
        <v>5.8485985433679062E-2</v>
      </c>
      <c r="R14">
        <f t="shared" si="0"/>
        <v>4.1749240322367508E-2</v>
      </c>
      <c r="S14">
        <f t="shared" si="0"/>
        <v>5.0416264694322414E-2</v>
      </c>
      <c r="T14">
        <f t="shared" si="0"/>
        <v>1.7903193810751904E-2</v>
      </c>
      <c r="U14">
        <f t="shared" si="0"/>
        <v>3.0810329474621621E-2</v>
      </c>
      <c r="V14">
        <f t="shared" si="0"/>
        <v>4.5549132947976849E-2</v>
      </c>
      <c r="X14">
        <f t="shared" si="2"/>
        <v>0.20311305205215668</v>
      </c>
      <c r="Y14">
        <f t="shared" si="3"/>
        <v>1.2123168450619512E-2</v>
      </c>
      <c r="Z14">
        <f t="shared" si="4"/>
        <v>6.8822687872258786E-2</v>
      </c>
      <c r="AA14">
        <f t="shared" si="5"/>
        <v>-2.9164009148906815E-2</v>
      </c>
      <c r="AB14">
        <f t="shared" si="6"/>
        <v>5.4430440004278324E-2</v>
      </c>
      <c r="AC14">
        <f t="shared" si="7"/>
        <v>1.7828779395445027E-2</v>
      </c>
      <c r="AD14">
        <f t="shared" si="8"/>
        <v>3.7067446197500818E-2</v>
      </c>
      <c r="AE14">
        <f t="shared" si="9"/>
        <v>-1.8032380853692728E-3</v>
      </c>
      <c r="AF14">
        <f t="shared" si="10"/>
        <v>3.6884347969904988E-3</v>
      </c>
      <c r="AG14">
        <f t="shared" si="11"/>
        <v>3.6420373085946749E-2</v>
      </c>
    </row>
    <row r="15" spans="1:45" ht="17.25" thickBot="1" x14ac:dyDescent="0.3">
      <c r="A15" s="6">
        <v>43861</v>
      </c>
      <c r="B15" s="10">
        <v>43.371290000000002</v>
      </c>
      <c r="C15" s="11">
        <v>100.43600000000001</v>
      </c>
      <c r="D15" s="11">
        <v>77.377499999999998</v>
      </c>
      <c r="E15" s="11">
        <v>30.515999999999998</v>
      </c>
      <c r="F15" s="11">
        <v>45.97</v>
      </c>
      <c r="G15" s="11">
        <v>170.23</v>
      </c>
      <c r="H15" s="11">
        <v>272.45</v>
      </c>
      <c r="I15" s="11">
        <v>201.91</v>
      </c>
      <c r="J15" s="11">
        <v>30.414999999999999</v>
      </c>
      <c r="K15" s="12">
        <v>41.87</v>
      </c>
      <c r="M15">
        <f t="shared" si="1"/>
        <v>0.55515973529006801</v>
      </c>
      <c r="N15">
        <f t="shared" si="0"/>
        <v>8.7063815048922105E-2</v>
      </c>
      <c r="O15">
        <f t="shared" si="0"/>
        <v>5.4009875702366816E-2</v>
      </c>
      <c r="P15">
        <f t="shared" si="0"/>
        <v>-3.4364913613062528E-2</v>
      </c>
      <c r="Q15">
        <f t="shared" si="0"/>
        <v>-4.1492910758965842E-2</v>
      </c>
      <c r="R15">
        <f t="shared" si="0"/>
        <v>7.945466074825619E-2</v>
      </c>
      <c r="S15">
        <f t="shared" si="0"/>
        <v>-7.3236274576501906E-2</v>
      </c>
      <c r="T15">
        <f t="shared" si="0"/>
        <v>-1.627283800243607E-2</v>
      </c>
      <c r="U15">
        <f t="shared" si="0"/>
        <v>5.0967519004837522E-2</v>
      </c>
      <c r="V15">
        <f t="shared" si="0"/>
        <v>-7.4082264484741298E-2</v>
      </c>
      <c r="X15">
        <f t="shared" si="2"/>
        <v>0.49037548048470259</v>
      </c>
      <c r="Y15">
        <f t="shared" si="3"/>
        <v>7.3065259821176565E-2</v>
      </c>
      <c r="Z15">
        <f t="shared" si="4"/>
        <v>2.404865337818041E-2</v>
      </c>
      <c r="AA15">
        <f t="shared" si="5"/>
        <v>-6.2928056249208886E-2</v>
      </c>
      <c r="AB15">
        <f t="shared" si="6"/>
        <v>-4.554845618836658E-2</v>
      </c>
      <c r="AC15">
        <f t="shared" si="7"/>
        <v>5.5534199821333709E-2</v>
      </c>
      <c r="AD15">
        <f t="shared" si="8"/>
        <v>-8.6585093073323502E-2</v>
      </c>
      <c r="AE15">
        <f t="shared" si="9"/>
        <v>-3.5979269898557251E-2</v>
      </c>
      <c r="AF15">
        <f t="shared" si="10"/>
        <v>2.38456243272064E-2</v>
      </c>
      <c r="AG15">
        <f t="shared" si="11"/>
        <v>-8.3211024346771398E-2</v>
      </c>
      <c r="AI15" s="212" t="s">
        <v>403</v>
      </c>
      <c r="AJ15" s="213"/>
      <c r="AK15" s="213"/>
      <c r="AL15" s="213"/>
      <c r="AM15" s="213"/>
      <c r="AN15" s="213"/>
      <c r="AO15" s="213"/>
      <c r="AP15" s="213"/>
      <c r="AQ15" s="213"/>
      <c r="AR15" s="214"/>
      <c r="AS15" t="s">
        <v>404</v>
      </c>
    </row>
    <row r="16" spans="1:45" ht="17.25" thickBot="1" x14ac:dyDescent="0.3">
      <c r="A16" s="6">
        <v>43889</v>
      </c>
      <c r="B16" s="10">
        <v>44.532623000000001</v>
      </c>
      <c r="C16" s="11">
        <v>94.1875</v>
      </c>
      <c r="D16" s="11">
        <v>68.34</v>
      </c>
      <c r="E16" s="11">
        <v>27.262</v>
      </c>
      <c r="F16" s="11">
        <v>39.93</v>
      </c>
      <c r="G16" s="11">
        <v>162.01</v>
      </c>
      <c r="H16" s="11">
        <v>254.96</v>
      </c>
      <c r="I16" s="11">
        <v>192.47</v>
      </c>
      <c r="J16" s="11">
        <v>29.065000000000001</v>
      </c>
      <c r="K16" s="12">
        <v>37.39</v>
      </c>
      <c r="M16">
        <f t="shared" si="1"/>
        <v>2.6776538120032837E-2</v>
      </c>
      <c r="N16">
        <f t="shared" si="0"/>
        <v>-6.2213748058465156E-2</v>
      </c>
      <c r="O16">
        <f t="shared" si="0"/>
        <v>-0.1167975186585247</v>
      </c>
      <c r="P16">
        <f t="shared" si="0"/>
        <v>-0.10663258618429669</v>
      </c>
      <c r="Q16">
        <f t="shared" si="0"/>
        <v>-0.13139003698063953</v>
      </c>
      <c r="R16">
        <f t="shared" si="0"/>
        <v>-4.8287610879398458E-2</v>
      </c>
      <c r="S16">
        <f t="shared" si="0"/>
        <v>-6.4195265186272638E-2</v>
      </c>
      <c r="T16">
        <f t="shared" si="0"/>
        <v>-4.6753504036451871E-2</v>
      </c>
      <c r="U16">
        <f t="shared" si="0"/>
        <v>-4.438599375308229E-2</v>
      </c>
      <c r="V16">
        <f t="shared" si="0"/>
        <v>-0.10699785048961064</v>
      </c>
      <c r="X16">
        <f t="shared" si="2"/>
        <v>-3.8007716685332607E-2</v>
      </c>
      <c r="Y16">
        <f t="shared" si="3"/>
        <v>-7.6212303286210703E-2</v>
      </c>
      <c r="Z16">
        <f t="shared" si="4"/>
        <v>-0.14675874098271111</v>
      </c>
      <c r="AA16">
        <f t="shared" si="5"/>
        <v>-0.13519572882044306</v>
      </c>
      <c r="AB16">
        <f t="shared" si="6"/>
        <v>-0.13544558241004026</v>
      </c>
      <c r="AC16">
        <f t="shared" si="7"/>
        <v>-7.2208071806320939E-2</v>
      </c>
      <c r="AD16">
        <f t="shared" si="8"/>
        <v>-7.7544083683094234E-2</v>
      </c>
      <c r="AE16">
        <f t="shared" si="9"/>
        <v>-6.6459935932573044E-2</v>
      </c>
      <c r="AF16">
        <f t="shared" si="10"/>
        <v>-7.1507888430713415E-2</v>
      </c>
      <c r="AG16">
        <f t="shared" si="11"/>
        <v>-0.11612661035164074</v>
      </c>
      <c r="AI16" s="3" t="s">
        <v>136</v>
      </c>
      <c r="AJ16" s="2" t="s">
        <v>137</v>
      </c>
      <c r="AK16" s="2" t="s">
        <v>138</v>
      </c>
      <c r="AL16" s="2" t="s">
        <v>139</v>
      </c>
      <c r="AM16" s="2" t="s">
        <v>169</v>
      </c>
      <c r="AN16" s="2" t="s">
        <v>140</v>
      </c>
      <c r="AO16" s="2" t="s">
        <v>141</v>
      </c>
      <c r="AP16" s="2" t="s">
        <v>142</v>
      </c>
      <c r="AQ16" s="2" t="s">
        <v>143</v>
      </c>
      <c r="AR16" s="4" t="s">
        <v>144</v>
      </c>
      <c r="AS16">
        <v>59</v>
      </c>
    </row>
    <row r="17" spans="1:44" ht="17.25" thickBot="1" x14ac:dyDescent="0.3">
      <c r="A17" s="6">
        <v>43921</v>
      </c>
      <c r="B17" s="10">
        <v>34.933292000000002</v>
      </c>
      <c r="C17" s="11">
        <v>97.486000000000004</v>
      </c>
      <c r="D17" s="11">
        <v>63.572499999999998</v>
      </c>
      <c r="E17" s="11">
        <v>23.710000999999998</v>
      </c>
      <c r="F17" s="11">
        <v>39.31</v>
      </c>
      <c r="G17" s="11">
        <v>157.71</v>
      </c>
      <c r="H17" s="11">
        <v>249.38</v>
      </c>
      <c r="I17" s="11">
        <v>166.8</v>
      </c>
      <c r="J17" s="11">
        <v>30.1</v>
      </c>
      <c r="K17" s="12">
        <v>32.630000000000003</v>
      </c>
      <c r="M17">
        <f t="shared" si="1"/>
        <v>-0.21555727808802097</v>
      </c>
      <c r="N17">
        <f t="shared" si="0"/>
        <v>3.5020570670205753E-2</v>
      </c>
      <c r="O17">
        <f t="shared" si="0"/>
        <v>-6.9761486684226007E-2</v>
      </c>
      <c r="P17">
        <f t="shared" si="0"/>
        <v>-0.13029121120974257</v>
      </c>
      <c r="Q17">
        <f t="shared" si="0"/>
        <v>-1.5527172551965876E-2</v>
      </c>
      <c r="R17">
        <f t="shared" si="0"/>
        <v>-2.6541571507931506E-2</v>
      </c>
      <c r="S17">
        <f t="shared" si="0"/>
        <v>-2.1885786005647993E-2</v>
      </c>
      <c r="T17">
        <f t="shared" si="0"/>
        <v>-0.13337143450927411</v>
      </c>
      <c r="U17">
        <f t="shared" si="0"/>
        <v>3.5609840013762259E-2</v>
      </c>
      <c r="V17">
        <f t="shared" si="0"/>
        <v>-0.12730676651511094</v>
      </c>
      <c r="X17">
        <f t="shared" si="2"/>
        <v>-0.28034153289338642</v>
      </c>
      <c r="Y17">
        <f t="shared" si="3"/>
        <v>2.1022015442460212E-2</v>
      </c>
      <c r="Z17">
        <f t="shared" si="4"/>
        <v>-9.9722709008412416E-2</v>
      </c>
      <c r="AA17">
        <f t="shared" si="5"/>
        <v>-0.15885435384588895</v>
      </c>
      <c r="AB17">
        <f t="shared" si="6"/>
        <v>-1.9582717981366616E-2</v>
      </c>
      <c r="AC17">
        <f t="shared" si="7"/>
        <v>-5.046203243485399E-2</v>
      </c>
      <c r="AD17">
        <f t="shared" si="8"/>
        <v>-3.5234604502469589E-2</v>
      </c>
      <c r="AE17">
        <f t="shared" si="9"/>
        <v>-0.15307786640539528</v>
      </c>
      <c r="AF17">
        <f t="shared" si="10"/>
        <v>8.487945336131137E-3</v>
      </c>
      <c r="AG17">
        <f t="shared" si="11"/>
        <v>-0.13643552637714104</v>
      </c>
      <c r="AH17" s="3" t="s">
        <v>136</v>
      </c>
      <c r="AI17" cm="1">
        <f t="array" ref="AI17:AR26">_xlfn.ANCHORARRAY(AI4)/AS16</f>
        <v>4.8705896405237335E-2</v>
      </c>
      <c r="AJ17">
        <v>1.3085233718771645E-2</v>
      </c>
      <c r="AK17">
        <v>1.3370932520712401E-2</v>
      </c>
      <c r="AL17">
        <v>8.0423762612621894E-3</v>
      </c>
      <c r="AM17">
        <v>3.078010270156513E-3</v>
      </c>
      <c r="AN17">
        <v>7.5842470393528219E-3</v>
      </c>
      <c r="AO17">
        <v>3.2892212962047839E-3</v>
      </c>
      <c r="AP17">
        <v>8.9916451029417328E-3</v>
      </c>
      <c r="AQ17">
        <v>1.1514169556629049E-3</v>
      </c>
      <c r="AR17">
        <v>3.0918677705606156E-3</v>
      </c>
    </row>
    <row r="18" spans="1:44" ht="17.25" thickBot="1" x14ac:dyDescent="0.3">
      <c r="A18" s="6">
        <v>43951</v>
      </c>
      <c r="B18" s="10">
        <v>52.125281999999999</v>
      </c>
      <c r="C18" s="11">
        <v>123.700005</v>
      </c>
      <c r="D18" s="11">
        <v>73.45</v>
      </c>
      <c r="E18" s="11">
        <v>27.161999999999999</v>
      </c>
      <c r="F18" s="11">
        <v>42.38</v>
      </c>
      <c r="G18" s="11">
        <v>179.21</v>
      </c>
      <c r="H18" s="11">
        <v>292.47000000000003</v>
      </c>
      <c r="I18" s="11">
        <v>204.71</v>
      </c>
      <c r="J18" s="11">
        <v>31.664999999999999</v>
      </c>
      <c r="K18" s="12">
        <v>37.479999999999997</v>
      </c>
      <c r="M18">
        <f t="shared" si="1"/>
        <v>0.49213770062094336</v>
      </c>
      <c r="N18">
        <f t="shared" si="0"/>
        <v>0.2689002010545104</v>
      </c>
      <c r="O18">
        <f t="shared" si="0"/>
        <v>0.15537378583507028</v>
      </c>
      <c r="P18">
        <f t="shared" si="0"/>
        <v>0.14559252865489128</v>
      </c>
      <c r="Q18">
        <f t="shared" si="0"/>
        <v>7.8097176291020101E-2</v>
      </c>
      <c r="R18">
        <f t="shared" si="0"/>
        <v>0.13632616828355842</v>
      </c>
      <c r="S18">
        <f t="shared" si="0"/>
        <v>0.17278851551848598</v>
      </c>
      <c r="T18">
        <f t="shared" si="0"/>
        <v>0.22727817745803353</v>
      </c>
      <c r="U18">
        <f t="shared" si="0"/>
        <v>5.1993355481727496E-2</v>
      </c>
      <c r="V18">
        <f t="shared" si="0"/>
        <v>0.14863622433343529</v>
      </c>
      <c r="X18">
        <f t="shared" si="2"/>
        <v>0.42735344581557794</v>
      </c>
      <c r="Y18">
        <f t="shared" si="3"/>
        <v>0.25490164582676483</v>
      </c>
      <c r="Z18">
        <f t="shared" si="4"/>
        <v>0.12541256351088387</v>
      </c>
      <c r="AA18">
        <f t="shared" si="5"/>
        <v>0.11702938601874492</v>
      </c>
      <c r="AB18">
        <f t="shared" si="6"/>
        <v>7.4041630861619356E-2</v>
      </c>
      <c r="AC18">
        <f t="shared" si="7"/>
        <v>0.11240570735663594</v>
      </c>
      <c r="AD18">
        <f t="shared" si="8"/>
        <v>0.15943969702166438</v>
      </c>
      <c r="AE18">
        <f t="shared" si="9"/>
        <v>0.20757174556191235</v>
      </c>
      <c r="AF18">
        <f t="shared" si="10"/>
        <v>2.4871460804096374E-2</v>
      </c>
      <c r="AG18">
        <f t="shared" si="11"/>
        <v>0.13950746447140519</v>
      </c>
      <c r="AH18" s="2" t="s">
        <v>137</v>
      </c>
      <c r="AI18">
        <v>1.3085233718771645E-2</v>
      </c>
      <c r="AJ18">
        <v>8.8199112944774803E-3</v>
      </c>
      <c r="AK18">
        <v>5.8866452429854428E-3</v>
      </c>
      <c r="AL18">
        <v>4.2904190551888103E-3</v>
      </c>
      <c r="AM18">
        <v>2.1856676672612832E-3</v>
      </c>
      <c r="AN18">
        <v>4.07322734153414E-3</v>
      </c>
      <c r="AO18">
        <v>1.1581660866403971E-3</v>
      </c>
      <c r="AP18">
        <v>5.1835200819796571E-3</v>
      </c>
      <c r="AQ18">
        <v>9.1113482447020757E-4</v>
      </c>
      <c r="AR18">
        <v>1.889827690714092E-3</v>
      </c>
    </row>
    <row r="19" spans="1:44" ht="17.25" thickBot="1" x14ac:dyDescent="0.3">
      <c r="A19" s="6">
        <v>43980</v>
      </c>
      <c r="B19" s="10">
        <v>55.666606999999999</v>
      </c>
      <c r="C19" s="11">
        <v>122.11851</v>
      </c>
      <c r="D19" s="11">
        <v>79.484999999999999</v>
      </c>
      <c r="E19" s="11">
        <v>29.126999000000001</v>
      </c>
      <c r="F19" s="11">
        <v>47.82</v>
      </c>
      <c r="G19" s="11">
        <v>183.25</v>
      </c>
      <c r="H19" s="11">
        <v>304.85000000000002</v>
      </c>
      <c r="I19" s="11">
        <v>225.09</v>
      </c>
      <c r="J19" s="11">
        <v>32.97</v>
      </c>
      <c r="K19" s="12">
        <v>37.99</v>
      </c>
      <c r="M19">
        <f t="shared" si="1"/>
        <v>6.793872117564756E-2</v>
      </c>
      <c r="N19">
        <f t="shared" si="0"/>
        <v>-1.2784922684522153E-2</v>
      </c>
      <c r="O19">
        <f t="shared" si="0"/>
        <v>8.2164737916950253E-2</v>
      </c>
      <c r="P19">
        <f t="shared" si="0"/>
        <v>7.2343678668728456E-2</v>
      </c>
      <c r="Q19">
        <f t="shared" si="0"/>
        <v>0.12836243511090131</v>
      </c>
      <c r="R19">
        <f t="shared" si="0"/>
        <v>2.2543384855755771E-2</v>
      </c>
      <c r="S19">
        <f t="shared" si="0"/>
        <v>4.2329127773788743E-2</v>
      </c>
      <c r="T19">
        <f t="shared" si="0"/>
        <v>9.9555468711836237E-2</v>
      </c>
      <c r="U19">
        <f t="shared" si="0"/>
        <v>4.1212695405021309E-2</v>
      </c>
      <c r="V19">
        <f t="shared" si="0"/>
        <v>1.3607257203842187E-2</v>
      </c>
      <c r="X19">
        <f t="shared" si="2"/>
        <v>3.1544663702821191E-3</v>
      </c>
      <c r="Y19">
        <f t="shared" si="3"/>
        <v>-2.6783477912267695E-2</v>
      </c>
      <c r="Z19">
        <f t="shared" si="4"/>
        <v>5.2203515592763844E-2</v>
      </c>
      <c r="AA19">
        <f t="shared" si="5"/>
        <v>4.3780536032582099E-2</v>
      </c>
      <c r="AB19">
        <f t="shared" si="6"/>
        <v>0.12430688968150057</v>
      </c>
      <c r="AC19">
        <f t="shared" si="7"/>
        <v>-1.3770760711667093E-3</v>
      </c>
      <c r="AD19">
        <f t="shared" si="8"/>
        <v>2.8980309276967146E-2</v>
      </c>
      <c r="AE19">
        <f t="shared" si="9"/>
        <v>7.9849036815715063E-2</v>
      </c>
      <c r="AF19">
        <f t="shared" si="10"/>
        <v>1.4090800727390187E-2</v>
      </c>
      <c r="AG19">
        <f t="shared" si="11"/>
        <v>4.4784973418120887E-3</v>
      </c>
      <c r="AH19" s="2" t="s">
        <v>138</v>
      </c>
      <c r="AI19">
        <v>1.3370932520712401E-2</v>
      </c>
      <c r="AJ19">
        <v>5.8866452429854428E-3</v>
      </c>
      <c r="AK19">
        <v>7.43361097700178E-3</v>
      </c>
      <c r="AL19">
        <v>4.4829676478826139E-3</v>
      </c>
      <c r="AM19">
        <v>2.8097486197394472E-3</v>
      </c>
      <c r="AN19">
        <v>4.0081860154915676E-3</v>
      </c>
      <c r="AO19">
        <v>1.7873472214559212E-3</v>
      </c>
      <c r="AP19">
        <v>4.509087840933265E-3</v>
      </c>
      <c r="AQ19">
        <v>1.1704612273832043E-3</v>
      </c>
      <c r="AR19">
        <v>2.5777791250554886E-3</v>
      </c>
    </row>
    <row r="20" spans="1:44" ht="17.25" thickBot="1" x14ac:dyDescent="0.3">
      <c r="A20" s="6">
        <v>44012</v>
      </c>
      <c r="B20" s="10">
        <v>71.987269999999995</v>
      </c>
      <c r="C20" s="11">
        <v>137.94102000000001</v>
      </c>
      <c r="D20" s="11">
        <v>91.2</v>
      </c>
      <c r="E20" s="11">
        <v>31.560998999999999</v>
      </c>
      <c r="F20" s="11">
        <v>46.64</v>
      </c>
      <c r="G20" s="11">
        <v>203.51</v>
      </c>
      <c r="H20" s="11">
        <v>294.95</v>
      </c>
      <c r="I20" s="11">
        <v>227.07</v>
      </c>
      <c r="J20" s="11">
        <v>32.74</v>
      </c>
      <c r="K20" s="12">
        <v>35.11</v>
      </c>
      <c r="M20">
        <f t="shared" si="1"/>
        <v>0.2931858771273772</v>
      </c>
      <c r="N20">
        <f t="shared" ref="N20:N62" si="12">(C20-C19)/C19</f>
        <v>0.12956684453487033</v>
      </c>
      <c r="O20">
        <f t="shared" ref="O20:O62" si="13">(D20-D19)/D19</f>
        <v>0.14738629930175509</v>
      </c>
      <c r="P20">
        <f t="shared" ref="P20:P62" si="14">(E20-E19)/E19</f>
        <v>8.3565079945242468E-2</v>
      </c>
      <c r="Q20">
        <f t="shared" ref="Q20:Q62" si="15">(F20-F19)/F19</f>
        <v>-2.4675867837724796E-2</v>
      </c>
      <c r="R20">
        <f t="shared" ref="R20:R62" si="16">(G20-G19)/G19</f>
        <v>0.11055934515688945</v>
      </c>
      <c r="S20">
        <f t="shared" ref="S20:S62" si="17">(H20-H19)/H19</f>
        <v>-3.2474987698868404E-2</v>
      </c>
      <c r="T20">
        <f t="shared" ref="T20:T62" si="18">(I20-I19)/I19</f>
        <v>8.7964814074369801E-3</v>
      </c>
      <c r="U20">
        <f t="shared" ref="U20:U62" si="19">(J20-J19)/J19</f>
        <v>-6.9760388231724863E-3</v>
      </c>
      <c r="V20">
        <f t="shared" ref="V20:V62" si="20">(K20-K19)/K19</f>
        <v>-7.5809423532508621E-2</v>
      </c>
      <c r="X20">
        <f t="shared" si="2"/>
        <v>0.22840162232201178</v>
      </c>
      <c r="Y20">
        <f t="shared" si="3"/>
        <v>0.11556828930712479</v>
      </c>
      <c r="Z20">
        <f t="shared" si="4"/>
        <v>0.11742507697756868</v>
      </c>
      <c r="AA20">
        <f t="shared" si="5"/>
        <v>5.5001937309096111E-2</v>
      </c>
      <c r="AB20">
        <f t="shared" si="6"/>
        <v>-2.8731413267125534E-2</v>
      </c>
      <c r="AC20">
        <f t="shared" si="7"/>
        <v>8.6638884229966961E-2</v>
      </c>
      <c r="AD20">
        <f t="shared" si="8"/>
        <v>-4.5823806195690001E-2</v>
      </c>
      <c r="AE20">
        <f t="shared" si="9"/>
        <v>-1.0909950488684197E-2</v>
      </c>
      <c r="AF20">
        <f t="shared" si="10"/>
        <v>-3.4097933500803611E-2</v>
      </c>
      <c r="AG20">
        <f t="shared" si="11"/>
        <v>-8.4938183394538722E-2</v>
      </c>
      <c r="AH20" s="2" t="s">
        <v>139</v>
      </c>
      <c r="AI20">
        <v>8.0423762612621894E-3</v>
      </c>
      <c r="AJ20">
        <v>4.2904190551888103E-3</v>
      </c>
      <c r="AK20">
        <v>4.4829676478826139E-3</v>
      </c>
      <c r="AL20">
        <v>8.317550085831002E-3</v>
      </c>
      <c r="AM20">
        <v>3.9396191062940769E-3</v>
      </c>
      <c r="AN20">
        <v>3.4852137495171628E-3</v>
      </c>
      <c r="AO20">
        <v>1.5376077751135262E-3</v>
      </c>
      <c r="AP20">
        <v>4.8143112034215807E-3</v>
      </c>
      <c r="AQ20">
        <v>1.9207199811500225E-3</v>
      </c>
      <c r="AR20">
        <v>2.4640897976507411E-3</v>
      </c>
    </row>
    <row r="21" spans="1:44" ht="17.25" thickBot="1" x14ac:dyDescent="0.3">
      <c r="A21" s="6">
        <v>44043</v>
      </c>
      <c r="B21" s="10">
        <v>95.383899999999997</v>
      </c>
      <c r="C21" s="11">
        <v>158.23400000000001</v>
      </c>
      <c r="D21" s="11">
        <v>106.26</v>
      </c>
      <c r="E21" s="11">
        <v>31.675001000000002</v>
      </c>
      <c r="F21" s="11">
        <v>47.1</v>
      </c>
      <c r="G21" s="11">
        <v>205.01</v>
      </c>
      <c r="H21" s="11">
        <v>302.77999999999997</v>
      </c>
      <c r="I21" s="11">
        <v>253.67</v>
      </c>
      <c r="J21" s="11">
        <v>32.664999999999999</v>
      </c>
      <c r="K21" s="12">
        <v>38.57</v>
      </c>
      <c r="M21">
        <f t="shared" si="1"/>
        <v>0.32501065813441743</v>
      </c>
      <c r="N21">
        <f t="shared" si="12"/>
        <v>0.14711345472144544</v>
      </c>
      <c r="O21">
        <f t="shared" si="13"/>
        <v>0.16513157894736843</v>
      </c>
      <c r="P21">
        <f t="shared" si="14"/>
        <v>3.6121163338335019E-3</v>
      </c>
      <c r="Q21">
        <f t="shared" si="15"/>
        <v>9.8627787307032765E-3</v>
      </c>
      <c r="R21">
        <f t="shared" si="16"/>
        <v>7.3706451771411727E-3</v>
      </c>
      <c r="S21">
        <f t="shared" si="17"/>
        <v>2.654687235124592E-2</v>
      </c>
      <c r="T21">
        <f t="shared" si="18"/>
        <v>0.11714449288765577</v>
      </c>
      <c r="U21">
        <f t="shared" si="19"/>
        <v>-2.2907758094075394E-3</v>
      </c>
      <c r="V21">
        <f t="shared" si="20"/>
        <v>9.854742238678442E-2</v>
      </c>
      <c r="X21">
        <f t="shared" si="2"/>
        <v>0.260226403329052</v>
      </c>
      <c r="Y21">
        <f t="shared" si="3"/>
        <v>0.1331148994936999</v>
      </c>
      <c r="Z21">
        <f t="shared" si="4"/>
        <v>0.13517035662318203</v>
      </c>
      <c r="AA21">
        <f t="shared" si="5"/>
        <v>-2.495102630231286E-2</v>
      </c>
      <c r="AB21">
        <f t="shared" si="6"/>
        <v>5.8072333013025369E-3</v>
      </c>
      <c r="AC21">
        <f t="shared" si="7"/>
        <v>-1.6549815749781309E-2</v>
      </c>
      <c r="AD21">
        <f t="shared" si="8"/>
        <v>1.3198053854424322E-2</v>
      </c>
      <c r="AE21">
        <f t="shared" si="9"/>
        <v>9.7438060991534597E-2</v>
      </c>
      <c r="AF21">
        <f t="shared" si="10"/>
        <v>-2.9412670487038661E-2</v>
      </c>
      <c r="AG21">
        <f t="shared" si="11"/>
        <v>8.9418662524754319E-2</v>
      </c>
      <c r="AH21" s="2" t="s">
        <v>169</v>
      </c>
      <c r="AI21">
        <v>3.078010270156513E-3</v>
      </c>
      <c r="AJ21">
        <v>2.1856676672612832E-3</v>
      </c>
      <c r="AK21">
        <v>2.8097486197394472E-3</v>
      </c>
      <c r="AL21">
        <v>3.9396191062940769E-3</v>
      </c>
      <c r="AM21">
        <v>5.9105156081614065E-3</v>
      </c>
      <c r="AN21">
        <v>1.9261466896755644E-3</v>
      </c>
      <c r="AO21">
        <v>1.5380720621641607E-3</v>
      </c>
      <c r="AP21">
        <v>2.1423595644470676E-3</v>
      </c>
      <c r="AQ21">
        <v>1.6062379519137919E-3</v>
      </c>
      <c r="AR21">
        <v>1.8257259584243818E-3</v>
      </c>
    </row>
    <row r="22" spans="1:44" ht="17.25" thickBot="1" x14ac:dyDescent="0.3">
      <c r="A22" s="6">
        <v>44074</v>
      </c>
      <c r="B22" s="10">
        <v>166.10649000000001</v>
      </c>
      <c r="C22" s="11">
        <v>172.548</v>
      </c>
      <c r="D22" s="11">
        <v>129.04</v>
      </c>
      <c r="E22" s="11">
        <v>34.715000000000003</v>
      </c>
      <c r="F22" s="11">
        <v>42.22</v>
      </c>
      <c r="G22" s="11">
        <v>225.53</v>
      </c>
      <c r="H22" s="11">
        <v>312.55</v>
      </c>
      <c r="I22" s="11">
        <v>293.2</v>
      </c>
      <c r="J22" s="11">
        <v>33.020000000000003</v>
      </c>
      <c r="K22" s="12">
        <v>41.02</v>
      </c>
      <c r="M22">
        <f t="shared" si="1"/>
        <v>0.74145206895503346</v>
      </c>
      <c r="N22">
        <f t="shared" si="12"/>
        <v>9.0460962877763257E-2</v>
      </c>
      <c r="O22">
        <f t="shared" si="13"/>
        <v>0.21437982307547512</v>
      </c>
      <c r="P22">
        <f t="shared" si="14"/>
        <v>9.5974708887933469E-2</v>
      </c>
      <c r="Q22">
        <f t="shared" si="15"/>
        <v>-0.10360934182590238</v>
      </c>
      <c r="R22">
        <f t="shared" si="16"/>
        <v>0.10009267840593147</v>
      </c>
      <c r="S22">
        <f t="shared" si="17"/>
        <v>3.2267653081445406E-2</v>
      </c>
      <c r="T22">
        <f t="shared" si="18"/>
        <v>0.15583238065202823</v>
      </c>
      <c r="U22">
        <f t="shared" si="19"/>
        <v>1.086790142354214E-2</v>
      </c>
      <c r="V22">
        <f t="shared" si="20"/>
        <v>6.3520871143375748E-2</v>
      </c>
      <c r="X22">
        <f t="shared" si="2"/>
        <v>0.67666781414966803</v>
      </c>
      <c r="Y22">
        <f t="shared" si="3"/>
        <v>7.6462407650017716E-2</v>
      </c>
      <c r="Z22">
        <f t="shared" si="4"/>
        <v>0.18441860075128871</v>
      </c>
      <c r="AA22">
        <f t="shared" si="5"/>
        <v>6.7411566251787111E-2</v>
      </c>
      <c r="AB22">
        <f t="shared" si="6"/>
        <v>-0.10766488725530313</v>
      </c>
      <c r="AC22">
        <f t="shared" si="7"/>
        <v>7.6172217479008986E-2</v>
      </c>
      <c r="AD22">
        <f t="shared" si="8"/>
        <v>1.891883458462381E-2</v>
      </c>
      <c r="AE22">
        <f t="shared" si="9"/>
        <v>0.13612594875590706</v>
      </c>
      <c r="AF22">
        <f t="shared" si="10"/>
        <v>-1.625399325408898E-2</v>
      </c>
      <c r="AG22">
        <f t="shared" si="11"/>
        <v>5.4392111281345648E-2</v>
      </c>
      <c r="AH22" s="2" t="s">
        <v>140</v>
      </c>
      <c r="AI22">
        <v>7.5842470393528219E-3</v>
      </c>
      <c r="AJ22">
        <v>4.07322734153414E-3</v>
      </c>
      <c r="AK22">
        <v>4.0081860154915676E-3</v>
      </c>
      <c r="AL22">
        <v>3.4852137495171628E-3</v>
      </c>
      <c r="AM22">
        <v>1.9261466896755644E-3</v>
      </c>
      <c r="AN22">
        <v>4.0279688223633335E-3</v>
      </c>
      <c r="AO22">
        <v>1.2609320184225944E-3</v>
      </c>
      <c r="AP22">
        <v>4.0438640464851051E-3</v>
      </c>
      <c r="AQ22">
        <v>1.7672666146289933E-3</v>
      </c>
      <c r="AR22">
        <v>1.6231823990356905E-3</v>
      </c>
    </row>
    <row r="23" spans="1:44" ht="17.25" thickBot="1" x14ac:dyDescent="0.3">
      <c r="A23" s="6">
        <v>44104</v>
      </c>
      <c r="B23" s="10">
        <v>143.00318999999999</v>
      </c>
      <c r="C23" s="11">
        <v>157.43651</v>
      </c>
      <c r="D23" s="11">
        <v>115.81</v>
      </c>
      <c r="E23" s="11">
        <v>36.432003000000002</v>
      </c>
      <c r="F23" s="11">
        <v>39.39</v>
      </c>
      <c r="G23" s="11">
        <v>210.33</v>
      </c>
      <c r="H23" s="11">
        <v>311.77</v>
      </c>
      <c r="I23" s="11">
        <v>261.89999999999998</v>
      </c>
      <c r="J23" s="11">
        <v>34.715000000000003</v>
      </c>
      <c r="K23" s="12">
        <v>38.21</v>
      </c>
      <c r="M23">
        <f t="shared" si="1"/>
        <v>-0.13908728069565504</v>
      </c>
      <c r="N23">
        <f t="shared" si="12"/>
        <v>-8.7578470918237269E-2</v>
      </c>
      <c r="O23">
        <f t="shared" si="13"/>
        <v>-0.10252634841909478</v>
      </c>
      <c r="P23">
        <f t="shared" si="14"/>
        <v>4.9459974074607463E-2</v>
      </c>
      <c r="Q23">
        <f t="shared" si="15"/>
        <v>-6.7029843675982914E-2</v>
      </c>
      <c r="R23">
        <f t="shared" si="16"/>
        <v>-6.739679865206398E-2</v>
      </c>
      <c r="S23">
        <f t="shared" si="17"/>
        <v>-2.4956007038874723E-3</v>
      </c>
      <c r="T23">
        <f t="shared" si="18"/>
        <v>-0.10675306957708053</v>
      </c>
      <c r="U23">
        <f t="shared" si="19"/>
        <v>5.1332525741974562E-2</v>
      </c>
      <c r="V23">
        <f t="shared" si="20"/>
        <v>-6.8503169185763088E-2</v>
      </c>
      <c r="X23">
        <f t="shared" si="2"/>
        <v>-0.2038715355010205</v>
      </c>
      <c r="Y23">
        <f t="shared" si="3"/>
        <v>-0.10157702614598281</v>
      </c>
      <c r="Z23">
        <f t="shared" si="4"/>
        <v>-0.13248757074328119</v>
      </c>
      <c r="AA23">
        <f t="shared" si="5"/>
        <v>2.0896831438461102E-2</v>
      </c>
      <c r="AB23">
        <f t="shared" si="6"/>
        <v>-7.1085389105383659E-2</v>
      </c>
      <c r="AC23">
        <f t="shared" si="7"/>
        <v>-9.1317259578986454E-2</v>
      </c>
      <c r="AD23">
        <f t="shared" si="8"/>
        <v>-1.5844419200709069E-2</v>
      </c>
      <c r="AE23">
        <f t="shared" si="9"/>
        <v>-0.1264595014732017</v>
      </c>
      <c r="AF23">
        <f t="shared" si="10"/>
        <v>2.421063106434344E-2</v>
      </c>
      <c r="AG23">
        <f t="shared" si="11"/>
        <v>-7.7631929047793188E-2</v>
      </c>
      <c r="AH23" s="2" t="s">
        <v>141</v>
      </c>
      <c r="AI23">
        <v>3.2892212962047839E-3</v>
      </c>
      <c r="AJ23">
        <v>1.1581660866403971E-3</v>
      </c>
      <c r="AK23">
        <v>1.7873472214559212E-3</v>
      </c>
      <c r="AL23">
        <v>1.5376077751135262E-3</v>
      </c>
      <c r="AM23">
        <v>1.5380720621641607E-3</v>
      </c>
      <c r="AN23">
        <v>1.2609320184225944E-3</v>
      </c>
      <c r="AO23">
        <v>4.1106799970828754E-3</v>
      </c>
      <c r="AP23">
        <v>9.0966070927347325E-4</v>
      </c>
      <c r="AQ23">
        <v>1.1080539945305114E-3</v>
      </c>
      <c r="AR23">
        <v>1.5981910483215038E-3</v>
      </c>
    </row>
    <row r="24" spans="1:44" ht="17.25" thickBot="1" x14ac:dyDescent="0.3">
      <c r="A24" s="6">
        <v>44134</v>
      </c>
      <c r="B24" s="10">
        <v>129.34654</v>
      </c>
      <c r="C24" s="11">
        <v>151.8075</v>
      </c>
      <c r="D24" s="11">
        <v>108.86</v>
      </c>
      <c r="E24" s="11">
        <v>34.963000000000001</v>
      </c>
      <c r="F24" s="11">
        <v>35.9</v>
      </c>
      <c r="G24" s="11">
        <v>202.47</v>
      </c>
      <c r="H24" s="11">
        <v>305.14</v>
      </c>
      <c r="I24" s="11">
        <v>263.11</v>
      </c>
      <c r="J24" s="11">
        <v>31.945</v>
      </c>
      <c r="K24" s="12">
        <v>34.270000000000003</v>
      </c>
      <c r="M24">
        <f t="shared" si="1"/>
        <v>-9.5498918590557216E-2</v>
      </c>
      <c r="N24">
        <f t="shared" si="12"/>
        <v>-3.5754158930479299E-2</v>
      </c>
      <c r="O24">
        <f t="shared" si="13"/>
        <v>-6.0012088766082397E-2</v>
      </c>
      <c r="P24">
        <f t="shared" si="14"/>
        <v>-4.0321774237886417E-2</v>
      </c>
      <c r="Q24">
        <f t="shared" si="15"/>
        <v>-8.8601167809088652E-2</v>
      </c>
      <c r="R24">
        <f t="shared" si="16"/>
        <v>-3.7369847382684417E-2</v>
      </c>
      <c r="S24">
        <f t="shared" si="17"/>
        <v>-2.1265676620585674E-2</v>
      </c>
      <c r="T24">
        <f t="shared" si="18"/>
        <v>4.6200840015274396E-3</v>
      </c>
      <c r="U24">
        <f t="shared" si="19"/>
        <v>-7.9792596860146989E-2</v>
      </c>
      <c r="V24">
        <f t="shared" si="20"/>
        <v>-0.10311436796650085</v>
      </c>
      <c r="X24">
        <f t="shared" si="2"/>
        <v>-0.16028317339592266</v>
      </c>
      <c r="Y24">
        <f t="shared" si="3"/>
        <v>-4.9752714158224839E-2</v>
      </c>
      <c r="Z24">
        <f t="shared" si="4"/>
        <v>-8.9973311090268807E-2</v>
      </c>
      <c r="AA24">
        <f t="shared" si="5"/>
        <v>-6.8884916874032781E-2</v>
      </c>
      <c r="AB24">
        <f t="shared" si="6"/>
        <v>-9.2656713238489397E-2</v>
      </c>
      <c r="AC24">
        <f t="shared" si="7"/>
        <v>-6.1290308309606897E-2</v>
      </c>
      <c r="AD24">
        <f t="shared" si="8"/>
        <v>-3.4614495117407273E-2</v>
      </c>
      <c r="AE24">
        <f t="shared" si="9"/>
        <v>-1.5086347894593738E-2</v>
      </c>
      <c r="AF24">
        <f t="shared" si="10"/>
        <v>-0.10691449153777811</v>
      </c>
      <c r="AG24">
        <f t="shared" si="11"/>
        <v>-0.11224312782853095</v>
      </c>
      <c r="AH24" s="2" t="s">
        <v>142</v>
      </c>
      <c r="AI24">
        <v>8.9916451029417328E-3</v>
      </c>
      <c r="AJ24">
        <v>5.1835200819796571E-3</v>
      </c>
      <c r="AK24">
        <v>4.509087840933265E-3</v>
      </c>
      <c r="AL24">
        <v>4.8143112034215807E-3</v>
      </c>
      <c r="AM24">
        <v>2.1423595644470676E-3</v>
      </c>
      <c r="AN24">
        <v>4.0438640464851051E-3</v>
      </c>
      <c r="AO24">
        <v>9.0966070927347325E-4</v>
      </c>
      <c r="AP24">
        <v>1.3112354780296126E-2</v>
      </c>
      <c r="AQ24">
        <v>8.0088156428673282E-4</v>
      </c>
      <c r="AR24">
        <v>2.0787769442841943E-3</v>
      </c>
    </row>
    <row r="25" spans="1:44" ht="17.25" thickBot="1" x14ac:dyDescent="0.3">
      <c r="A25" s="6">
        <v>44165</v>
      </c>
      <c r="B25" s="10">
        <v>189.19980000000001</v>
      </c>
      <c r="C25" s="11">
        <v>158.40200999999999</v>
      </c>
      <c r="D25" s="11">
        <v>119.05</v>
      </c>
      <c r="E25" s="11">
        <v>40.158000000000001</v>
      </c>
      <c r="F25" s="11">
        <v>43.02</v>
      </c>
      <c r="G25" s="11">
        <v>214.07</v>
      </c>
      <c r="H25" s="11">
        <v>336.34</v>
      </c>
      <c r="I25" s="11">
        <v>276.97000000000003</v>
      </c>
      <c r="J25" s="11">
        <v>33.564999999999998</v>
      </c>
      <c r="K25" s="12">
        <v>33.15</v>
      </c>
      <c r="M25">
        <f t="shared" si="1"/>
        <v>0.4627356866291128</v>
      </c>
      <c r="N25">
        <f t="shared" si="12"/>
        <v>4.3439948619139274E-2</v>
      </c>
      <c r="O25">
        <f t="shared" si="13"/>
        <v>9.3606467021862927E-2</v>
      </c>
      <c r="P25">
        <f t="shared" si="14"/>
        <v>0.14858564768469526</v>
      </c>
      <c r="Q25">
        <f t="shared" si="15"/>
        <v>0.19832869080779958</v>
      </c>
      <c r="R25">
        <f t="shared" si="16"/>
        <v>5.7292438385933689E-2</v>
      </c>
      <c r="S25">
        <f t="shared" si="17"/>
        <v>0.1022481483909025</v>
      </c>
      <c r="T25">
        <f t="shared" si="18"/>
        <v>5.2677587320892449E-2</v>
      </c>
      <c r="U25">
        <f t="shared" si="19"/>
        <v>5.0712161527625525E-2</v>
      </c>
      <c r="V25">
        <f t="shared" si="20"/>
        <v>-3.2681645754304184E-2</v>
      </c>
      <c r="X25">
        <f t="shared" si="2"/>
        <v>0.39795143182374737</v>
      </c>
      <c r="Y25">
        <f t="shared" si="3"/>
        <v>2.9441393391393733E-2</v>
      </c>
      <c r="Z25">
        <f t="shared" si="4"/>
        <v>6.3645244697676517E-2</v>
      </c>
      <c r="AA25">
        <f t="shared" si="5"/>
        <v>0.1200225050485489</v>
      </c>
      <c r="AB25">
        <f t="shared" si="6"/>
        <v>0.19427314537839885</v>
      </c>
      <c r="AC25">
        <f t="shared" si="7"/>
        <v>3.3371977459011208E-2</v>
      </c>
      <c r="AD25">
        <f t="shared" si="8"/>
        <v>8.8899329894080906E-2</v>
      </c>
      <c r="AE25">
        <f t="shared" si="9"/>
        <v>3.2971155424771276E-2</v>
      </c>
      <c r="AF25">
        <f t="shared" si="10"/>
        <v>2.3590266849994403E-2</v>
      </c>
      <c r="AG25">
        <f t="shared" si="11"/>
        <v>-4.1810405616334284E-2</v>
      </c>
      <c r="AH25" s="2" t="s">
        <v>143</v>
      </c>
      <c r="AI25">
        <v>1.1514169556629049E-3</v>
      </c>
      <c r="AJ25">
        <v>9.1113482447020757E-4</v>
      </c>
      <c r="AK25">
        <v>1.1704612273832043E-3</v>
      </c>
      <c r="AL25">
        <v>1.9207199811500225E-3</v>
      </c>
      <c r="AM25">
        <v>1.6062379519137919E-3</v>
      </c>
      <c r="AN25">
        <v>1.7672666146289933E-3</v>
      </c>
      <c r="AO25">
        <v>1.1080539945305114E-3</v>
      </c>
      <c r="AP25">
        <v>8.0088156428673282E-4</v>
      </c>
      <c r="AQ25">
        <v>3.4507771812612754E-3</v>
      </c>
      <c r="AR25">
        <v>1.5480114667913956E-3</v>
      </c>
    </row>
    <row r="26" spans="1:44" ht="17.25" thickBot="1" x14ac:dyDescent="0.3">
      <c r="A26" s="6">
        <v>44196</v>
      </c>
      <c r="B26" s="10">
        <v>235.22308000000001</v>
      </c>
      <c r="C26" s="11">
        <v>162.84649999999999</v>
      </c>
      <c r="D26" s="11">
        <v>132.69</v>
      </c>
      <c r="E26" s="11">
        <v>43.784999999999997</v>
      </c>
      <c r="F26" s="11">
        <v>44.75</v>
      </c>
      <c r="G26" s="11">
        <v>222.42</v>
      </c>
      <c r="H26" s="11">
        <v>350.68</v>
      </c>
      <c r="I26" s="11">
        <v>273.16000000000003</v>
      </c>
      <c r="J26" s="11">
        <v>34.924999999999997</v>
      </c>
      <c r="K26" s="12">
        <v>35.950000000000003</v>
      </c>
      <c r="M26">
        <f t="shared" si="1"/>
        <v>0.24325226559436108</v>
      </c>
      <c r="N26">
        <f t="shared" si="12"/>
        <v>2.8058292947166531E-2</v>
      </c>
      <c r="O26">
        <f t="shared" si="13"/>
        <v>0.11457370852582949</v>
      </c>
      <c r="P26">
        <f t="shared" si="14"/>
        <v>9.031824294038536E-2</v>
      </c>
      <c r="Q26">
        <f t="shared" si="15"/>
        <v>4.0213854021385324E-2</v>
      </c>
      <c r="R26">
        <f t="shared" si="16"/>
        <v>3.9005932638856426E-2</v>
      </c>
      <c r="S26">
        <f t="shared" si="17"/>
        <v>4.2635428435511782E-2</v>
      </c>
      <c r="T26">
        <f t="shared" si="18"/>
        <v>-1.3756002455139553E-2</v>
      </c>
      <c r="U26">
        <f t="shared" si="19"/>
        <v>4.0518397139877836E-2</v>
      </c>
      <c r="V26">
        <f t="shared" si="20"/>
        <v>8.4464555052790477E-2</v>
      </c>
      <c r="X26">
        <f t="shared" si="2"/>
        <v>0.17846801078899566</v>
      </c>
      <c r="Y26">
        <f t="shared" si="3"/>
        <v>1.4059737719420989E-2</v>
      </c>
      <c r="Z26">
        <f t="shared" si="4"/>
        <v>8.4612486201643078E-2</v>
      </c>
      <c r="AA26">
        <f t="shared" si="5"/>
        <v>6.1755100304239002E-2</v>
      </c>
      <c r="AB26">
        <f t="shared" si="6"/>
        <v>3.6158308591984586E-2</v>
      </c>
      <c r="AC26">
        <f t="shared" si="7"/>
        <v>1.5085471711933945E-2</v>
      </c>
      <c r="AD26">
        <f t="shared" si="8"/>
        <v>2.9286609938690186E-2</v>
      </c>
      <c r="AE26">
        <f t="shared" si="9"/>
        <v>-3.3462434351260728E-2</v>
      </c>
      <c r="AF26">
        <f t="shared" si="10"/>
        <v>1.3396502462246714E-2</v>
      </c>
      <c r="AG26">
        <f t="shared" si="11"/>
        <v>7.5335795190760377E-2</v>
      </c>
      <c r="AH26" s="4" t="s">
        <v>144</v>
      </c>
      <c r="AI26">
        <v>3.0918677705606156E-3</v>
      </c>
      <c r="AJ26">
        <v>1.889827690714092E-3</v>
      </c>
      <c r="AK26">
        <v>2.5777791250554886E-3</v>
      </c>
      <c r="AL26">
        <v>2.4640897976507411E-3</v>
      </c>
      <c r="AM26">
        <v>1.8257259584243818E-3</v>
      </c>
      <c r="AN26">
        <v>1.6231823990356905E-3</v>
      </c>
      <c r="AO26">
        <v>1.5981910483215038E-3</v>
      </c>
      <c r="AP26">
        <v>2.0787769442841943E-3</v>
      </c>
      <c r="AQ26">
        <v>1.5480114667913956E-3</v>
      </c>
      <c r="AR26">
        <v>4.146717765345107E-3</v>
      </c>
    </row>
    <row r="27" spans="1:44" x14ac:dyDescent="0.25">
      <c r="A27" s="6">
        <v>44225</v>
      </c>
      <c r="B27" s="10">
        <v>264.50974000000002</v>
      </c>
      <c r="C27" s="11">
        <v>160.31</v>
      </c>
      <c r="D27" s="11">
        <v>131.96</v>
      </c>
      <c r="E27" s="11">
        <v>45.05</v>
      </c>
      <c r="F27" s="11">
        <v>44.58</v>
      </c>
      <c r="G27" s="11">
        <v>231.96</v>
      </c>
      <c r="H27" s="11">
        <v>333.58</v>
      </c>
      <c r="I27" s="11">
        <v>258.33</v>
      </c>
      <c r="J27" s="11">
        <v>34.799999999999997</v>
      </c>
      <c r="K27" s="12">
        <v>35.44</v>
      </c>
      <c r="M27">
        <f t="shared" si="1"/>
        <v>0.12450589457463107</v>
      </c>
      <c r="N27">
        <f t="shared" si="12"/>
        <v>-1.5576017906433296E-2</v>
      </c>
      <c r="O27">
        <f t="shared" si="13"/>
        <v>-5.5015449544049272E-3</v>
      </c>
      <c r="P27">
        <f t="shared" si="14"/>
        <v>2.8891172776064879E-2</v>
      </c>
      <c r="Q27">
        <f t="shared" si="15"/>
        <v>-3.7988826815642841E-3</v>
      </c>
      <c r="R27">
        <f t="shared" si="16"/>
        <v>4.2891826274615685E-2</v>
      </c>
      <c r="S27">
        <f t="shared" si="17"/>
        <v>-4.8762404471312942E-2</v>
      </c>
      <c r="T27">
        <f t="shared" si="18"/>
        <v>-5.4290525699224046E-2</v>
      </c>
      <c r="U27">
        <f t="shared" si="19"/>
        <v>-3.5790980672870442E-3</v>
      </c>
      <c r="V27">
        <f t="shared" si="20"/>
        <v>-1.4186369958275524E-2</v>
      </c>
      <c r="X27">
        <f t="shared" si="2"/>
        <v>5.972163976926563E-2</v>
      </c>
      <c r="Y27">
        <f t="shared" si="3"/>
        <v>-2.9574573134178838E-2</v>
      </c>
      <c r="Z27">
        <f t="shared" si="4"/>
        <v>-3.5462767278591337E-2</v>
      </c>
      <c r="AA27">
        <f t="shared" si="5"/>
        <v>3.2803013991851773E-4</v>
      </c>
      <c r="AB27">
        <f t="shared" si="6"/>
        <v>-7.8544281109650237E-3</v>
      </c>
      <c r="AC27">
        <f t="shared" si="7"/>
        <v>1.8971365347693205E-2</v>
      </c>
      <c r="AD27">
        <f t="shared" si="8"/>
        <v>-6.2111222968134538E-2</v>
      </c>
      <c r="AE27">
        <f t="shared" si="9"/>
        <v>-7.399695759534522E-2</v>
      </c>
      <c r="AF27">
        <f t="shared" si="10"/>
        <v>-3.0700992744918165E-2</v>
      </c>
      <c r="AG27">
        <f t="shared" si="11"/>
        <v>-2.3315129820305622E-2</v>
      </c>
    </row>
    <row r="28" spans="1:44" ht="45.75" thickBot="1" x14ac:dyDescent="0.3">
      <c r="A28" s="6">
        <v>44253</v>
      </c>
      <c r="B28" s="10">
        <v>225.16642999999999</v>
      </c>
      <c r="C28" s="11">
        <v>154.6465</v>
      </c>
      <c r="D28" s="11">
        <v>121.26</v>
      </c>
      <c r="E28" s="11">
        <v>46.987000000000002</v>
      </c>
      <c r="F28" s="11">
        <v>44.87</v>
      </c>
      <c r="G28" s="11">
        <v>232.38</v>
      </c>
      <c r="H28" s="11">
        <v>332.22</v>
      </c>
      <c r="I28" s="11">
        <v>257.62</v>
      </c>
      <c r="J28" s="11">
        <v>35.625</v>
      </c>
      <c r="K28" s="12">
        <v>38.78</v>
      </c>
      <c r="M28">
        <f t="shared" si="1"/>
        <v>-0.14874049628569452</v>
      </c>
      <c r="N28">
        <f t="shared" si="12"/>
        <v>-3.532842617428731E-2</v>
      </c>
      <c r="O28">
        <f t="shared" si="13"/>
        <v>-8.1085177326462587E-2</v>
      </c>
      <c r="P28">
        <f t="shared" si="14"/>
        <v>4.2996670366259822E-2</v>
      </c>
      <c r="Q28">
        <f t="shared" si="15"/>
        <v>6.5051592642440372E-3</v>
      </c>
      <c r="R28">
        <f t="shared" si="16"/>
        <v>1.8106570098292269E-3</v>
      </c>
      <c r="S28">
        <f t="shared" si="17"/>
        <v>-4.0769830325557794E-3</v>
      </c>
      <c r="T28">
        <f t="shared" si="18"/>
        <v>-2.7484225602910214E-3</v>
      </c>
      <c r="U28">
        <f t="shared" si="19"/>
        <v>2.370689655172422E-2</v>
      </c>
      <c r="V28">
        <f t="shared" si="20"/>
        <v>9.424379232505653E-2</v>
      </c>
      <c r="X28">
        <f t="shared" si="2"/>
        <v>-0.21352475109105995</v>
      </c>
      <c r="Y28">
        <f t="shared" si="3"/>
        <v>-4.932698140203285E-2</v>
      </c>
      <c r="Z28">
        <f t="shared" si="4"/>
        <v>-0.111046399650649</v>
      </c>
      <c r="AA28">
        <f t="shared" si="5"/>
        <v>1.4433527730113461E-2</v>
      </c>
      <c r="AB28">
        <f t="shared" si="6"/>
        <v>2.4496138348432976E-3</v>
      </c>
      <c r="AC28">
        <f t="shared" si="7"/>
        <v>-2.2109803917093253E-2</v>
      </c>
      <c r="AD28">
        <f t="shared" si="8"/>
        <v>-1.7425801529377376E-2</v>
      </c>
      <c r="AE28">
        <f t="shared" si="9"/>
        <v>-2.2454854456412199E-2</v>
      </c>
      <c r="AF28">
        <f t="shared" si="10"/>
        <v>-3.4149981259069019E-3</v>
      </c>
      <c r="AG28">
        <f t="shared" si="11"/>
        <v>8.511503246302643E-2</v>
      </c>
      <c r="AI28" s="126" t="s">
        <v>405</v>
      </c>
      <c r="AJ28" s="126" t="s">
        <v>406</v>
      </c>
      <c r="AK28" s="126" t="s">
        <v>407</v>
      </c>
      <c r="AL28" s="126" t="s">
        <v>408</v>
      </c>
      <c r="AM28" s="126" t="s">
        <v>409</v>
      </c>
      <c r="AN28" s="126" t="s">
        <v>410</v>
      </c>
    </row>
    <row r="29" spans="1:44" ht="17.25" thickBot="1" x14ac:dyDescent="0.3">
      <c r="A29" s="6">
        <v>44286</v>
      </c>
      <c r="B29" s="10">
        <v>222.64311000000001</v>
      </c>
      <c r="C29" s="11">
        <v>154.70401000000001</v>
      </c>
      <c r="D29" s="11">
        <v>122.15</v>
      </c>
      <c r="E29" s="11">
        <v>46.366</v>
      </c>
      <c r="F29" s="11">
        <v>51.71</v>
      </c>
      <c r="G29" s="11">
        <v>235.77</v>
      </c>
      <c r="H29" s="11">
        <v>372.07</v>
      </c>
      <c r="I29" s="11">
        <v>294.52999999999997</v>
      </c>
      <c r="J29" s="11">
        <v>33.71</v>
      </c>
      <c r="K29" s="12">
        <v>38.65</v>
      </c>
      <c r="M29">
        <f t="shared" si="1"/>
        <v>-1.1206466256981488E-2</v>
      </c>
      <c r="N29">
        <f t="shared" si="12"/>
        <v>3.7188038526580119E-4</v>
      </c>
      <c r="O29">
        <f t="shared" si="13"/>
        <v>7.3396008576612284E-3</v>
      </c>
      <c r="P29">
        <f t="shared" si="14"/>
        <v>-1.3216421563411202E-2</v>
      </c>
      <c r="Q29">
        <f t="shared" si="15"/>
        <v>0.15244038332961898</v>
      </c>
      <c r="R29">
        <f t="shared" si="16"/>
        <v>1.4588174541699006E-2</v>
      </c>
      <c r="S29">
        <f t="shared" si="17"/>
        <v>0.11995063512130505</v>
      </c>
      <c r="T29">
        <f t="shared" si="18"/>
        <v>0.14327303780762352</v>
      </c>
      <c r="U29">
        <f t="shared" si="19"/>
        <v>-5.3754385964912256E-2</v>
      </c>
      <c r="V29">
        <f t="shared" si="20"/>
        <v>-3.3522434244456565E-3</v>
      </c>
      <c r="X29">
        <f t="shared" si="2"/>
        <v>-7.599072106234693E-2</v>
      </c>
      <c r="Y29">
        <f t="shared" si="3"/>
        <v>-1.3626674842479741E-2</v>
      </c>
      <c r="Z29">
        <f t="shared" si="4"/>
        <v>-2.2621621466525178E-2</v>
      </c>
      <c r="AA29">
        <f t="shared" si="5"/>
        <v>-4.1779564199557563E-2</v>
      </c>
      <c r="AB29">
        <f t="shared" si="6"/>
        <v>0.14838483790021825</v>
      </c>
      <c r="AC29">
        <f t="shared" si="7"/>
        <v>-9.332286385223475E-3</v>
      </c>
      <c r="AD29">
        <f t="shared" si="8"/>
        <v>0.10660181662448345</v>
      </c>
      <c r="AE29">
        <f t="shared" si="9"/>
        <v>0.12356660591150234</v>
      </c>
      <c r="AF29">
        <f t="shared" si="10"/>
        <v>-8.0876280642543374E-2</v>
      </c>
      <c r="AG29">
        <f t="shared" si="11"/>
        <v>-1.2481003286475756E-2</v>
      </c>
      <c r="AI29" s="3" t="s">
        <v>136</v>
      </c>
      <c r="AJ29">
        <v>6.478425480536544E-2</v>
      </c>
      <c r="AK29">
        <f>(1+AJ29)^12-1</f>
        <v>1.1239263165893649</v>
      </c>
      <c r="AL29">
        <v>0.22258852899421927</v>
      </c>
      <c r="AM29">
        <f>AL29*SQRT(12)</f>
        <v>0.77106928280001186</v>
      </c>
      <c r="AN29">
        <f>AK29/AM29</f>
        <v>1.4576204002161914</v>
      </c>
    </row>
    <row r="30" spans="1:44" ht="17.25" thickBot="1" x14ac:dyDescent="0.3">
      <c r="A30" s="6">
        <v>44316</v>
      </c>
      <c r="B30" s="10">
        <v>236.47978000000001</v>
      </c>
      <c r="C30" s="11">
        <v>173.37100000000001</v>
      </c>
      <c r="D30" s="11">
        <v>131.46</v>
      </c>
      <c r="E30" s="11">
        <v>45.620002999999997</v>
      </c>
      <c r="F30" s="11">
        <v>50.91</v>
      </c>
      <c r="G30" s="11">
        <v>252.18</v>
      </c>
      <c r="H30" s="11">
        <v>398.8</v>
      </c>
      <c r="I30" s="11">
        <v>325.08</v>
      </c>
      <c r="J30" s="11">
        <v>36.975000000000001</v>
      </c>
      <c r="K30" s="12">
        <v>43.6</v>
      </c>
      <c r="M30">
        <f t="shared" si="1"/>
        <v>6.2147308308799665E-2</v>
      </c>
      <c r="N30">
        <f t="shared" si="12"/>
        <v>0.12066261243002038</v>
      </c>
      <c r="O30">
        <f t="shared" si="13"/>
        <v>7.621776504297996E-2</v>
      </c>
      <c r="P30">
        <f t="shared" si="14"/>
        <v>-1.6089311133157976E-2</v>
      </c>
      <c r="Q30">
        <f t="shared" si="15"/>
        <v>-1.5470895378070088E-2</v>
      </c>
      <c r="R30">
        <f t="shared" si="16"/>
        <v>6.9601730500063602E-2</v>
      </c>
      <c r="S30">
        <f t="shared" si="17"/>
        <v>7.1841320181686291E-2</v>
      </c>
      <c r="T30">
        <f t="shared" si="18"/>
        <v>0.10372457814144574</v>
      </c>
      <c r="U30">
        <f t="shared" si="19"/>
        <v>9.6855532482942763E-2</v>
      </c>
      <c r="V30">
        <f t="shared" si="20"/>
        <v>0.12807244501940498</v>
      </c>
      <c r="X30">
        <f t="shared" si="2"/>
        <v>-2.6369464965657757E-3</v>
      </c>
      <c r="Y30">
        <f t="shared" si="3"/>
        <v>0.10666405720227484</v>
      </c>
      <c r="Z30">
        <f t="shared" si="4"/>
        <v>4.625654271879355E-2</v>
      </c>
      <c r="AA30">
        <f t="shared" si="5"/>
        <v>-4.4652453769304337E-2</v>
      </c>
      <c r="AB30">
        <f t="shared" si="6"/>
        <v>-1.9526440807470825E-2</v>
      </c>
      <c r="AC30">
        <f t="shared" si="7"/>
        <v>4.5681269573141121E-2</v>
      </c>
      <c r="AD30">
        <f t="shared" si="8"/>
        <v>5.8492501684864695E-2</v>
      </c>
      <c r="AE30">
        <f t="shared" si="9"/>
        <v>8.4018146245324568E-2</v>
      </c>
      <c r="AF30">
        <f t="shared" si="10"/>
        <v>6.9733637805311638E-2</v>
      </c>
      <c r="AG30">
        <f t="shared" si="11"/>
        <v>0.11894368515737488</v>
      </c>
      <c r="AI30" s="2" t="s">
        <v>137</v>
      </c>
      <c r="AJ30">
        <v>1.3998555227745542E-2</v>
      </c>
      <c r="AK30">
        <f t="shared" ref="AK30:AK38" si="21">(1+AJ30)^12-1</f>
        <v>0.1815389269007377</v>
      </c>
      <c r="AL30">
        <v>9.4720529615227325E-2</v>
      </c>
      <c r="AM30">
        <f t="shared" ref="AM30:AM38" si="22">AL30*SQRT(12)</f>
        <v>0.32812153962681245</v>
      </c>
      <c r="AN30">
        <f t="shared" ref="AN30:AN38" si="23">AK30/AM30</f>
        <v>0.55326732620848418</v>
      </c>
    </row>
    <row r="31" spans="1:44" ht="17.25" thickBot="1" x14ac:dyDescent="0.3">
      <c r="A31" s="6">
        <v>44344</v>
      </c>
      <c r="B31" s="10">
        <v>208.40643</v>
      </c>
      <c r="C31" s="11">
        <v>161.15350000000001</v>
      </c>
      <c r="D31" s="11">
        <v>124.61</v>
      </c>
      <c r="E31" s="11">
        <v>47.232998000000002</v>
      </c>
      <c r="F31" s="11">
        <v>52.9</v>
      </c>
      <c r="G31" s="11">
        <v>249.68</v>
      </c>
      <c r="H31" s="11">
        <v>411.92</v>
      </c>
      <c r="I31" s="11">
        <v>328.73</v>
      </c>
      <c r="J31" s="11">
        <v>39.450000000000003</v>
      </c>
      <c r="K31" s="12">
        <v>42.55</v>
      </c>
      <c r="M31">
        <f t="shared" si="1"/>
        <v>-0.118713532294389</v>
      </c>
      <c r="N31">
        <f t="shared" si="12"/>
        <v>-7.0470263192806179E-2</v>
      </c>
      <c r="O31">
        <f t="shared" si="13"/>
        <v>-5.2107104822759834E-2</v>
      </c>
      <c r="P31">
        <f t="shared" si="14"/>
        <v>3.5357187503911501E-2</v>
      </c>
      <c r="Q31">
        <f t="shared" si="15"/>
        <v>3.9088587703791047E-2</v>
      </c>
      <c r="R31">
        <f t="shared" si="16"/>
        <v>-9.913553810770085E-3</v>
      </c>
      <c r="S31">
        <f t="shared" si="17"/>
        <v>3.2898696088264803E-2</v>
      </c>
      <c r="T31">
        <f t="shared" si="18"/>
        <v>1.1228005414052031E-2</v>
      </c>
      <c r="U31">
        <f t="shared" si="19"/>
        <v>6.693711967545643E-2</v>
      </c>
      <c r="V31">
        <f t="shared" si="20"/>
        <v>-2.4082568807339548E-2</v>
      </c>
      <c r="X31">
        <f t="shared" si="2"/>
        <v>-0.18349778709975445</v>
      </c>
      <c r="Y31">
        <f t="shared" si="3"/>
        <v>-8.446881842055172E-2</v>
      </c>
      <c r="Z31">
        <f t="shared" si="4"/>
        <v>-8.2068327146946243E-2</v>
      </c>
      <c r="AA31">
        <f t="shared" si="5"/>
        <v>6.7940448677651401E-3</v>
      </c>
      <c r="AB31">
        <f t="shared" si="6"/>
        <v>3.5033042274390309E-2</v>
      </c>
      <c r="AC31">
        <f t="shared" si="7"/>
        <v>-3.3834014737692569E-2</v>
      </c>
      <c r="AD31">
        <f t="shared" si="8"/>
        <v>1.9549877591443207E-2</v>
      </c>
      <c r="AE31">
        <f t="shared" si="9"/>
        <v>-8.4784264820691457E-3</v>
      </c>
      <c r="AF31">
        <f t="shared" si="10"/>
        <v>3.9815224997825305E-2</v>
      </c>
      <c r="AG31">
        <f t="shared" si="11"/>
        <v>-3.3211328669369648E-2</v>
      </c>
      <c r="AI31" s="2" t="s">
        <v>138</v>
      </c>
      <c r="AJ31">
        <v>2.9961222324186406E-2</v>
      </c>
      <c r="AK31">
        <f t="shared" si="21"/>
        <v>0.42511689173859857</v>
      </c>
      <c r="AL31">
        <v>8.6958476777723115E-2</v>
      </c>
      <c r="AM31">
        <f t="shared" si="22"/>
        <v>0.30123299985562957</v>
      </c>
      <c r="AN31">
        <f t="shared" si="23"/>
        <v>1.411256044133087</v>
      </c>
    </row>
    <row r="32" spans="1:44" ht="17.25" thickBot="1" x14ac:dyDescent="0.3">
      <c r="A32" s="6">
        <v>44377</v>
      </c>
      <c r="B32" s="10">
        <v>226.56645</v>
      </c>
      <c r="C32" s="11">
        <v>172.00800000000001</v>
      </c>
      <c r="D32" s="11">
        <v>136.96</v>
      </c>
      <c r="E32" s="11">
        <v>47.684002</v>
      </c>
      <c r="F32" s="11">
        <v>53</v>
      </c>
      <c r="G32" s="11">
        <v>270.89999999999998</v>
      </c>
      <c r="H32" s="11">
        <v>400.44</v>
      </c>
      <c r="I32" s="11">
        <v>347.71</v>
      </c>
      <c r="J32" s="11">
        <v>41.884999999999998</v>
      </c>
      <c r="K32" s="12">
        <v>42.76</v>
      </c>
      <c r="M32">
        <f t="shared" si="1"/>
        <v>8.7137522580277404E-2</v>
      </c>
      <c r="N32">
        <f t="shared" si="12"/>
        <v>6.7355037278123045E-2</v>
      </c>
      <c r="O32">
        <f t="shared" si="13"/>
        <v>9.9109220768798717E-2</v>
      </c>
      <c r="P32">
        <f t="shared" si="14"/>
        <v>9.5484940422371142E-3</v>
      </c>
      <c r="Q32">
        <f t="shared" si="15"/>
        <v>1.8903591682419929E-3</v>
      </c>
      <c r="R32">
        <f t="shared" si="16"/>
        <v>8.4988785645626286E-2</v>
      </c>
      <c r="S32">
        <f t="shared" si="17"/>
        <v>-2.7869489221208046E-2</v>
      </c>
      <c r="T32">
        <f t="shared" si="18"/>
        <v>5.7737352842758376E-2</v>
      </c>
      <c r="U32">
        <f t="shared" si="19"/>
        <v>6.1723700887198862E-2</v>
      </c>
      <c r="V32">
        <f t="shared" si="20"/>
        <v>4.9353701527614776E-3</v>
      </c>
      <c r="X32">
        <f t="shared" si="2"/>
        <v>2.2353267774911964E-2</v>
      </c>
      <c r="Y32">
        <f t="shared" si="3"/>
        <v>5.3356482050377504E-2</v>
      </c>
      <c r="Z32">
        <f t="shared" si="4"/>
        <v>6.9147998444612307E-2</v>
      </c>
      <c r="AA32">
        <f t="shared" si="5"/>
        <v>-1.9014648593909247E-2</v>
      </c>
      <c r="AB32">
        <f t="shared" si="6"/>
        <v>-2.1651862611587469E-3</v>
      </c>
      <c r="AC32">
        <f t="shared" si="7"/>
        <v>6.1068324718703805E-2</v>
      </c>
      <c r="AD32">
        <f t="shared" si="8"/>
        <v>-4.1218307718029645E-2</v>
      </c>
      <c r="AE32">
        <f t="shared" si="9"/>
        <v>3.8030920946637195E-2</v>
      </c>
      <c r="AF32">
        <f t="shared" si="10"/>
        <v>3.4601806209567737E-2</v>
      </c>
      <c r="AG32">
        <f t="shared" si="11"/>
        <v>-4.1933897092686209E-3</v>
      </c>
      <c r="AI32" s="2" t="s">
        <v>139</v>
      </c>
      <c r="AJ32">
        <v>2.8563142636146361E-2</v>
      </c>
      <c r="AK32">
        <f t="shared" si="21"/>
        <v>0.40207580167488399</v>
      </c>
      <c r="AL32">
        <v>9.1983455696084862E-2</v>
      </c>
      <c r="AM32">
        <f t="shared" si="22"/>
        <v>0.31864003744275965</v>
      </c>
      <c r="AN32">
        <f t="shared" si="23"/>
        <v>1.2618495933585017</v>
      </c>
    </row>
    <row r="33" spans="1:40" ht="17.25" thickBot="1" x14ac:dyDescent="0.3">
      <c r="A33" s="6">
        <v>44407</v>
      </c>
      <c r="B33" s="10">
        <v>229.06645</v>
      </c>
      <c r="C33" s="11">
        <v>166.37950000000001</v>
      </c>
      <c r="D33" s="11">
        <v>145.86000000000001</v>
      </c>
      <c r="E33" s="11">
        <v>48.540005000000001</v>
      </c>
      <c r="F33" s="11">
        <v>55.37</v>
      </c>
      <c r="G33" s="11">
        <v>284.91000000000003</v>
      </c>
      <c r="H33" s="11">
        <v>412.22</v>
      </c>
      <c r="I33" s="11">
        <v>356.3</v>
      </c>
      <c r="J33" s="11">
        <v>46.3</v>
      </c>
      <c r="K33" s="12">
        <v>45.6</v>
      </c>
      <c r="M33">
        <f t="shared" si="1"/>
        <v>1.1034290381475281E-2</v>
      </c>
      <c r="N33">
        <f t="shared" si="12"/>
        <v>-3.2722315241151587E-2</v>
      </c>
      <c r="O33">
        <f t="shared" si="13"/>
        <v>6.4982476635514055E-2</v>
      </c>
      <c r="P33">
        <f t="shared" si="14"/>
        <v>1.7951576295966123E-2</v>
      </c>
      <c r="Q33">
        <f t="shared" si="15"/>
        <v>4.4716981132075423E-2</v>
      </c>
      <c r="R33">
        <f t="shared" si="16"/>
        <v>5.1716500553710035E-2</v>
      </c>
      <c r="S33">
        <f t="shared" si="17"/>
        <v>2.9417640595345195E-2</v>
      </c>
      <c r="T33">
        <f t="shared" si="18"/>
        <v>2.4704495125248145E-2</v>
      </c>
      <c r="U33">
        <f t="shared" si="19"/>
        <v>0.10540766384147068</v>
      </c>
      <c r="V33">
        <f t="shared" si="20"/>
        <v>6.6417212347988863E-2</v>
      </c>
      <c r="X33">
        <f t="shared" si="2"/>
        <v>-5.3749964423890156E-2</v>
      </c>
      <c r="Y33">
        <f t="shared" si="3"/>
        <v>-4.6720870468897127E-2</v>
      </c>
      <c r="Z33">
        <f t="shared" si="4"/>
        <v>3.5021254311327646E-2</v>
      </c>
      <c r="AA33">
        <f t="shared" si="5"/>
        <v>-1.0611566340180238E-2</v>
      </c>
      <c r="AB33">
        <f t="shared" si="6"/>
        <v>4.0661435702674685E-2</v>
      </c>
      <c r="AC33">
        <f t="shared" si="7"/>
        <v>2.7796039626787554E-2</v>
      </c>
      <c r="AD33">
        <f t="shared" si="8"/>
        <v>1.6068822098523595E-2</v>
      </c>
      <c r="AE33">
        <f t="shared" si="9"/>
        <v>4.9980632291269679E-3</v>
      </c>
      <c r="AF33">
        <f t="shared" si="10"/>
        <v>7.8285769163839558E-2</v>
      </c>
      <c r="AG33">
        <f t="shared" si="11"/>
        <v>5.7288452485958763E-2</v>
      </c>
      <c r="AI33" s="2" t="s">
        <v>169</v>
      </c>
      <c r="AJ33">
        <v>4.0555454294007396E-3</v>
      </c>
      <c r="AK33">
        <f t="shared" si="21"/>
        <v>4.9766886291318979E-2</v>
      </c>
      <c r="AL33">
        <v>7.7539803002596233E-2</v>
      </c>
      <c r="AM33">
        <f t="shared" si="22"/>
        <v>0.26860575681875692</v>
      </c>
      <c r="AN33">
        <f t="shared" si="23"/>
        <v>0.18527855426754475</v>
      </c>
    </row>
    <row r="34" spans="1:40" ht="17.25" thickBot="1" x14ac:dyDescent="0.3">
      <c r="A34" s="6">
        <v>44439</v>
      </c>
      <c r="B34" s="10">
        <v>245.23973000000001</v>
      </c>
      <c r="C34" s="11">
        <v>173.5395</v>
      </c>
      <c r="D34" s="11">
        <v>151.83000000000001</v>
      </c>
      <c r="E34" s="11">
        <v>49.721004000000001</v>
      </c>
      <c r="F34" s="11">
        <v>59.02</v>
      </c>
      <c r="G34" s="11">
        <v>301.88</v>
      </c>
      <c r="H34" s="11">
        <v>416.27</v>
      </c>
      <c r="I34" s="11">
        <v>379.38</v>
      </c>
      <c r="J34" s="11">
        <v>49.984999999999999</v>
      </c>
      <c r="K34" s="12">
        <v>45.15</v>
      </c>
      <c r="M34">
        <f t="shared" si="1"/>
        <v>7.0605189018295808E-2</v>
      </c>
      <c r="N34">
        <f t="shared" si="12"/>
        <v>4.3034147836722651E-2</v>
      </c>
      <c r="O34">
        <f t="shared" si="13"/>
        <v>4.092965857671739E-2</v>
      </c>
      <c r="P34">
        <f t="shared" si="14"/>
        <v>2.4330426006342602E-2</v>
      </c>
      <c r="Q34">
        <f t="shared" si="15"/>
        <v>6.5920173379086247E-2</v>
      </c>
      <c r="R34">
        <f t="shared" si="16"/>
        <v>5.9562668912989961E-2</v>
      </c>
      <c r="S34">
        <f t="shared" si="17"/>
        <v>9.8248508078209555E-3</v>
      </c>
      <c r="T34">
        <f t="shared" si="18"/>
        <v>6.4776873421274167E-2</v>
      </c>
      <c r="U34">
        <f t="shared" si="19"/>
        <v>7.9589632829373702E-2</v>
      </c>
      <c r="V34">
        <f t="shared" si="20"/>
        <v>-9.8684210526316408E-3</v>
      </c>
      <c r="X34">
        <f t="shared" si="2"/>
        <v>5.8209342129303676E-3</v>
      </c>
      <c r="Y34">
        <f t="shared" si="3"/>
        <v>2.9035592608977111E-2</v>
      </c>
      <c r="Z34">
        <f t="shared" si="4"/>
        <v>1.0968436252530984E-2</v>
      </c>
      <c r="AA34">
        <f t="shared" si="5"/>
        <v>-4.2327166298037587E-3</v>
      </c>
      <c r="AB34">
        <f t="shared" si="6"/>
        <v>6.1864627949685509E-2</v>
      </c>
      <c r="AC34">
        <f t="shared" si="7"/>
        <v>3.564220798606748E-2</v>
      </c>
      <c r="AD34">
        <f t="shared" si="8"/>
        <v>-3.5239676890006424E-3</v>
      </c>
      <c r="AE34">
        <f t="shared" si="9"/>
        <v>4.5070441525152993E-2</v>
      </c>
      <c r="AF34">
        <f t="shared" si="10"/>
        <v>5.2467738151742577E-2</v>
      </c>
      <c r="AG34">
        <f t="shared" si="11"/>
        <v>-1.8997180914661738E-2</v>
      </c>
      <c r="AI34" s="2" t="s">
        <v>140</v>
      </c>
      <c r="AJ34">
        <v>2.3920460926922481E-2</v>
      </c>
      <c r="AK34">
        <f t="shared" si="21"/>
        <v>0.32798955351332326</v>
      </c>
      <c r="AL34">
        <v>6.4011065923634952E-2</v>
      </c>
      <c r="AM34">
        <f t="shared" si="22"/>
        <v>0.22174083685275311</v>
      </c>
      <c r="AN34">
        <f t="shared" si="23"/>
        <v>1.4791571916503794</v>
      </c>
    </row>
    <row r="35" spans="1:40" ht="17.25" thickBot="1" x14ac:dyDescent="0.3">
      <c r="A35" s="6">
        <v>44469</v>
      </c>
      <c r="B35" s="10">
        <v>258.49306999999999</v>
      </c>
      <c r="C35" s="11">
        <v>164.25200000000001</v>
      </c>
      <c r="D35" s="11">
        <v>141.5</v>
      </c>
      <c r="E35" s="11">
        <v>48.493000000000002</v>
      </c>
      <c r="F35" s="11">
        <v>54.43</v>
      </c>
      <c r="G35" s="11">
        <v>281.92</v>
      </c>
      <c r="H35" s="11">
        <v>390.74</v>
      </c>
      <c r="I35" s="11">
        <v>339.39</v>
      </c>
      <c r="J35" s="11">
        <v>48.005000000000003</v>
      </c>
      <c r="K35" s="12">
        <v>43.39</v>
      </c>
      <c r="M35">
        <f t="shared" si="1"/>
        <v>5.4042385383477547E-2</v>
      </c>
      <c r="N35">
        <f t="shared" si="12"/>
        <v>-5.3518075135631914E-2</v>
      </c>
      <c r="O35">
        <f t="shared" si="13"/>
        <v>-6.8036619903839898E-2</v>
      </c>
      <c r="P35">
        <f t="shared" si="14"/>
        <v>-2.4697892262996107E-2</v>
      </c>
      <c r="Q35">
        <f t="shared" si="15"/>
        <v>-7.7770247373771653E-2</v>
      </c>
      <c r="R35">
        <f t="shared" si="16"/>
        <v>-6.6118987677222671E-2</v>
      </c>
      <c r="S35">
        <f t="shared" si="17"/>
        <v>-6.1330386527974567E-2</v>
      </c>
      <c r="T35">
        <f t="shared" si="18"/>
        <v>-0.10540882492487745</v>
      </c>
      <c r="U35">
        <f t="shared" si="19"/>
        <v>-3.9611883565069457E-2</v>
      </c>
      <c r="V35">
        <f t="shared" si="20"/>
        <v>-3.8981173864894754E-2</v>
      </c>
      <c r="X35">
        <f t="shared" si="2"/>
        <v>-1.0741869421887894E-2</v>
      </c>
      <c r="Y35">
        <f t="shared" si="3"/>
        <v>-6.7516630363377461E-2</v>
      </c>
      <c r="Z35">
        <f t="shared" si="4"/>
        <v>-9.7997842228026308E-2</v>
      </c>
      <c r="AA35">
        <f t="shared" si="5"/>
        <v>-5.3261034899142468E-2</v>
      </c>
      <c r="AB35">
        <f t="shared" si="6"/>
        <v>-8.1825792803172398E-2</v>
      </c>
      <c r="AC35">
        <f t="shared" si="7"/>
        <v>-9.0039448604145145E-2</v>
      </c>
      <c r="AD35">
        <f t="shared" si="8"/>
        <v>-7.4679205024796164E-2</v>
      </c>
      <c r="AE35">
        <f t="shared" si="9"/>
        <v>-0.12511525682099864</v>
      </c>
      <c r="AF35">
        <f t="shared" si="10"/>
        <v>-6.6733778242700575E-2</v>
      </c>
      <c r="AG35">
        <f t="shared" si="11"/>
        <v>-4.8109933726924854E-2</v>
      </c>
      <c r="AI35" s="2" t="s">
        <v>141</v>
      </c>
      <c r="AJ35">
        <v>1.3348818496821598E-2</v>
      </c>
      <c r="AK35">
        <f t="shared" si="21"/>
        <v>0.17248578375452706</v>
      </c>
      <c r="AL35">
        <v>6.4664934780265804E-2</v>
      </c>
      <c r="AM35">
        <f t="shared" si="22"/>
        <v>0.22400590501509632</v>
      </c>
      <c r="AN35">
        <f t="shared" si="23"/>
        <v>0.77000552169775527</v>
      </c>
    </row>
    <row r="36" spans="1:40" ht="17.25" thickBot="1" x14ac:dyDescent="0.3">
      <c r="A36" s="6">
        <v>44498</v>
      </c>
      <c r="B36" s="10">
        <v>371.33294999999998</v>
      </c>
      <c r="C36" s="11">
        <v>168.6215</v>
      </c>
      <c r="D36" s="11">
        <v>149.80000000000001</v>
      </c>
      <c r="E36" s="11">
        <v>53.167000000000002</v>
      </c>
      <c r="F36" s="11">
        <v>55.97</v>
      </c>
      <c r="G36" s="11">
        <v>331.62</v>
      </c>
      <c r="H36" s="11">
        <v>460.47</v>
      </c>
      <c r="I36" s="11">
        <v>323.57</v>
      </c>
      <c r="J36" s="11">
        <v>55.064999999999998</v>
      </c>
      <c r="K36" s="12">
        <v>43.13</v>
      </c>
      <c r="M36">
        <f t="shared" si="1"/>
        <v>0.43652961373393878</v>
      </c>
      <c r="N36">
        <f t="shared" si="12"/>
        <v>2.660241580011195E-2</v>
      </c>
      <c r="O36">
        <f t="shared" si="13"/>
        <v>5.8657243816254499E-2</v>
      </c>
      <c r="P36">
        <f t="shared" si="14"/>
        <v>9.6385045264264932E-2</v>
      </c>
      <c r="Q36">
        <f t="shared" si="15"/>
        <v>2.8293220650376615E-2</v>
      </c>
      <c r="R36">
        <f t="shared" si="16"/>
        <v>0.17629114642451754</v>
      </c>
      <c r="S36">
        <f t="shared" si="17"/>
        <v>0.17845626247632701</v>
      </c>
      <c r="T36">
        <f t="shared" si="18"/>
        <v>-4.6613041044226387E-2</v>
      </c>
      <c r="U36">
        <f t="shared" si="19"/>
        <v>0.14706801374856776</v>
      </c>
      <c r="V36">
        <f t="shared" si="20"/>
        <v>-5.9921640931089653E-3</v>
      </c>
      <c r="X36">
        <f t="shared" si="2"/>
        <v>0.37174535892857336</v>
      </c>
      <c r="Y36">
        <f t="shared" si="3"/>
        <v>1.2603860572366407E-2</v>
      </c>
      <c r="Z36">
        <f t="shared" si="4"/>
        <v>2.8696021492068093E-2</v>
      </c>
      <c r="AA36">
        <f t="shared" si="5"/>
        <v>6.7821902628118574E-2</v>
      </c>
      <c r="AB36">
        <f t="shared" si="6"/>
        <v>2.4237675220975877E-2</v>
      </c>
      <c r="AC36">
        <f t="shared" si="7"/>
        <v>0.15237068549759505</v>
      </c>
      <c r="AD36">
        <f t="shared" si="8"/>
        <v>0.16510744397950541</v>
      </c>
      <c r="AE36">
        <f t="shared" si="9"/>
        <v>-6.6319472940347568E-2</v>
      </c>
      <c r="AF36">
        <f t="shared" si="10"/>
        <v>0.11994611907093664</v>
      </c>
      <c r="AG36">
        <f t="shared" si="11"/>
        <v>-1.5120923955139063E-2</v>
      </c>
      <c r="AI36" s="2" t="s">
        <v>142</v>
      </c>
      <c r="AJ36">
        <v>1.9706431896121177E-2</v>
      </c>
      <c r="AK36">
        <f t="shared" si="21"/>
        <v>0.2638685411308701</v>
      </c>
      <c r="AL36">
        <v>0.11549212034903085</v>
      </c>
      <c r="AM36">
        <f t="shared" si="22"/>
        <v>0.40007644063676168</v>
      </c>
      <c r="AN36">
        <f t="shared" si="23"/>
        <v>0.65954531266799143</v>
      </c>
    </row>
    <row r="37" spans="1:40" ht="17.25" thickBot="1" x14ac:dyDescent="0.3">
      <c r="A37" s="6">
        <v>44530</v>
      </c>
      <c r="B37" s="10">
        <v>381.58627000000001</v>
      </c>
      <c r="C37" s="11">
        <v>175.3535</v>
      </c>
      <c r="D37" s="11">
        <v>165.3</v>
      </c>
      <c r="E37" s="11">
        <v>55.368000000000002</v>
      </c>
      <c r="F37" s="11">
        <v>54.84</v>
      </c>
      <c r="G37" s="11">
        <v>330.59</v>
      </c>
      <c r="H37" s="11">
        <v>444.22</v>
      </c>
      <c r="I37" s="11">
        <v>324.45999999999998</v>
      </c>
      <c r="J37" s="11">
        <v>53.414999999999999</v>
      </c>
      <c r="K37" s="12">
        <v>38.07</v>
      </c>
      <c r="M37">
        <f t="shared" si="1"/>
        <v>2.7612200856401328E-2</v>
      </c>
      <c r="N37">
        <f t="shared" si="12"/>
        <v>3.9923734517840245E-2</v>
      </c>
      <c r="O37">
        <f t="shared" si="13"/>
        <v>0.1034712950600801</v>
      </c>
      <c r="P37">
        <f t="shared" si="14"/>
        <v>4.1397859574548133E-2</v>
      </c>
      <c r="Q37">
        <f t="shared" si="15"/>
        <v>-2.0189387171699043E-2</v>
      </c>
      <c r="R37">
        <f t="shared" si="16"/>
        <v>-3.1059646583439767E-3</v>
      </c>
      <c r="S37">
        <f t="shared" si="17"/>
        <v>-3.5290029752209698E-2</v>
      </c>
      <c r="T37">
        <f t="shared" si="18"/>
        <v>2.7505640201501572E-3</v>
      </c>
      <c r="U37">
        <f t="shared" si="19"/>
        <v>-2.9964587305911172E-2</v>
      </c>
      <c r="V37">
        <f t="shared" si="20"/>
        <v>-0.1173197310456759</v>
      </c>
      <c r="X37">
        <f t="shared" si="2"/>
        <v>-3.7172053948964112E-2</v>
      </c>
      <c r="Y37">
        <f t="shared" si="3"/>
        <v>2.5925179290094705E-2</v>
      </c>
      <c r="Z37">
        <f t="shared" si="4"/>
        <v>7.3510072735893689E-2</v>
      </c>
      <c r="AA37">
        <f t="shared" si="5"/>
        <v>1.2834716938401772E-2</v>
      </c>
      <c r="AB37">
        <f t="shared" si="6"/>
        <v>-2.4244932601099785E-2</v>
      </c>
      <c r="AC37">
        <f t="shared" si="7"/>
        <v>-2.7026425585266457E-2</v>
      </c>
      <c r="AD37">
        <f t="shared" si="8"/>
        <v>-4.8638848249031294E-2</v>
      </c>
      <c r="AE37">
        <f t="shared" si="9"/>
        <v>-1.6955867875971021E-2</v>
      </c>
      <c r="AF37">
        <f t="shared" si="10"/>
        <v>-5.7086481983542298E-2</v>
      </c>
      <c r="AG37">
        <f t="shared" si="11"/>
        <v>-0.12644849090770599</v>
      </c>
      <c r="AI37" s="2" t="s">
        <v>143</v>
      </c>
      <c r="AJ37">
        <v>2.7121894677631122E-2</v>
      </c>
      <c r="AK37">
        <f t="shared" si="21"/>
        <v>0.3786811687422571</v>
      </c>
      <c r="AL37">
        <v>5.9247559777250602E-2</v>
      </c>
      <c r="AM37">
        <f t="shared" si="22"/>
        <v>0.20523956751734446</v>
      </c>
      <c r="AN37">
        <f t="shared" si="23"/>
        <v>1.8450690250565618</v>
      </c>
    </row>
    <row r="38" spans="1:40" ht="17.25" thickBot="1" x14ac:dyDescent="0.3">
      <c r="A38" s="6">
        <v>44561</v>
      </c>
      <c r="B38" s="10">
        <v>352.25963999999999</v>
      </c>
      <c r="C38" s="11">
        <v>166.71702999999999</v>
      </c>
      <c r="D38" s="11">
        <v>177.57</v>
      </c>
      <c r="E38" s="11">
        <v>66.54101</v>
      </c>
      <c r="F38" s="11">
        <v>63.37</v>
      </c>
      <c r="G38" s="11">
        <v>336.32</v>
      </c>
      <c r="H38" s="11">
        <v>502.14</v>
      </c>
      <c r="I38" s="11">
        <v>336.35</v>
      </c>
      <c r="J38" s="11">
        <v>56</v>
      </c>
      <c r="K38" s="12">
        <v>42.48</v>
      </c>
      <c r="M38">
        <f t="shared" si="1"/>
        <v>-7.6854520997309522E-2</v>
      </c>
      <c r="N38">
        <f t="shared" si="12"/>
        <v>-4.9251768570345064E-2</v>
      </c>
      <c r="O38">
        <f t="shared" si="13"/>
        <v>7.4228675136116043E-2</v>
      </c>
      <c r="P38">
        <f t="shared" si="14"/>
        <v>0.20179544141020078</v>
      </c>
      <c r="Q38">
        <f t="shared" si="15"/>
        <v>0.15554339897884745</v>
      </c>
      <c r="R38">
        <f t="shared" si="16"/>
        <v>1.7332647690492812E-2</v>
      </c>
      <c r="S38">
        <f t="shared" si="17"/>
        <v>0.13038584485164997</v>
      </c>
      <c r="T38">
        <f t="shared" si="18"/>
        <v>3.6645503297787228E-2</v>
      </c>
      <c r="U38">
        <f t="shared" si="19"/>
        <v>4.8394645698773768E-2</v>
      </c>
      <c r="V38">
        <f t="shared" si="20"/>
        <v>0.11583924349881787</v>
      </c>
      <c r="X38">
        <f t="shared" si="2"/>
        <v>-0.14163877580267498</v>
      </c>
      <c r="Y38">
        <f t="shared" si="3"/>
        <v>-6.3250323798090605E-2</v>
      </c>
      <c r="Z38">
        <f t="shared" si="4"/>
        <v>4.4267452811929633E-2</v>
      </c>
      <c r="AA38">
        <f t="shared" si="5"/>
        <v>0.17323229877405441</v>
      </c>
      <c r="AB38">
        <f t="shared" si="6"/>
        <v>0.15148785354944672</v>
      </c>
      <c r="AC38">
        <f t="shared" si="7"/>
        <v>-6.5878132364296689E-3</v>
      </c>
      <c r="AD38">
        <f t="shared" si="8"/>
        <v>0.11703702635482838</v>
      </c>
      <c r="AE38">
        <f t="shared" si="9"/>
        <v>1.6939071401666051E-2</v>
      </c>
      <c r="AF38">
        <f t="shared" si="10"/>
        <v>2.1272751021142646E-2</v>
      </c>
      <c r="AG38">
        <f t="shared" si="11"/>
        <v>0.10671048363678777</v>
      </c>
      <c r="AI38" s="4" t="s">
        <v>144</v>
      </c>
      <c r="AJ38">
        <v>9.1287598620300985E-3</v>
      </c>
      <c r="AK38">
        <f t="shared" si="21"/>
        <v>0.11521603005732928</v>
      </c>
      <c r="AL38">
        <v>6.4947770548575159E-2</v>
      </c>
      <c r="AM38">
        <f t="shared" si="22"/>
        <v>0.22498567685691548</v>
      </c>
      <c r="AN38">
        <f t="shared" si="23"/>
        <v>0.51210384441763113</v>
      </c>
    </row>
    <row r="39" spans="1:40" x14ac:dyDescent="0.25">
      <c r="A39" s="6">
        <v>44592</v>
      </c>
      <c r="B39" s="10">
        <v>312.23964999999998</v>
      </c>
      <c r="C39" s="11">
        <v>149.5735</v>
      </c>
      <c r="D39" s="11">
        <v>174.78</v>
      </c>
      <c r="E39" s="11">
        <v>58.588000000000001</v>
      </c>
      <c r="F39" s="11">
        <v>55.67</v>
      </c>
      <c r="G39" s="11">
        <v>310.98</v>
      </c>
      <c r="H39" s="11">
        <v>472.57</v>
      </c>
      <c r="I39" s="11">
        <v>313.26</v>
      </c>
      <c r="J39" s="11">
        <v>49.935000000000002</v>
      </c>
      <c r="K39" s="12">
        <v>42.9</v>
      </c>
      <c r="M39">
        <f t="shared" si="1"/>
        <v>-0.11360935360065663</v>
      </c>
      <c r="N39">
        <f t="shared" si="12"/>
        <v>-0.10283010679832767</v>
      </c>
      <c r="O39">
        <f t="shared" si="13"/>
        <v>-1.571211353269129E-2</v>
      </c>
      <c r="P39">
        <f t="shared" si="14"/>
        <v>-0.11952042807886443</v>
      </c>
      <c r="Q39">
        <f t="shared" si="15"/>
        <v>-0.12150860028404602</v>
      </c>
      <c r="R39">
        <f t="shared" si="16"/>
        <v>-7.5344909609895261E-2</v>
      </c>
      <c r="S39">
        <f t="shared" si="17"/>
        <v>-5.8887959533197899E-2</v>
      </c>
      <c r="T39">
        <f t="shared" si="18"/>
        <v>-6.864872900252722E-2</v>
      </c>
      <c r="U39">
        <f t="shared" si="19"/>
        <v>-0.10830357142857139</v>
      </c>
      <c r="V39">
        <f t="shared" si="20"/>
        <v>9.8870056497175549E-3</v>
      </c>
      <c r="X39">
        <f t="shared" si="2"/>
        <v>-0.17839360840602209</v>
      </c>
      <c r="Y39">
        <f t="shared" si="3"/>
        <v>-0.11682866202607321</v>
      </c>
      <c r="Z39">
        <f t="shared" si="4"/>
        <v>-4.5673335856877696E-2</v>
      </c>
      <c r="AA39">
        <f t="shared" si="5"/>
        <v>-0.1480835707150108</v>
      </c>
      <c r="AB39">
        <f t="shared" si="6"/>
        <v>-0.12556414571344676</v>
      </c>
      <c r="AC39">
        <f t="shared" si="7"/>
        <v>-9.9265370536817749E-2</v>
      </c>
      <c r="AD39">
        <f t="shared" si="8"/>
        <v>-7.2236778030019502E-2</v>
      </c>
      <c r="AE39">
        <f t="shared" si="9"/>
        <v>-8.8355160898648394E-2</v>
      </c>
      <c r="AF39">
        <f t="shared" si="10"/>
        <v>-0.13542546610620251</v>
      </c>
      <c r="AG39">
        <f t="shared" si="11"/>
        <v>7.5824578768745633E-4</v>
      </c>
    </row>
    <row r="40" spans="1:40" x14ac:dyDescent="0.25">
      <c r="A40" s="6">
        <v>44620</v>
      </c>
      <c r="B40" s="10">
        <v>290.14303999999998</v>
      </c>
      <c r="C40" s="11">
        <v>153.56299999999999</v>
      </c>
      <c r="D40" s="11">
        <v>165.12</v>
      </c>
      <c r="E40" s="11">
        <v>58.744</v>
      </c>
      <c r="F40" s="11">
        <v>55.77</v>
      </c>
      <c r="G40" s="11">
        <v>298.79000000000002</v>
      </c>
      <c r="H40" s="11">
        <v>475.87</v>
      </c>
      <c r="I40" s="11">
        <v>211.03</v>
      </c>
      <c r="J40" s="11">
        <v>51.475000000000001</v>
      </c>
      <c r="K40" s="12">
        <v>44.17</v>
      </c>
      <c r="M40">
        <f t="shared" si="1"/>
        <v>-7.0768110328076519E-2</v>
      </c>
      <c r="N40">
        <f t="shared" si="12"/>
        <v>2.6672505490611589E-2</v>
      </c>
      <c r="O40">
        <f t="shared" si="13"/>
        <v>-5.5269481634054221E-2</v>
      </c>
      <c r="P40">
        <f t="shared" si="14"/>
        <v>2.6626612958284769E-3</v>
      </c>
      <c r="Q40">
        <f t="shared" si="15"/>
        <v>1.7962996227771047E-3</v>
      </c>
      <c r="R40">
        <f t="shared" si="16"/>
        <v>-3.9198662293395067E-2</v>
      </c>
      <c r="S40">
        <f t="shared" si="17"/>
        <v>6.9830924519119104E-3</v>
      </c>
      <c r="T40">
        <f t="shared" si="18"/>
        <v>-0.32634233544020941</v>
      </c>
      <c r="U40">
        <f t="shared" si="19"/>
        <v>3.0840092119755663E-2</v>
      </c>
      <c r="V40">
        <f t="shared" si="20"/>
        <v>2.9603729603729676E-2</v>
      </c>
      <c r="X40">
        <f t="shared" si="2"/>
        <v>-0.13555236513344196</v>
      </c>
      <c r="Y40">
        <f t="shared" si="3"/>
        <v>1.2673950262866046E-2</v>
      </c>
      <c r="Z40">
        <f t="shared" si="4"/>
        <v>-8.5230703958240631E-2</v>
      </c>
      <c r="AA40">
        <f t="shared" si="5"/>
        <v>-2.5900481340317884E-2</v>
      </c>
      <c r="AB40">
        <f t="shared" si="6"/>
        <v>-2.2592458066236351E-3</v>
      </c>
      <c r="AC40">
        <f t="shared" si="7"/>
        <v>-6.3119123220317541E-2</v>
      </c>
      <c r="AD40">
        <f t="shared" si="8"/>
        <v>-6.3657260449096875E-3</v>
      </c>
      <c r="AE40">
        <f t="shared" si="9"/>
        <v>-0.34604876733633061</v>
      </c>
      <c r="AF40">
        <f t="shared" si="10"/>
        <v>3.7181974421245413E-3</v>
      </c>
      <c r="AG40">
        <f t="shared" si="11"/>
        <v>2.0474969741699579E-2</v>
      </c>
      <c r="AI40" s="125"/>
      <c r="AJ40" s="125" t="s">
        <v>420</v>
      </c>
      <c r="AK40" s="125"/>
      <c r="AL40" s="125"/>
      <c r="AM40" s="125"/>
    </row>
    <row r="41" spans="1:40" x14ac:dyDescent="0.25">
      <c r="A41" s="6">
        <v>44651</v>
      </c>
      <c r="B41" s="10">
        <v>359.19965000000002</v>
      </c>
      <c r="C41" s="11">
        <v>162.9975</v>
      </c>
      <c r="D41" s="11">
        <v>174.61</v>
      </c>
      <c r="E41" s="11">
        <v>62.968000000000004</v>
      </c>
      <c r="F41" s="11">
        <v>55.76</v>
      </c>
      <c r="G41" s="11">
        <v>308.31</v>
      </c>
      <c r="H41" s="11">
        <v>509.97</v>
      </c>
      <c r="I41" s="11">
        <v>222.36</v>
      </c>
      <c r="J41" s="11">
        <v>55.524999999999999</v>
      </c>
      <c r="K41" s="12">
        <v>44.29</v>
      </c>
      <c r="M41">
        <f t="shared" si="1"/>
        <v>0.23800884556803445</v>
      </c>
      <c r="N41">
        <f t="shared" si="12"/>
        <v>6.1437325397394001E-2</v>
      </c>
      <c r="O41">
        <f t="shared" si="13"/>
        <v>5.7473352713178348E-2</v>
      </c>
      <c r="P41">
        <f t="shared" si="14"/>
        <v>7.1905215851831739E-2</v>
      </c>
      <c r="Q41">
        <f t="shared" si="15"/>
        <v>-1.7930787161565565E-4</v>
      </c>
      <c r="R41">
        <f t="shared" si="16"/>
        <v>3.1861842765822088E-2</v>
      </c>
      <c r="S41">
        <f t="shared" si="17"/>
        <v>7.1658225986088689E-2</v>
      </c>
      <c r="T41">
        <f t="shared" si="18"/>
        <v>5.3689048950386259E-2</v>
      </c>
      <c r="U41">
        <f t="shared" si="19"/>
        <v>7.8678970373967885E-2</v>
      </c>
      <c r="V41">
        <f t="shared" si="20"/>
        <v>2.716776092370329E-3</v>
      </c>
      <c r="X41">
        <f t="shared" si="2"/>
        <v>0.173224590762669</v>
      </c>
      <c r="Y41">
        <f t="shared" si="3"/>
        <v>4.743877016964846E-2</v>
      </c>
      <c r="Z41">
        <f t="shared" si="4"/>
        <v>2.7512130388991942E-2</v>
      </c>
      <c r="AA41">
        <f t="shared" si="5"/>
        <v>4.3342073215685381E-2</v>
      </c>
      <c r="AB41">
        <f t="shared" si="6"/>
        <v>-4.2348533010163952E-3</v>
      </c>
      <c r="AC41">
        <f t="shared" si="7"/>
        <v>7.9413818388996069E-3</v>
      </c>
      <c r="AD41">
        <f t="shared" si="8"/>
        <v>5.8309407489267093E-2</v>
      </c>
      <c r="AE41">
        <f t="shared" si="9"/>
        <v>3.3982617054265085E-2</v>
      </c>
      <c r="AF41">
        <f t="shared" si="10"/>
        <v>5.155707569633676E-2</v>
      </c>
      <c r="AG41">
        <f t="shared" si="11"/>
        <v>-6.4119837696597695E-3</v>
      </c>
      <c r="AI41" s="127" t="s">
        <v>412</v>
      </c>
      <c r="AJ41" t="s">
        <v>421</v>
      </c>
    </row>
    <row r="42" spans="1:40" ht="17.25" thickBot="1" x14ac:dyDescent="0.3">
      <c r="A42" s="6">
        <v>44680</v>
      </c>
      <c r="B42" s="10">
        <v>290.25304999999997</v>
      </c>
      <c r="C42" s="11">
        <v>124.281494</v>
      </c>
      <c r="D42" s="11">
        <v>157.65</v>
      </c>
      <c r="E42" s="11">
        <v>55.439003</v>
      </c>
      <c r="F42" s="11">
        <v>48.98</v>
      </c>
      <c r="G42" s="11">
        <v>277.52</v>
      </c>
      <c r="H42" s="11">
        <v>508.55</v>
      </c>
      <c r="I42" s="11">
        <v>200.47</v>
      </c>
      <c r="J42" s="11">
        <v>57</v>
      </c>
      <c r="K42" s="12">
        <v>42.11</v>
      </c>
      <c r="M42">
        <f t="shared" si="1"/>
        <v>-0.19194506453444496</v>
      </c>
      <c r="N42">
        <f t="shared" si="12"/>
        <v>-0.23752515222626119</v>
      </c>
      <c r="O42">
        <f t="shared" si="13"/>
        <v>-9.7130748525284957E-2</v>
      </c>
      <c r="P42">
        <f t="shared" si="14"/>
        <v>-0.11956862215728629</v>
      </c>
      <c r="Q42">
        <f t="shared" si="15"/>
        <v>-0.12159253945480633</v>
      </c>
      <c r="R42">
        <f t="shared" si="16"/>
        <v>-9.9867016963445951E-2</v>
      </c>
      <c r="S42">
        <f t="shared" si="17"/>
        <v>-2.7844775182854203E-3</v>
      </c>
      <c r="T42">
        <f t="shared" si="18"/>
        <v>-9.844396474186011E-2</v>
      </c>
      <c r="U42">
        <f t="shared" si="19"/>
        <v>2.6564610535794713E-2</v>
      </c>
      <c r="V42">
        <f t="shared" si="20"/>
        <v>-4.9221043124858879E-2</v>
      </c>
      <c r="X42">
        <f t="shared" si="2"/>
        <v>-0.25672931933981041</v>
      </c>
      <c r="Y42">
        <f t="shared" si="3"/>
        <v>-0.25152370745400676</v>
      </c>
      <c r="Z42">
        <f t="shared" si="4"/>
        <v>-0.12709197084947135</v>
      </c>
      <c r="AA42">
        <f t="shared" si="5"/>
        <v>-0.14813176479343265</v>
      </c>
      <c r="AB42">
        <f t="shared" si="6"/>
        <v>-0.12564808488420706</v>
      </c>
      <c r="AC42">
        <f t="shared" si="7"/>
        <v>-0.12378747789036842</v>
      </c>
      <c r="AD42">
        <f t="shared" si="8"/>
        <v>-1.6133296015107018E-2</v>
      </c>
      <c r="AE42">
        <f t="shared" si="9"/>
        <v>-0.11815039663798128</v>
      </c>
      <c r="AF42">
        <f t="shared" si="10"/>
        <v>-5.5728414183640884E-4</v>
      </c>
      <c r="AG42">
        <f t="shared" si="11"/>
        <v>-5.8349802986888979E-2</v>
      </c>
      <c r="AI42" s="127" t="s">
        <v>413</v>
      </c>
      <c r="AJ42" t="s">
        <v>422</v>
      </c>
    </row>
    <row r="43" spans="1:40" ht="17.25" thickBot="1" x14ac:dyDescent="0.3">
      <c r="A43" s="6">
        <v>44712</v>
      </c>
      <c r="B43" s="10">
        <v>252.75307000000001</v>
      </c>
      <c r="C43" s="11">
        <v>120.209496</v>
      </c>
      <c r="D43" s="11">
        <v>148.84</v>
      </c>
      <c r="E43" s="11">
        <v>58.012999999999998</v>
      </c>
      <c r="F43" s="11">
        <v>45.05</v>
      </c>
      <c r="G43" s="11">
        <v>271.87</v>
      </c>
      <c r="H43" s="11">
        <v>496.78</v>
      </c>
      <c r="I43" s="11">
        <v>193.64</v>
      </c>
      <c r="J43" s="11">
        <v>55.2</v>
      </c>
      <c r="K43" s="12">
        <v>41.01</v>
      </c>
      <c r="M43">
        <f t="shared" si="1"/>
        <v>-0.12919753987081262</v>
      </c>
      <c r="N43">
        <f t="shared" si="12"/>
        <v>-3.276431485447056E-2</v>
      </c>
      <c r="O43">
        <f t="shared" si="13"/>
        <v>-5.5883285759594052E-2</v>
      </c>
      <c r="P43">
        <f t="shared" si="14"/>
        <v>4.642935227388556E-2</v>
      </c>
      <c r="Q43">
        <f t="shared" si="15"/>
        <v>-8.0236831359738664E-2</v>
      </c>
      <c r="R43">
        <f t="shared" si="16"/>
        <v>-2.0358893052752874E-2</v>
      </c>
      <c r="S43">
        <f t="shared" si="17"/>
        <v>-2.3144233605348615E-2</v>
      </c>
      <c r="T43">
        <f t="shared" si="18"/>
        <v>-3.4069935651219699E-2</v>
      </c>
      <c r="U43">
        <f t="shared" si="19"/>
        <v>-3.1578947368421005E-2</v>
      </c>
      <c r="V43">
        <f t="shared" si="20"/>
        <v>-2.6122061268107372E-2</v>
      </c>
      <c r="X43">
        <f t="shared" si="2"/>
        <v>-0.19398179467617804</v>
      </c>
      <c r="Y43">
        <f t="shared" si="3"/>
        <v>-4.67628700822161E-2</v>
      </c>
      <c r="Z43">
        <f t="shared" si="4"/>
        <v>-8.5844508083780455E-2</v>
      </c>
      <c r="AA43">
        <f t="shared" si="5"/>
        <v>1.7866209637739199E-2</v>
      </c>
      <c r="AB43">
        <f t="shared" si="6"/>
        <v>-8.4292376789139409E-2</v>
      </c>
      <c r="AC43">
        <f t="shared" si="7"/>
        <v>-4.4279353979675355E-2</v>
      </c>
      <c r="AD43">
        <f t="shared" si="8"/>
        <v>-3.6493052102170215E-2</v>
      </c>
      <c r="AE43">
        <f t="shared" si="9"/>
        <v>-5.3776367547340873E-2</v>
      </c>
      <c r="AF43">
        <f t="shared" si="10"/>
        <v>-5.8700842046052124E-2</v>
      </c>
      <c r="AG43">
        <f t="shared" si="11"/>
        <v>-3.5250821130137472E-2</v>
      </c>
      <c r="AI43" s="3" t="s">
        <v>136</v>
      </c>
      <c r="AJ43">
        <f>1/10</f>
        <v>0.1</v>
      </c>
    </row>
    <row r="44" spans="1:40" ht="17.25" thickBot="1" x14ac:dyDescent="0.3">
      <c r="A44" s="6">
        <v>44742</v>
      </c>
      <c r="B44" s="10">
        <v>224.47309999999999</v>
      </c>
      <c r="C44" s="11">
        <v>106.21</v>
      </c>
      <c r="D44" s="11">
        <v>136.72</v>
      </c>
      <c r="E44" s="11">
        <v>48.581000000000003</v>
      </c>
      <c r="F44" s="11">
        <v>42.64</v>
      </c>
      <c r="G44" s="11">
        <v>256.83</v>
      </c>
      <c r="H44" s="11">
        <v>513.63</v>
      </c>
      <c r="I44" s="11">
        <v>161.25</v>
      </c>
      <c r="J44" s="11">
        <v>55.715000000000003</v>
      </c>
      <c r="K44" s="12">
        <v>37.270000000000003</v>
      </c>
      <c r="M44">
        <f t="shared" si="1"/>
        <v>-0.11188774086898338</v>
      </c>
      <c r="N44">
        <f t="shared" si="12"/>
        <v>-0.11645915227861872</v>
      </c>
      <c r="O44">
        <f t="shared" si="13"/>
        <v>-8.1429723192690165E-2</v>
      </c>
      <c r="P44">
        <f t="shared" si="14"/>
        <v>-0.16258424835812654</v>
      </c>
      <c r="Q44">
        <f t="shared" si="15"/>
        <v>-5.3496115427302926E-2</v>
      </c>
      <c r="R44">
        <f t="shared" si="16"/>
        <v>-5.5320557619450546E-2</v>
      </c>
      <c r="S44">
        <f t="shared" si="17"/>
        <v>3.3918434719594236E-2</v>
      </c>
      <c r="T44">
        <f t="shared" si="18"/>
        <v>-0.16726915926461469</v>
      </c>
      <c r="U44">
        <f t="shared" si="19"/>
        <v>9.3297101449275454E-3</v>
      </c>
      <c r="V44">
        <f t="shared" si="20"/>
        <v>-9.119726895879042E-2</v>
      </c>
      <c r="X44">
        <f t="shared" si="2"/>
        <v>-0.17667199567434883</v>
      </c>
      <c r="Y44">
        <f t="shared" si="3"/>
        <v>-0.13045770750636426</v>
      </c>
      <c r="Z44">
        <f t="shared" si="4"/>
        <v>-0.11139094551687657</v>
      </c>
      <c r="AA44">
        <f t="shared" si="5"/>
        <v>-0.19114739099427291</v>
      </c>
      <c r="AB44">
        <f t="shared" si="6"/>
        <v>-5.7551660856703664E-2</v>
      </c>
      <c r="AC44">
        <f t="shared" si="7"/>
        <v>-7.9241018546373027E-2</v>
      </c>
      <c r="AD44">
        <f t="shared" si="8"/>
        <v>2.056961622277264E-2</v>
      </c>
      <c r="AE44">
        <f t="shared" si="9"/>
        <v>-0.18697559116073587</v>
      </c>
      <c r="AF44">
        <f t="shared" si="10"/>
        <v>-1.7792184532703578E-2</v>
      </c>
      <c r="AG44">
        <f t="shared" si="11"/>
        <v>-0.10032602882082052</v>
      </c>
      <c r="AI44" s="2" t="s">
        <v>137</v>
      </c>
      <c r="AJ44">
        <f t="shared" ref="AJ44:AJ52" si="24">1/10</f>
        <v>0.1</v>
      </c>
    </row>
    <row r="45" spans="1:40" ht="17.25" thickBot="1" x14ac:dyDescent="0.3">
      <c r="A45" s="6">
        <v>44771</v>
      </c>
      <c r="B45" s="10">
        <v>297.14972</v>
      </c>
      <c r="C45" s="11">
        <v>134.94999999999999</v>
      </c>
      <c r="D45" s="11">
        <v>162.51</v>
      </c>
      <c r="E45" s="11">
        <v>53.548000000000002</v>
      </c>
      <c r="F45" s="11">
        <v>45.37</v>
      </c>
      <c r="G45" s="11">
        <v>280.74</v>
      </c>
      <c r="H45" s="11">
        <v>542.34</v>
      </c>
      <c r="I45" s="11">
        <v>159.1</v>
      </c>
      <c r="J45" s="11">
        <v>58.03</v>
      </c>
      <c r="K45" s="12">
        <v>41.05</v>
      </c>
      <c r="M45">
        <f t="shared" si="1"/>
        <v>0.32376538658752435</v>
      </c>
      <c r="N45">
        <f t="shared" si="12"/>
        <v>0.27059598907824117</v>
      </c>
      <c r="O45">
        <f t="shared" si="13"/>
        <v>0.18863370392042125</v>
      </c>
      <c r="P45">
        <f t="shared" si="14"/>
        <v>0.10224161709310221</v>
      </c>
      <c r="Q45">
        <f t="shared" si="15"/>
        <v>6.4024390243902371E-2</v>
      </c>
      <c r="R45">
        <f t="shared" si="16"/>
        <v>9.3096600864385107E-2</v>
      </c>
      <c r="S45">
        <f t="shared" si="17"/>
        <v>5.5896267741370319E-2</v>
      </c>
      <c r="T45">
        <f t="shared" si="18"/>
        <v>-1.3333333333333369E-2</v>
      </c>
      <c r="U45">
        <f t="shared" si="19"/>
        <v>4.1550749349367269E-2</v>
      </c>
      <c r="V45">
        <f t="shared" si="20"/>
        <v>0.10142205527233683</v>
      </c>
      <c r="X45">
        <f t="shared" si="2"/>
        <v>0.25898113178215892</v>
      </c>
      <c r="Y45">
        <f t="shared" si="3"/>
        <v>0.2565974338504956</v>
      </c>
      <c r="Z45">
        <f t="shared" si="4"/>
        <v>0.15867248159623484</v>
      </c>
      <c r="AA45">
        <f t="shared" si="5"/>
        <v>7.3678474456955856E-2</v>
      </c>
      <c r="AB45">
        <f t="shared" si="6"/>
        <v>5.9968844814501633E-2</v>
      </c>
      <c r="AC45">
        <f t="shared" si="7"/>
        <v>6.9176139937462633E-2</v>
      </c>
      <c r="AD45">
        <f t="shared" si="8"/>
        <v>4.2547449244548723E-2</v>
      </c>
      <c r="AE45">
        <f t="shared" si="9"/>
        <v>-3.3039765229454544E-2</v>
      </c>
      <c r="AF45">
        <f t="shared" si="10"/>
        <v>1.4428854671736147E-2</v>
      </c>
      <c r="AG45">
        <f t="shared" si="11"/>
        <v>9.229329541030673E-2</v>
      </c>
      <c r="AI45" s="2" t="s">
        <v>138</v>
      </c>
      <c r="AJ45">
        <f t="shared" si="24"/>
        <v>0.1</v>
      </c>
    </row>
    <row r="46" spans="1:40" ht="17.25" thickBot="1" x14ac:dyDescent="0.3">
      <c r="A46" s="6">
        <v>44804</v>
      </c>
      <c r="B46" s="10">
        <v>275.61</v>
      </c>
      <c r="C46" s="11">
        <v>126.77</v>
      </c>
      <c r="D46" s="11">
        <v>157.22</v>
      </c>
      <c r="E46" s="11">
        <v>49.911000000000001</v>
      </c>
      <c r="F46" s="11">
        <v>44.72</v>
      </c>
      <c r="G46" s="11">
        <v>261.47000000000003</v>
      </c>
      <c r="H46" s="11">
        <v>519.33000000000004</v>
      </c>
      <c r="I46" s="11">
        <v>162.93</v>
      </c>
      <c r="J46" s="11">
        <v>53.05</v>
      </c>
      <c r="K46" s="12">
        <v>40.31</v>
      </c>
      <c r="M46">
        <f t="shared" si="1"/>
        <v>-7.2487768119047821E-2</v>
      </c>
      <c r="N46">
        <f t="shared" si="12"/>
        <v>-6.0615042608373422E-2</v>
      </c>
      <c r="O46">
        <f t="shared" si="13"/>
        <v>-3.2551842963509887E-2</v>
      </c>
      <c r="P46">
        <f t="shared" si="14"/>
        <v>-6.7920370508702477E-2</v>
      </c>
      <c r="Q46">
        <f t="shared" si="15"/>
        <v>-1.4326647564469884E-2</v>
      </c>
      <c r="R46">
        <f t="shared" si="16"/>
        <v>-6.8640022796893851E-2</v>
      </c>
      <c r="S46">
        <f t="shared" si="17"/>
        <v>-4.2427259652616421E-2</v>
      </c>
      <c r="T46">
        <f t="shared" si="18"/>
        <v>2.4072910119421826E-2</v>
      </c>
      <c r="U46">
        <f t="shared" si="19"/>
        <v>-8.5817680510081054E-2</v>
      </c>
      <c r="V46">
        <f t="shared" si="20"/>
        <v>-1.8026796589524847E-2</v>
      </c>
      <c r="X46">
        <f t="shared" si="2"/>
        <v>-0.13727202292441326</v>
      </c>
      <c r="Y46">
        <f t="shared" si="3"/>
        <v>-7.4613597836118969E-2</v>
      </c>
      <c r="Z46">
        <f t="shared" si="4"/>
        <v>-6.251306528769629E-2</v>
      </c>
      <c r="AA46">
        <f t="shared" si="5"/>
        <v>-9.6483513144848834E-2</v>
      </c>
      <c r="AB46">
        <f t="shared" si="6"/>
        <v>-1.8382192993870623E-2</v>
      </c>
      <c r="AC46">
        <f t="shared" si="7"/>
        <v>-9.2560483723816339E-2</v>
      </c>
      <c r="AD46">
        <f t="shared" si="8"/>
        <v>-5.5776078149438017E-2</v>
      </c>
      <c r="AE46">
        <f t="shared" si="9"/>
        <v>4.3664782233006488E-3</v>
      </c>
      <c r="AF46">
        <f t="shared" si="10"/>
        <v>-0.11293957518771218</v>
      </c>
      <c r="AG46">
        <f t="shared" si="11"/>
        <v>-2.7155556451554944E-2</v>
      </c>
      <c r="AI46" s="2" t="s">
        <v>139</v>
      </c>
      <c r="AJ46">
        <f t="shared" si="24"/>
        <v>0.1</v>
      </c>
    </row>
    <row r="47" spans="1:40" ht="17.25" thickBot="1" x14ac:dyDescent="0.3">
      <c r="A47" s="6">
        <v>44834</v>
      </c>
      <c r="B47" s="10">
        <v>265.25</v>
      </c>
      <c r="C47" s="11">
        <v>113</v>
      </c>
      <c r="D47" s="11">
        <v>138.19999999999999</v>
      </c>
      <c r="E47" s="11">
        <v>44.401000000000003</v>
      </c>
      <c r="F47" s="11">
        <v>40</v>
      </c>
      <c r="G47" s="11">
        <v>232.9</v>
      </c>
      <c r="H47" s="11">
        <v>505.04</v>
      </c>
      <c r="I47" s="11">
        <v>135.68</v>
      </c>
      <c r="J47" s="11">
        <v>49.814999999999998</v>
      </c>
      <c r="K47" s="12">
        <v>38.729999999999997</v>
      </c>
      <c r="M47">
        <f t="shared" si="1"/>
        <v>-3.7589347266064416E-2</v>
      </c>
      <c r="N47">
        <f t="shared" si="12"/>
        <v>-0.10862191370197993</v>
      </c>
      <c r="O47">
        <f t="shared" si="13"/>
        <v>-0.12097697493957518</v>
      </c>
      <c r="P47">
        <f t="shared" si="14"/>
        <v>-0.11039650578028887</v>
      </c>
      <c r="Q47">
        <f t="shared" si="15"/>
        <v>-0.10554561717352413</v>
      </c>
      <c r="R47">
        <f t="shared" si="16"/>
        <v>-0.10926683749569747</v>
      </c>
      <c r="S47">
        <f t="shared" si="17"/>
        <v>-2.7516222825563746E-2</v>
      </c>
      <c r="T47">
        <f t="shared" si="18"/>
        <v>-0.16724973915178296</v>
      </c>
      <c r="U47">
        <f t="shared" si="19"/>
        <v>-6.0980207351555127E-2</v>
      </c>
      <c r="V47">
        <f t="shared" si="20"/>
        <v>-3.919622922351787E-2</v>
      </c>
      <c r="X47">
        <f t="shared" si="2"/>
        <v>-0.10237360207142986</v>
      </c>
      <c r="Y47">
        <f t="shared" si="3"/>
        <v>-0.12262046892972547</v>
      </c>
      <c r="Z47">
        <f t="shared" si="4"/>
        <v>-0.15093819726376159</v>
      </c>
      <c r="AA47">
        <f t="shared" si="5"/>
        <v>-0.13895964841643524</v>
      </c>
      <c r="AB47">
        <f t="shared" si="6"/>
        <v>-0.10960116260292488</v>
      </c>
      <c r="AC47">
        <f t="shared" si="7"/>
        <v>-0.13318729842261995</v>
      </c>
      <c r="AD47">
        <f t="shared" si="8"/>
        <v>-4.0865041322385345E-2</v>
      </c>
      <c r="AE47">
        <f t="shared" si="9"/>
        <v>-0.18695617104790413</v>
      </c>
      <c r="AF47">
        <f t="shared" si="10"/>
        <v>-8.8102102029186252E-2</v>
      </c>
      <c r="AG47">
        <f t="shared" si="11"/>
        <v>-4.832498908554797E-2</v>
      </c>
      <c r="AI47" s="2" t="s">
        <v>169</v>
      </c>
      <c r="AJ47">
        <f t="shared" si="24"/>
        <v>0.1</v>
      </c>
    </row>
    <row r="48" spans="1:40" ht="17.25" thickBot="1" x14ac:dyDescent="0.3">
      <c r="A48" s="6">
        <v>44865</v>
      </c>
      <c r="B48" s="10">
        <v>227.54</v>
      </c>
      <c r="C48" s="11">
        <v>102.44</v>
      </c>
      <c r="D48" s="11">
        <v>153.34</v>
      </c>
      <c r="E48" s="11">
        <v>47.012</v>
      </c>
      <c r="F48" s="11">
        <v>45.43</v>
      </c>
      <c r="G48" s="11">
        <v>232.13</v>
      </c>
      <c r="H48" s="11">
        <v>555.15</v>
      </c>
      <c r="I48" s="11">
        <v>93.16</v>
      </c>
      <c r="J48" s="11">
        <v>54.42</v>
      </c>
      <c r="K48" s="12">
        <v>43.11</v>
      </c>
      <c r="M48">
        <f t="shared" si="1"/>
        <v>-0.14216776625824698</v>
      </c>
      <c r="N48">
        <f t="shared" si="12"/>
        <v>-9.3451327433628342E-2</v>
      </c>
      <c r="O48">
        <f t="shared" si="13"/>
        <v>0.10955137481910286</v>
      </c>
      <c r="P48">
        <f t="shared" si="14"/>
        <v>5.8804981869777638E-2</v>
      </c>
      <c r="Q48">
        <f t="shared" si="15"/>
        <v>0.13574999999999998</v>
      </c>
      <c r="R48">
        <f t="shared" si="16"/>
        <v>-3.3061399742379143E-3</v>
      </c>
      <c r="S48">
        <f t="shared" si="17"/>
        <v>9.9219863773166397E-2</v>
      </c>
      <c r="T48">
        <f t="shared" si="18"/>
        <v>-0.31338443396226423</v>
      </c>
      <c r="U48">
        <f t="shared" si="19"/>
        <v>9.2442035531466515E-2</v>
      </c>
      <c r="V48">
        <f t="shared" si="20"/>
        <v>0.11309062742060426</v>
      </c>
      <c r="X48">
        <f t="shared" si="2"/>
        <v>-0.20695202106361243</v>
      </c>
      <c r="Y48">
        <f t="shared" si="3"/>
        <v>-0.10744988266137388</v>
      </c>
      <c r="Z48">
        <f t="shared" si="4"/>
        <v>7.9590152494916452E-2</v>
      </c>
      <c r="AA48">
        <f t="shared" si="5"/>
        <v>3.0241839233631277E-2</v>
      </c>
      <c r="AB48">
        <f t="shared" si="6"/>
        <v>0.13169445457059925</v>
      </c>
      <c r="AC48">
        <f t="shared" si="7"/>
        <v>-2.7226600901160396E-2</v>
      </c>
      <c r="AD48">
        <f t="shared" si="8"/>
        <v>8.5871045276344801E-2</v>
      </c>
      <c r="AE48">
        <f t="shared" si="9"/>
        <v>-0.33309086585838543</v>
      </c>
      <c r="AF48">
        <f t="shared" si="10"/>
        <v>6.532014085383539E-2</v>
      </c>
      <c r="AG48">
        <f t="shared" si="11"/>
        <v>0.10396186755857416</v>
      </c>
      <c r="AI48" s="2" t="s">
        <v>140</v>
      </c>
      <c r="AJ48">
        <f t="shared" si="24"/>
        <v>0.1</v>
      </c>
    </row>
    <row r="49" spans="1:36" ht="17.25" thickBot="1" x14ac:dyDescent="0.3">
      <c r="A49" s="6">
        <v>44895</v>
      </c>
      <c r="B49" s="10">
        <v>194.7</v>
      </c>
      <c r="C49" s="11">
        <v>96.54</v>
      </c>
      <c r="D49" s="11">
        <v>148.03</v>
      </c>
      <c r="E49" s="11">
        <v>55.103003999999999</v>
      </c>
      <c r="F49" s="11">
        <v>49.72</v>
      </c>
      <c r="G49" s="11">
        <v>255.14</v>
      </c>
      <c r="H49" s="11">
        <v>547.76</v>
      </c>
      <c r="I49" s="11">
        <v>118.1</v>
      </c>
      <c r="J49" s="11">
        <v>62.3</v>
      </c>
      <c r="K49" s="12">
        <v>45.27</v>
      </c>
      <c r="M49">
        <f t="shared" si="1"/>
        <v>-0.14432627230377079</v>
      </c>
      <c r="N49">
        <f t="shared" si="12"/>
        <v>-5.7594689574384926E-2</v>
      </c>
      <c r="O49">
        <f t="shared" si="13"/>
        <v>-3.4628929176992319E-2</v>
      </c>
      <c r="P49">
        <f t="shared" si="14"/>
        <v>0.17210507955415635</v>
      </c>
      <c r="Q49">
        <f t="shared" si="15"/>
        <v>9.4430992736077468E-2</v>
      </c>
      <c r="R49">
        <f t="shared" si="16"/>
        <v>9.9125490027139926E-2</v>
      </c>
      <c r="S49">
        <f t="shared" si="17"/>
        <v>-1.3311717553814261E-2</v>
      </c>
      <c r="T49">
        <f t="shared" si="18"/>
        <v>0.26771146414770286</v>
      </c>
      <c r="U49">
        <f t="shared" si="19"/>
        <v>0.14479970599044459</v>
      </c>
      <c r="V49">
        <f t="shared" si="20"/>
        <v>5.0104384133611776E-2</v>
      </c>
      <c r="X49">
        <f t="shared" si="2"/>
        <v>-0.20911052710913625</v>
      </c>
      <c r="Y49">
        <f t="shared" si="3"/>
        <v>-7.1593244802130473E-2</v>
      </c>
      <c r="Z49">
        <f t="shared" si="4"/>
        <v>-6.4590151501178722E-2</v>
      </c>
      <c r="AA49">
        <f t="shared" si="5"/>
        <v>0.14354193691800998</v>
      </c>
      <c r="AB49">
        <f t="shared" si="6"/>
        <v>9.0375447306676723E-2</v>
      </c>
      <c r="AC49">
        <f t="shared" si="7"/>
        <v>7.5205029100217452E-2</v>
      </c>
      <c r="AD49">
        <f t="shared" si="8"/>
        <v>-2.6660536050635859E-2</v>
      </c>
      <c r="AE49">
        <f t="shared" si="9"/>
        <v>0.24800503225158169</v>
      </c>
      <c r="AF49">
        <f t="shared" si="10"/>
        <v>0.11767781131281346</v>
      </c>
      <c r="AG49">
        <f t="shared" si="11"/>
        <v>4.0975624271581676E-2</v>
      </c>
      <c r="AI49" s="2" t="s">
        <v>141</v>
      </c>
      <c r="AJ49">
        <f t="shared" si="24"/>
        <v>0.1</v>
      </c>
    </row>
    <row r="50" spans="1:36" ht="17.25" thickBot="1" x14ac:dyDescent="0.3">
      <c r="A50" s="6">
        <v>44925</v>
      </c>
      <c r="B50" s="10">
        <v>123.18</v>
      </c>
      <c r="C50" s="11">
        <v>84</v>
      </c>
      <c r="D50" s="11">
        <v>129.93</v>
      </c>
      <c r="E50" s="11">
        <v>55.913001999999999</v>
      </c>
      <c r="F50" s="11">
        <v>47.64</v>
      </c>
      <c r="G50" s="11">
        <v>239.82</v>
      </c>
      <c r="H50" s="11">
        <v>530.17999999999995</v>
      </c>
      <c r="I50" s="11">
        <v>120.34</v>
      </c>
      <c r="J50" s="11">
        <v>67.67</v>
      </c>
      <c r="K50" s="12">
        <v>46.27</v>
      </c>
      <c r="M50">
        <f t="shared" si="1"/>
        <v>-0.36733436055469948</v>
      </c>
      <c r="N50">
        <f t="shared" si="12"/>
        <v>-0.1298943443132381</v>
      </c>
      <c r="O50">
        <f t="shared" si="13"/>
        <v>-0.12227251232858201</v>
      </c>
      <c r="P50">
        <f t="shared" si="14"/>
        <v>1.4699706752829668E-2</v>
      </c>
      <c r="Q50">
        <f t="shared" si="15"/>
        <v>-4.1834271922767466E-2</v>
      </c>
      <c r="R50">
        <f t="shared" si="16"/>
        <v>-6.0045465234773041E-2</v>
      </c>
      <c r="S50">
        <f t="shared" si="17"/>
        <v>-3.2094347889586754E-2</v>
      </c>
      <c r="T50">
        <f t="shared" si="18"/>
        <v>1.8966977138018707E-2</v>
      </c>
      <c r="U50">
        <f t="shared" si="19"/>
        <v>8.6195826645264928E-2</v>
      </c>
      <c r="V50">
        <f t="shared" si="20"/>
        <v>2.2089684117517119E-2</v>
      </c>
      <c r="X50">
        <f t="shared" si="2"/>
        <v>-0.43211861536006491</v>
      </c>
      <c r="Y50">
        <f t="shared" si="3"/>
        <v>-0.14389289954098364</v>
      </c>
      <c r="Z50">
        <f t="shared" si="4"/>
        <v>-0.1522337346527684</v>
      </c>
      <c r="AA50">
        <f t="shared" si="5"/>
        <v>-1.3863435883316693E-2</v>
      </c>
      <c r="AB50">
        <f t="shared" si="6"/>
        <v>-4.5889817352168204E-2</v>
      </c>
      <c r="AC50">
        <f t="shared" si="7"/>
        <v>-8.3965926161695514E-2</v>
      </c>
      <c r="AD50">
        <f t="shared" si="8"/>
        <v>-4.544316638640835E-2</v>
      </c>
      <c r="AE50">
        <f t="shared" si="9"/>
        <v>-7.3945475810247019E-4</v>
      </c>
      <c r="AF50">
        <f t="shared" si="10"/>
        <v>5.9073931967633803E-2</v>
      </c>
      <c r="AG50">
        <f t="shared" si="11"/>
        <v>1.2960924255487021E-2</v>
      </c>
      <c r="AI50" s="2" t="s">
        <v>142</v>
      </c>
      <c r="AJ50">
        <f t="shared" si="24"/>
        <v>0.1</v>
      </c>
    </row>
    <row r="51" spans="1:36" ht="17.25" thickBot="1" x14ac:dyDescent="0.3">
      <c r="A51" s="6">
        <v>44957</v>
      </c>
      <c r="B51" s="10">
        <v>173.22</v>
      </c>
      <c r="C51" s="11">
        <v>103.13</v>
      </c>
      <c r="D51" s="11">
        <v>144.29</v>
      </c>
      <c r="E51" s="11">
        <v>58.501002999999997</v>
      </c>
      <c r="F51" s="11">
        <v>48.67</v>
      </c>
      <c r="G51" s="11">
        <v>247.81</v>
      </c>
      <c r="H51" s="11">
        <v>499.19</v>
      </c>
      <c r="I51" s="11">
        <v>148.97</v>
      </c>
      <c r="J51" s="11">
        <v>69.39</v>
      </c>
      <c r="K51" s="12">
        <v>46.25</v>
      </c>
      <c r="M51">
        <f t="shared" si="1"/>
        <v>0.40623477837311245</v>
      </c>
      <c r="N51">
        <f t="shared" si="12"/>
        <v>0.22773809523809518</v>
      </c>
      <c r="O51">
        <f t="shared" si="13"/>
        <v>0.11052104979604391</v>
      </c>
      <c r="P51">
        <f t="shared" si="14"/>
        <v>4.6286210853067743E-2</v>
      </c>
      <c r="Q51">
        <f t="shared" si="15"/>
        <v>2.1620486985726304E-2</v>
      </c>
      <c r="R51">
        <f t="shared" si="16"/>
        <v>3.3316654157284666E-2</v>
      </c>
      <c r="S51">
        <f t="shared" si="17"/>
        <v>-5.8451846542683532E-2</v>
      </c>
      <c r="T51">
        <f t="shared" si="18"/>
        <v>0.23790925710486949</v>
      </c>
      <c r="U51">
        <f t="shared" si="19"/>
        <v>2.5417467119846295E-2</v>
      </c>
      <c r="V51">
        <f t="shared" si="20"/>
        <v>-4.3224551545284473E-4</v>
      </c>
      <c r="X51">
        <f t="shared" si="2"/>
        <v>0.34145052356774702</v>
      </c>
      <c r="Y51">
        <f t="shared" si="3"/>
        <v>0.21373954001034964</v>
      </c>
      <c r="Z51">
        <f t="shared" si="4"/>
        <v>8.0559827471857498E-2</v>
      </c>
      <c r="AA51">
        <f t="shared" si="5"/>
        <v>1.7723068216921382E-2</v>
      </c>
      <c r="AB51">
        <f t="shared" si="6"/>
        <v>1.7564941556325563E-2</v>
      </c>
      <c r="AC51">
        <f t="shared" si="7"/>
        <v>9.3961932303621848E-3</v>
      </c>
      <c r="AD51">
        <f t="shared" si="8"/>
        <v>-7.1800665039505135E-2</v>
      </c>
      <c r="AE51">
        <f t="shared" si="9"/>
        <v>0.21820282520874831</v>
      </c>
      <c r="AF51">
        <f t="shared" si="10"/>
        <v>-1.7044275577848267E-3</v>
      </c>
      <c r="AG51">
        <f t="shared" si="11"/>
        <v>-9.5610053774829434E-3</v>
      </c>
      <c r="AI51" s="2" t="s">
        <v>143</v>
      </c>
      <c r="AJ51">
        <f t="shared" si="24"/>
        <v>0.1</v>
      </c>
    </row>
    <row r="52" spans="1:36" ht="17.25" thickBot="1" x14ac:dyDescent="0.3">
      <c r="A52" s="6">
        <v>44985</v>
      </c>
      <c r="B52" s="10">
        <v>205.71</v>
      </c>
      <c r="C52" s="11">
        <v>94.23</v>
      </c>
      <c r="D52" s="11">
        <v>147.41</v>
      </c>
      <c r="E52" s="11">
        <v>59.428997000000003</v>
      </c>
      <c r="F52" s="11">
        <v>48.42</v>
      </c>
      <c r="G52" s="11">
        <v>249.42</v>
      </c>
      <c r="H52" s="11">
        <v>475.94</v>
      </c>
      <c r="I52" s="11">
        <v>174.94</v>
      </c>
      <c r="J52" s="11">
        <v>70.495000000000005</v>
      </c>
      <c r="K52" s="12">
        <v>46.72</v>
      </c>
      <c r="M52">
        <f t="shared" si="1"/>
        <v>0.18756494631104959</v>
      </c>
      <c r="N52">
        <f t="shared" si="12"/>
        <v>-8.629884611655185E-2</v>
      </c>
      <c r="O52">
        <f t="shared" si="13"/>
        <v>2.1623120105343438E-2</v>
      </c>
      <c r="P52">
        <f t="shared" si="14"/>
        <v>1.5862873325436923E-2</v>
      </c>
      <c r="Q52">
        <f t="shared" si="15"/>
        <v>-5.1366344770906102E-3</v>
      </c>
      <c r="R52">
        <f t="shared" si="16"/>
        <v>6.4969129575077082E-3</v>
      </c>
      <c r="S52">
        <f t="shared" si="17"/>
        <v>-4.6575452232616839E-2</v>
      </c>
      <c r="T52">
        <f t="shared" si="18"/>
        <v>0.17433040209438141</v>
      </c>
      <c r="U52">
        <f t="shared" si="19"/>
        <v>1.5924484796080184E-2</v>
      </c>
      <c r="V52">
        <f t="shared" si="20"/>
        <v>1.0162162162162137E-2</v>
      </c>
      <c r="X52">
        <f t="shared" si="2"/>
        <v>0.12278069150568414</v>
      </c>
      <c r="Y52">
        <f t="shared" si="3"/>
        <v>-0.10029740134429739</v>
      </c>
      <c r="Z52">
        <f t="shared" si="4"/>
        <v>-8.3381022188429681E-3</v>
      </c>
      <c r="AA52">
        <f t="shared" si="5"/>
        <v>-1.2700269310709437E-2</v>
      </c>
      <c r="AB52">
        <f t="shared" si="6"/>
        <v>-9.192179906491349E-3</v>
      </c>
      <c r="AC52">
        <f t="shared" si="7"/>
        <v>-1.7423547969414772E-2</v>
      </c>
      <c r="AD52">
        <f t="shared" si="8"/>
        <v>-5.9924270729438435E-2</v>
      </c>
      <c r="AE52">
        <f t="shared" si="9"/>
        <v>0.15462397019826024</v>
      </c>
      <c r="AF52">
        <f t="shared" si="10"/>
        <v>-1.1197409881550938E-2</v>
      </c>
      <c r="AG52">
        <f t="shared" si="11"/>
        <v>1.0334023001320383E-3</v>
      </c>
      <c r="AI52" s="4" t="s">
        <v>144</v>
      </c>
      <c r="AJ52">
        <f t="shared" si="24"/>
        <v>0.1</v>
      </c>
    </row>
    <row r="53" spans="1:36" x14ac:dyDescent="0.25">
      <c r="A53" s="6">
        <v>45016</v>
      </c>
      <c r="B53" s="10">
        <v>207.46</v>
      </c>
      <c r="C53" s="11">
        <v>103.29</v>
      </c>
      <c r="D53" s="11">
        <v>164.9</v>
      </c>
      <c r="E53" s="11">
        <v>64.153999999999996</v>
      </c>
      <c r="F53" s="11">
        <v>52.274999999999999</v>
      </c>
      <c r="G53" s="11">
        <v>288.3</v>
      </c>
      <c r="H53" s="11">
        <v>472.59</v>
      </c>
      <c r="I53" s="11">
        <v>211.94</v>
      </c>
      <c r="J53" s="11">
        <v>79.569999999999993</v>
      </c>
      <c r="K53" s="12">
        <v>50.03</v>
      </c>
      <c r="M53">
        <f t="shared" si="1"/>
        <v>8.507121676146031E-3</v>
      </c>
      <c r="N53">
        <f t="shared" si="12"/>
        <v>9.6147723654886996E-2</v>
      </c>
      <c r="O53">
        <f t="shared" si="13"/>
        <v>0.11864866698324408</v>
      </c>
      <c r="P53">
        <f t="shared" si="14"/>
        <v>7.9506692667217549E-2</v>
      </c>
      <c r="Q53">
        <f t="shared" si="15"/>
        <v>7.9615861214374153E-2</v>
      </c>
      <c r="R53">
        <f t="shared" si="16"/>
        <v>0.1558816454173684</v>
      </c>
      <c r="S53">
        <f t="shared" si="17"/>
        <v>-7.038702357440061E-3</v>
      </c>
      <c r="T53">
        <f t="shared" si="18"/>
        <v>0.2115010860866583</v>
      </c>
      <c r="U53">
        <f t="shared" si="19"/>
        <v>0.12873253422228509</v>
      </c>
      <c r="V53">
        <f t="shared" si="20"/>
        <v>7.0847602739726082E-2</v>
      </c>
      <c r="X53">
        <f t="shared" si="2"/>
        <v>-5.6277133129219406E-2</v>
      </c>
      <c r="Y53">
        <f t="shared" si="3"/>
        <v>8.2149168427141456E-2</v>
      </c>
      <c r="Z53">
        <f t="shared" si="4"/>
        <v>8.8687444659057674E-2</v>
      </c>
      <c r="AA53">
        <f t="shared" si="5"/>
        <v>5.0943550031071191E-2</v>
      </c>
      <c r="AB53">
        <f t="shared" si="6"/>
        <v>7.5560315784973409E-2</v>
      </c>
      <c r="AC53">
        <f t="shared" si="7"/>
        <v>0.13196118449044592</v>
      </c>
      <c r="AD53">
        <f t="shared" si="8"/>
        <v>-2.0387520854261661E-2</v>
      </c>
      <c r="AE53">
        <f t="shared" si="9"/>
        <v>0.19179465419053712</v>
      </c>
      <c r="AF53">
        <f t="shared" si="10"/>
        <v>0.10161063954465396</v>
      </c>
      <c r="AG53">
        <f t="shared" si="11"/>
        <v>6.1718842877695981E-2</v>
      </c>
    </row>
    <row r="54" spans="1:36" x14ac:dyDescent="0.25">
      <c r="A54" s="6">
        <v>45044</v>
      </c>
      <c r="B54" s="10">
        <v>164.31</v>
      </c>
      <c r="C54" s="11">
        <v>105.45</v>
      </c>
      <c r="D54" s="11">
        <v>169.68</v>
      </c>
      <c r="E54" s="11">
        <v>62.65</v>
      </c>
      <c r="F54" s="11">
        <v>47.25</v>
      </c>
      <c r="G54" s="11">
        <v>307.26</v>
      </c>
      <c r="H54" s="11">
        <v>492.09</v>
      </c>
      <c r="I54" s="11">
        <v>240.32</v>
      </c>
      <c r="J54" s="11">
        <v>83.545000000000002</v>
      </c>
      <c r="K54" s="12">
        <v>52.12</v>
      </c>
      <c r="M54">
        <f t="shared" si="1"/>
        <v>-0.2079919020534079</v>
      </c>
      <c r="N54">
        <f t="shared" si="12"/>
        <v>2.0911995352889887E-2</v>
      </c>
      <c r="O54">
        <f t="shared" si="13"/>
        <v>2.8987265009096427E-2</v>
      </c>
      <c r="P54">
        <f t="shared" si="14"/>
        <v>-2.3443588864295255E-2</v>
      </c>
      <c r="Q54">
        <f t="shared" si="15"/>
        <v>-9.6126255380200837E-2</v>
      </c>
      <c r="R54">
        <f t="shared" si="16"/>
        <v>6.5764828303850081E-2</v>
      </c>
      <c r="S54">
        <f t="shared" si="17"/>
        <v>4.1261981844727992E-2</v>
      </c>
      <c r="T54">
        <f t="shared" si="18"/>
        <v>0.13390582240256674</v>
      </c>
      <c r="U54">
        <f t="shared" si="19"/>
        <v>4.995601357295474E-2</v>
      </c>
      <c r="V54">
        <f t="shared" si="20"/>
        <v>4.1774935038976536E-2</v>
      </c>
      <c r="X54">
        <f t="shared" si="2"/>
        <v>-0.27277615685877332</v>
      </c>
      <c r="Y54">
        <f t="shared" si="3"/>
        <v>6.9134401251443444E-3</v>
      </c>
      <c r="Z54">
        <f t="shared" si="4"/>
        <v>-9.739573150899794E-4</v>
      </c>
      <c r="AA54">
        <f t="shared" si="5"/>
        <v>-5.2006731500441619E-2</v>
      </c>
      <c r="AB54">
        <f t="shared" si="6"/>
        <v>-0.10018180080960158</v>
      </c>
      <c r="AC54">
        <f t="shared" si="7"/>
        <v>4.1844367376927601E-2</v>
      </c>
      <c r="AD54">
        <f t="shared" si="8"/>
        <v>2.7913163347906396E-2</v>
      </c>
      <c r="AE54">
        <f t="shared" si="9"/>
        <v>0.11419939050644556</v>
      </c>
      <c r="AF54">
        <f t="shared" si="10"/>
        <v>2.2834118895323618E-2</v>
      </c>
      <c r="AG54">
        <f t="shared" si="11"/>
        <v>3.2646175176946436E-2</v>
      </c>
      <c r="AI54" s="125" t="s">
        <v>414</v>
      </c>
      <c r="AJ54">
        <f>SUM(AJ43:AJ52)</f>
        <v>0.99999999999999989</v>
      </c>
    </row>
    <row r="55" spans="1:36" ht="42" x14ac:dyDescent="0.25">
      <c r="A55" s="6">
        <v>45077</v>
      </c>
      <c r="B55" s="10">
        <v>203.93</v>
      </c>
      <c r="C55" s="11">
        <v>120.58</v>
      </c>
      <c r="D55" s="11">
        <v>177.25</v>
      </c>
      <c r="E55" s="11">
        <v>80.796009999999995</v>
      </c>
      <c r="F55" s="11">
        <v>49.67</v>
      </c>
      <c r="G55" s="11">
        <v>328.39</v>
      </c>
      <c r="H55" s="11">
        <v>487.24</v>
      </c>
      <c r="I55" s="11">
        <v>264.72000000000003</v>
      </c>
      <c r="J55" s="11">
        <v>80.23</v>
      </c>
      <c r="K55" s="12">
        <v>51.48</v>
      </c>
      <c r="M55">
        <f t="shared" si="1"/>
        <v>0.24112957215020392</v>
      </c>
      <c r="N55">
        <f t="shared" si="12"/>
        <v>0.14348032242769079</v>
      </c>
      <c r="O55">
        <f t="shared" si="13"/>
        <v>4.4613389910419569E-2</v>
      </c>
      <c r="P55">
        <f t="shared" si="14"/>
        <v>0.28964102154828408</v>
      </c>
      <c r="Q55">
        <f t="shared" si="15"/>
        <v>5.1216931216931251E-2</v>
      </c>
      <c r="R55">
        <f t="shared" si="16"/>
        <v>6.8769120614463303E-2</v>
      </c>
      <c r="S55">
        <f t="shared" si="17"/>
        <v>-9.8559206649189504E-3</v>
      </c>
      <c r="T55">
        <f t="shared" si="18"/>
        <v>0.10153129161118524</v>
      </c>
      <c r="U55">
        <f t="shared" si="19"/>
        <v>-3.9679214794422137E-2</v>
      </c>
      <c r="V55">
        <f t="shared" si="20"/>
        <v>-1.2279355333844985E-2</v>
      </c>
      <c r="X55">
        <f t="shared" si="2"/>
        <v>0.17634531734483849</v>
      </c>
      <c r="Y55">
        <f t="shared" si="3"/>
        <v>0.12948176719994525</v>
      </c>
      <c r="Z55">
        <f t="shared" si="4"/>
        <v>1.4652167586233163E-2</v>
      </c>
      <c r="AA55">
        <f t="shared" si="5"/>
        <v>0.26107787891213774</v>
      </c>
      <c r="AB55">
        <f t="shared" si="6"/>
        <v>4.7161385787530513E-2</v>
      </c>
      <c r="AC55">
        <f t="shared" si="7"/>
        <v>4.4848659687540822E-2</v>
      </c>
      <c r="AD55">
        <f t="shared" si="8"/>
        <v>-2.3204739161740547E-2</v>
      </c>
      <c r="AE55">
        <f t="shared" si="9"/>
        <v>8.1824859715064063E-2</v>
      </c>
      <c r="AF55">
        <f t="shared" si="10"/>
        <v>-6.6801109472053255E-2</v>
      </c>
      <c r="AG55">
        <f t="shared" si="11"/>
        <v>-2.1408115195875085E-2</v>
      </c>
      <c r="AI55" s="128" t="s">
        <v>415</v>
      </c>
      <c r="AJ55" cm="1">
        <f t="array" ref="AJ55">MMULT(TRANSPOSE(AJ29:AJ38), AJ43:AJ52)</f>
        <v>2.3458908628237098E-2</v>
      </c>
    </row>
    <row r="56" spans="1:36" ht="42" x14ac:dyDescent="0.25">
      <c r="A56" s="6">
        <v>45107</v>
      </c>
      <c r="B56" s="10">
        <v>261.77</v>
      </c>
      <c r="C56" s="11">
        <v>130.36000000000001</v>
      </c>
      <c r="D56" s="11">
        <v>193.97</v>
      </c>
      <c r="E56" s="11">
        <v>86.743003999999999</v>
      </c>
      <c r="F56" s="11">
        <v>51.74</v>
      </c>
      <c r="G56" s="11">
        <v>340.54</v>
      </c>
      <c r="H56" s="11">
        <v>480.64</v>
      </c>
      <c r="I56" s="11">
        <v>286.98</v>
      </c>
      <c r="J56" s="11">
        <v>80.915000000000006</v>
      </c>
      <c r="K56" s="12">
        <v>54.09</v>
      </c>
      <c r="M56">
        <f t="shared" si="1"/>
        <v>0.28362673466385513</v>
      </c>
      <c r="N56">
        <f t="shared" si="12"/>
        <v>8.1107978105821987E-2</v>
      </c>
      <c r="O56">
        <f t="shared" si="13"/>
        <v>9.4330042313117063E-2</v>
      </c>
      <c r="P56">
        <f t="shared" si="14"/>
        <v>7.3605045595692212E-2</v>
      </c>
      <c r="Q56">
        <f t="shared" si="15"/>
        <v>4.1675055365411724E-2</v>
      </c>
      <c r="R56">
        <f t="shared" si="16"/>
        <v>3.6998690581321096E-2</v>
      </c>
      <c r="S56">
        <f t="shared" si="17"/>
        <v>-1.35456859042772E-2</v>
      </c>
      <c r="T56">
        <f t="shared" si="18"/>
        <v>8.4088848594741569E-2</v>
      </c>
      <c r="U56">
        <f t="shared" si="19"/>
        <v>8.537953384020967E-3</v>
      </c>
      <c r="V56">
        <f t="shared" si="20"/>
        <v>5.0699300699300828E-2</v>
      </c>
      <c r="X56">
        <f t="shared" si="2"/>
        <v>0.2188424798584897</v>
      </c>
      <c r="Y56">
        <f t="shared" si="3"/>
        <v>6.7109422878076447E-2</v>
      </c>
      <c r="Z56">
        <f t="shared" si="4"/>
        <v>6.4368819988930653E-2</v>
      </c>
      <c r="AA56">
        <f t="shared" si="5"/>
        <v>4.5041902959545854E-2</v>
      </c>
      <c r="AB56">
        <f t="shared" si="6"/>
        <v>3.7619509936010986E-2</v>
      </c>
      <c r="AC56">
        <f t="shared" si="7"/>
        <v>1.3078229654398615E-2</v>
      </c>
      <c r="AD56">
        <f t="shared" si="8"/>
        <v>-2.68945044010988E-2</v>
      </c>
      <c r="AE56">
        <f t="shared" si="9"/>
        <v>6.4382416698620396E-2</v>
      </c>
      <c r="AF56">
        <f t="shared" si="10"/>
        <v>-1.8583941293610157E-2</v>
      </c>
      <c r="AG56">
        <f t="shared" si="11"/>
        <v>4.1570540837270728E-2</v>
      </c>
      <c r="AI56" s="128" t="s">
        <v>416</v>
      </c>
      <c r="AJ56" cm="1">
        <f t="array" ref="AJ56">MMULT(TRANSPOSE(AK29:AK38), AJ43:AJ52)</f>
        <v>0.34406659003932105</v>
      </c>
    </row>
    <row r="57" spans="1:36" ht="42" x14ac:dyDescent="0.25">
      <c r="A57" s="6">
        <v>45138</v>
      </c>
      <c r="B57" s="10">
        <v>267.43</v>
      </c>
      <c r="C57" s="11">
        <v>133.68</v>
      </c>
      <c r="D57" s="11">
        <v>196.45</v>
      </c>
      <c r="E57" s="11">
        <v>89.865004999999996</v>
      </c>
      <c r="F57" s="11">
        <v>52.04</v>
      </c>
      <c r="G57" s="11">
        <v>335.92</v>
      </c>
      <c r="H57" s="11">
        <v>506.37</v>
      </c>
      <c r="I57" s="11">
        <v>318.60000000000002</v>
      </c>
      <c r="J57" s="11">
        <v>80.55</v>
      </c>
      <c r="K57" s="12">
        <v>51.85</v>
      </c>
      <c r="M57">
        <f t="shared" si="1"/>
        <v>2.1622034610536064E-2</v>
      </c>
      <c r="N57">
        <f t="shared" si="12"/>
        <v>2.5467934949370916E-2</v>
      </c>
      <c r="O57">
        <f t="shared" si="13"/>
        <v>1.2785482291075886E-2</v>
      </c>
      <c r="P57">
        <f t="shared" si="14"/>
        <v>3.5991386694424338E-2</v>
      </c>
      <c r="Q57">
        <f t="shared" si="15"/>
        <v>5.7982218786238335E-3</v>
      </c>
      <c r="R57">
        <f t="shared" si="16"/>
        <v>-1.3566688201092395E-2</v>
      </c>
      <c r="S57">
        <f t="shared" si="17"/>
        <v>5.353278961384824E-2</v>
      </c>
      <c r="T57">
        <f t="shared" si="18"/>
        <v>0.11018189420865566</v>
      </c>
      <c r="U57">
        <f t="shared" si="19"/>
        <v>-4.5109065068282654E-3</v>
      </c>
      <c r="V57">
        <f t="shared" si="20"/>
        <v>-4.1412460713625476E-2</v>
      </c>
      <c r="X57">
        <f t="shared" si="2"/>
        <v>-4.3162220194829376E-2</v>
      </c>
      <c r="Y57">
        <f t="shared" si="3"/>
        <v>1.1469379721625374E-2</v>
      </c>
      <c r="Z57">
        <f t="shared" si="4"/>
        <v>-1.717574003311052E-2</v>
      </c>
      <c r="AA57">
        <f t="shared" si="5"/>
        <v>7.4282440582779767E-3</v>
      </c>
      <c r="AB57">
        <f t="shared" si="6"/>
        <v>1.7426764492230939E-3</v>
      </c>
      <c r="AC57">
        <f t="shared" si="7"/>
        <v>-3.7487149128014874E-2</v>
      </c>
      <c r="AD57">
        <f t="shared" si="8"/>
        <v>4.0183971117026644E-2</v>
      </c>
      <c r="AE57">
        <f t="shared" si="9"/>
        <v>9.0475462312534491E-2</v>
      </c>
      <c r="AF57">
        <f t="shared" si="10"/>
        <v>-3.1632801184459387E-2</v>
      </c>
      <c r="AG57">
        <f t="shared" si="11"/>
        <v>-5.0541220575655577E-2</v>
      </c>
      <c r="AI57" s="128" t="s">
        <v>417</v>
      </c>
      <c r="AJ57" cm="1">
        <f t="array" ref="AJ57">SQRT(MMULT(MMULT(TRANSPOSE(AJ43:AJ52),_xlfn.ANCHORARRAY( AI17)),AJ43:AJ52))</f>
        <v>6.4275353399059945E-2</v>
      </c>
    </row>
    <row r="58" spans="1:36" ht="42" x14ac:dyDescent="0.25">
      <c r="A58" s="6">
        <v>45169</v>
      </c>
      <c r="B58" s="10">
        <v>258.08</v>
      </c>
      <c r="C58" s="11">
        <v>138.01</v>
      </c>
      <c r="D58" s="11">
        <v>187.87</v>
      </c>
      <c r="E58" s="11">
        <v>92.289000000000001</v>
      </c>
      <c r="F58" s="11">
        <v>57.35</v>
      </c>
      <c r="G58" s="11">
        <v>327.76</v>
      </c>
      <c r="H58" s="11">
        <v>476.58</v>
      </c>
      <c r="I58" s="11">
        <v>295.89</v>
      </c>
      <c r="J58" s="11">
        <v>92.81</v>
      </c>
      <c r="K58" s="12">
        <v>53.94</v>
      </c>
      <c r="M58">
        <f t="shared" si="1"/>
        <v>-3.4962420072542431E-2</v>
      </c>
      <c r="N58">
        <f t="shared" si="12"/>
        <v>3.2390783961699463E-2</v>
      </c>
      <c r="O58">
        <f t="shared" si="13"/>
        <v>-4.367523542886223E-2</v>
      </c>
      <c r="P58">
        <f t="shared" si="14"/>
        <v>2.6973736884563743E-2</v>
      </c>
      <c r="Q58">
        <f t="shared" si="15"/>
        <v>0.10203689469638744</v>
      </c>
      <c r="R58">
        <f t="shared" si="16"/>
        <v>-2.4291497975708575E-2</v>
      </c>
      <c r="S58">
        <f t="shared" si="17"/>
        <v>-5.8830499437170489E-2</v>
      </c>
      <c r="T58">
        <f t="shared" si="18"/>
        <v>-7.1280602636534948E-2</v>
      </c>
      <c r="U58">
        <f t="shared" si="19"/>
        <v>0.15220360024829305</v>
      </c>
      <c r="V58">
        <f t="shared" si="20"/>
        <v>4.0308582449373118E-2</v>
      </c>
      <c r="X58">
        <f t="shared" si="2"/>
        <v>-9.9746674877907865E-2</v>
      </c>
      <c r="Y58">
        <f t="shared" si="3"/>
        <v>1.8392228733953922E-2</v>
      </c>
      <c r="Z58">
        <f t="shared" si="4"/>
        <v>-7.363645775304864E-2</v>
      </c>
      <c r="AA58">
        <f t="shared" si="5"/>
        <v>-1.5894057515826177E-3</v>
      </c>
      <c r="AB58">
        <f t="shared" si="6"/>
        <v>9.7981349266986692E-2</v>
      </c>
      <c r="AC58">
        <f t="shared" si="7"/>
        <v>-4.8211958902631052E-2</v>
      </c>
      <c r="AD58">
        <f t="shared" si="8"/>
        <v>-7.2179317933992085E-2</v>
      </c>
      <c r="AE58">
        <f t="shared" si="9"/>
        <v>-9.0987034532656122E-2</v>
      </c>
      <c r="AF58">
        <f t="shared" si="10"/>
        <v>0.12508170557066192</v>
      </c>
      <c r="AG58">
        <f t="shared" si="11"/>
        <v>3.1179822587343017E-2</v>
      </c>
      <c r="AI58" s="128" t="s">
        <v>418</v>
      </c>
      <c r="AJ58">
        <f>AJ57*SQRT(12)</f>
        <v>0.22265635552323351</v>
      </c>
    </row>
    <row r="59" spans="1:36" ht="22.5" x14ac:dyDescent="0.25">
      <c r="A59" s="6">
        <v>45198</v>
      </c>
      <c r="B59" s="10">
        <v>250.22</v>
      </c>
      <c r="C59" s="11">
        <v>127.12</v>
      </c>
      <c r="D59" s="11">
        <v>171.21</v>
      </c>
      <c r="E59" s="11">
        <v>83.058009999999996</v>
      </c>
      <c r="F59" s="11">
        <v>53.76</v>
      </c>
      <c r="G59" s="11">
        <v>315.75</v>
      </c>
      <c r="H59" s="11">
        <v>504.19</v>
      </c>
      <c r="I59" s="11">
        <v>300.20999999999998</v>
      </c>
      <c r="J59" s="11">
        <v>90.94</v>
      </c>
      <c r="K59" s="12">
        <v>52.8</v>
      </c>
      <c r="M59">
        <f t="shared" si="1"/>
        <v>-3.0455672659640366E-2</v>
      </c>
      <c r="N59">
        <f t="shared" si="12"/>
        <v>-7.8907325556119026E-2</v>
      </c>
      <c r="O59">
        <f t="shared" si="13"/>
        <v>-8.8678341406291564E-2</v>
      </c>
      <c r="P59">
        <f t="shared" si="14"/>
        <v>-0.10002264625253286</v>
      </c>
      <c r="Q59">
        <f t="shared" si="15"/>
        <v>-6.2598081952920714E-2</v>
      </c>
      <c r="R59">
        <f t="shared" si="16"/>
        <v>-3.6642665364901121E-2</v>
      </c>
      <c r="S59">
        <f t="shared" si="17"/>
        <v>5.7933610306769093E-2</v>
      </c>
      <c r="T59">
        <f t="shared" si="18"/>
        <v>1.4600020277805919E-2</v>
      </c>
      <c r="U59">
        <f t="shared" si="19"/>
        <v>-2.0148690873828298E-2</v>
      </c>
      <c r="V59">
        <f t="shared" si="20"/>
        <v>-2.1134593993325929E-2</v>
      </c>
      <c r="X59">
        <f t="shared" si="2"/>
        <v>-9.5239927465005814E-2</v>
      </c>
      <c r="Y59">
        <f t="shared" si="3"/>
        <v>-9.2905880783864567E-2</v>
      </c>
      <c r="Z59">
        <f t="shared" si="4"/>
        <v>-0.11863956373047797</v>
      </c>
      <c r="AA59">
        <f t="shared" si="5"/>
        <v>-0.12858578888867922</v>
      </c>
      <c r="AB59">
        <f t="shared" si="6"/>
        <v>-6.6653627382321459E-2</v>
      </c>
      <c r="AC59">
        <f t="shared" si="7"/>
        <v>-6.0563126291823602E-2</v>
      </c>
      <c r="AD59">
        <f t="shared" si="8"/>
        <v>4.4584791809947497E-2</v>
      </c>
      <c r="AE59">
        <f t="shared" si="9"/>
        <v>-5.1064116183152583E-3</v>
      </c>
      <c r="AF59">
        <f t="shared" si="10"/>
        <v>-4.7270585551459424E-2</v>
      </c>
      <c r="AG59">
        <f t="shared" si="11"/>
        <v>-3.0263353855356029E-2</v>
      </c>
      <c r="AI59" s="129" t="s">
        <v>419</v>
      </c>
      <c r="AJ59">
        <f>AJ56/AJ58</f>
        <v>1.5452807948409033</v>
      </c>
    </row>
    <row r="60" spans="1:36" x14ac:dyDescent="0.25">
      <c r="A60" s="6">
        <v>45230</v>
      </c>
      <c r="B60" s="10">
        <v>200.84</v>
      </c>
      <c r="C60" s="11">
        <v>133.09</v>
      </c>
      <c r="D60" s="11">
        <v>170.77</v>
      </c>
      <c r="E60" s="11">
        <v>84.137</v>
      </c>
      <c r="F60" s="11">
        <v>52.13</v>
      </c>
      <c r="G60" s="11">
        <v>338.11</v>
      </c>
      <c r="H60" s="11">
        <v>535.55999999999995</v>
      </c>
      <c r="I60" s="11">
        <v>301.27</v>
      </c>
      <c r="J60" s="11">
        <v>96.57</v>
      </c>
      <c r="K60" s="12">
        <v>51.19</v>
      </c>
      <c r="M60">
        <f t="shared" si="1"/>
        <v>-0.19734633522500197</v>
      </c>
      <c r="N60">
        <f t="shared" si="12"/>
        <v>4.6963499056010057E-2</v>
      </c>
      <c r="O60">
        <f t="shared" si="13"/>
        <v>-2.5699433444308028E-3</v>
      </c>
      <c r="P60">
        <f t="shared" si="14"/>
        <v>1.2990800044450915E-2</v>
      </c>
      <c r="Q60">
        <f t="shared" si="15"/>
        <v>-3.0319940476190393E-2</v>
      </c>
      <c r="R60">
        <f t="shared" si="16"/>
        <v>7.0815518606492517E-2</v>
      </c>
      <c r="S60">
        <f t="shared" si="17"/>
        <v>6.2218608064420054E-2</v>
      </c>
      <c r="T60">
        <f t="shared" si="18"/>
        <v>3.5308617301222558E-3</v>
      </c>
      <c r="U60">
        <f t="shared" si="19"/>
        <v>6.1908950956674681E-2</v>
      </c>
      <c r="V60">
        <f t="shared" si="20"/>
        <v>-3.0492424242424234E-2</v>
      </c>
      <c r="X60">
        <f t="shared" si="2"/>
        <v>-0.26213059003036743</v>
      </c>
      <c r="Y60">
        <f t="shared" si="3"/>
        <v>3.2964943828264516E-2</v>
      </c>
      <c r="Z60">
        <f t="shared" si="4"/>
        <v>-3.2531165668617211E-2</v>
      </c>
      <c r="AA60">
        <f t="shared" si="5"/>
        <v>-1.5572342591695446E-2</v>
      </c>
      <c r="AB60">
        <f t="shared" si="6"/>
        <v>-3.4375485905591134E-2</v>
      </c>
      <c r="AC60">
        <f t="shared" si="7"/>
        <v>4.6895057679570036E-2</v>
      </c>
      <c r="AD60">
        <f t="shared" si="8"/>
        <v>4.8869789567598458E-2</v>
      </c>
      <c r="AE60">
        <f t="shared" si="9"/>
        <v>-1.6175570165998923E-2</v>
      </c>
      <c r="AF60">
        <f t="shared" si="10"/>
        <v>3.4787056279043563E-2</v>
      </c>
      <c r="AG60">
        <f t="shared" si="11"/>
        <v>-3.9621184104454331E-2</v>
      </c>
    </row>
    <row r="61" spans="1:36" x14ac:dyDescent="0.25">
      <c r="A61" s="6">
        <v>45260</v>
      </c>
      <c r="B61" s="10">
        <v>240.08</v>
      </c>
      <c r="C61" s="11">
        <v>146.09</v>
      </c>
      <c r="D61" s="11">
        <v>189.95</v>
      </c>
      <c r="E61" s="11">
        <v>92.572999999999993</v>
      </c>
      <c r="F61" s="11">
        <v>48.38</v>
      </c>
      <c r="G61" s="11">
        <v>378.91</v>
      </c>
      <c r="H61" s="11">
        <v>552.97</v>
      </c>
      <c r="I61" s="11">
        <v>327.14999999999998</v>
      </c>
      <c r="J61" s="11">
        <v>101.84</v>
      </c>
      <c r="K61" s="12">
        <v>55.89</v>
      </c>
      <c r="M61">
        <f t="shared" si="1"/>
        <v>0.19537940649273058</v>
      </c>
      <c r="N61">
        <f t="shared" si="12"/>
        <v>9.7678262829664131E-2</v>
      </c>
      <c r="O61">
        <f t="shared" si="13"/>
        <v>0.11231480939275035</v>
      </c>
      <c r="P61">
        <f t="shared" si="14"/>
        <v>0.10026504391646948</v>
      </c>
      <c r="Q61">
        <f t="shared" si="15"/>
        <v>-7.1935545751007093E-2</v>
      </c>
      <c r="R61">
        <f t="shared" si="16"/>
        <v>0.1206707876134986</v>
      </c>
      <c r="S61">
        <f t="shared" si="17"/>
        <v>3.2508028979012782E-2</v>
      </c>
      <c r="T61">
        <f t="shared" si="18"/>
        <v>8.5903010588508633E-2</v>
      </c>
      <c r="U61">
        <f t="shared" si="19"/>
        <v>5.4571813192502955E-2</v>
      </c>
      <c r="V61">
        <f t="shared" si="20"/>
        <v>9.1814807579605445E-2</v>
      </c>
      <c r="X61">
        <f t="shared" si="2"/>
        <v>0.13059515168736513</v>
      </c>
      <c r="Y61">
        <f t="shared" si="3"/>
        <v>8.367970760191859E-2</v>
      </c>
      <c r="Z61">
        <f t="shared" si="4"/>
        <v>8.2353587068563938E-2</v>
      </c>
      <c r="AA61">
        <f t="shared" si="5"/>
        <v>7.1701901280323124E-2</v>
      </c>
      <c r="AB61">
        <f t="shared" si="6"/>
        <v>-7.5991091180407838E-2</v>
      </c>
      <c r="AC61">
        <f t="shared" si="7"/>
        <v>9.6750326686576127E-2</v>
      </c>
      <c r="AD61">
        <f t="shared" si="8"/>
        <v>1.9159210482191186E-2</v>
      </c>
      <c r="AE61">
        <f t="shared" si="9"/>
        <v>6.6196578692387459E-2</v>
      </c>
      <c r="AF61">
        <f t="shared" si="10"/>
        <v>2.7449918514871833E-2</v>
      </c>
      <c r="AG61">
        <f t="shared" si="11"/>
        <v>8.2686047717575345E-2</v>
      </c>
    </row>
    <row r="62" spans="1:36" x14ac:dyDescent="0.25">
      <c r="A62" s="6">
        <v>45289</v>
      </c>
      <c r="B62" s="10">
        <v>248.48</v>
      </c>
      <c r="C62" s="11">
        <v>151.94</v>
      </c>
      <c r="D62" s="11">
        <v>192.53</v>
      </c>
      <c r="E62" s="11">
        <v>111.625</v>
      </c>
      <c r="F62" s="11">
        <v>50.52</v>
      </c>
      <c r="G62" s="11">
        <v>376.04</v>
      </c>
      <c r="H62" s="11">
        <v>526.47</v>
      </c>
      <c r="I62" s="11">
        <v>353.96</v>
      </c>
      <c r="J62" s="11">
        <v>103.45</v>
      </c>
      <c r="K62" s="12">
        <v>57.81</v>
      </c>
      <c r="M62">
        <f t="shared" si="1"/>
        <v>3.4988337220926265E-2</v>
      </c>
      <c r="N62">
        <f t="shared" si="12"/>
        <v>4.0043808611130084E-2</v>
      </c>
      <c r="O62">
        <f t="shared" si="13"/>
        <v>1.3582521716241183E-2</v>
      </c>
      <c r="P62">
        <f t="shared" si="14"/>
        <v>0.20580514836939506</v>
      </c>
      <c r="Q62">
        <f t="shared" si="15"/>
        <v>4.4233154195948747E-2</v>
      </c>
      <c r="R62">
        <f t="shared" si="16"/>
        <v>-7.5743580269721153E-3</v>
      </c>
      <c r="S62">
        <f t="shared" si="17"/>
        <v>-4.7923033799301948E-2</v>
      </c>
      <c r="T62">
        <f t="shared" si="18"/>
        <v>8.1950175760354585E-2</v>
      </c>
      <c r="U62">
        <f t="shared" si="19"/>
        <v>1.580911233307148E-2</v>
      </c>
      <c r="V62">
        <f t="shared" si="20"/>
        <v>3.4353193773483656E-2</v>
      </c>
      <c r="X62">
        <f t="shared" si="2"/>
        <v>-2.9795917584439176E-2</v>
      </c>
      <c r="Y62">
        <f t="shared" si="3"/>
        <v>2.6045253383384544E-2</v>
      </c>
      <c r="Z62">
        <f t="shared" si="4"/>
        <v>-1.6378700607945225E-2</v>
      </c>
      <c r="AA62">
        <f t="shared" si="5"/>
        <v>0.17724200573324869</v>
      </c>
      <c r="AB62">
        <f t="shared" si="6"/>
        <v>4.0177608766548009E-2</v>
      </c>
      <c r="AC62">
        <f t="shared" si="7"/>
        <v>-3.1494818953894596E-2</v>
      </c>
      <c r="AD62">
        <f t="shared" si="8"/>
        <v>-6.1271852296123544E-2</v>
      </c>
      <c r="AE62">
        <f t="shared" si="9"/>
        <v>6.2243743864233411E-2</v>
      </c>
      <c r="AF62">
        <f t="shared" si="10"/>
        <v>-1.1312782344559642E-2</v>
      </c>
      <c r="AG62">
        <f t="shared" si="11"/>
        <v>2.5224433911453556E-2</v>
      </c>
    </row>
    <row r="63" spans="1:36" x14ac:dyDescent="0.25">
      <c r="L63" s="125" t="s">
        <v>400</v>
      </c>
      <c r="M63">
        <f>AVERAGE(M4:M62)</f>
        <v>6.478425480536544E-2</v>
      </c>
      <c r="N63">
        <f t="shared" ref="N63:V63" si="25">AVERAGE(N4:N62)</f>
        <v>1.3998555227745542E-2</v>
      </c>
      <c r="O63">
        <f t="shared" si="25"/>
        <v>2.9961222324186406E-2</v>
      </c>
      <c r="P63">
        <f t="shared" si="25"/>
        <v>2.8563142636146361E-2</v>
      </c>
      <c r="Q63">
        <f t="shared" si="25"/>
        <v>4.0555454294007396E-3</v>
      </c>
      <c r="R63">
        <f t="shared" si="25"/>
        <v>2.3920460926922481E-2</v>
      </c>
      <c r="S63">
        <f t="shared" si="25"/>
        <v>1.3348818496821598E-2</v>
      </c>
      <c r="T63">
        <f t="shared" si="25"/>
        <v>1.9706431896121177E-2</v>
      </c>
      <c r="U63">
        <f t="shared" si="25"/>
        <v>2.7121894677631122E-2</v>
      </c>
      <c r="V63">
        <f t="shared" si="25"/>
        <v>9.1287598620300985E-3</v>
      </c>
    </row>
    <row r="64" spans="1:36" x14ac:dyDescent="0.25">
      <c r="L64" s="125" t="s">
        <v>398</v>
      </c>
      <c r="M64">
        <f>_xlfn.STDEV.S(M4:M62)</f>
        <v>0.22258852899421927</v>
      </c>
      <c r="N64">
        <f t="shared" ref="N64:V64" si="26">_xlfn.STDEV.S(N4:N62)</f>
        <v>9.4720529615227325E-2</v>
      </c>
      <c r="O64">
        <f t="shared" si="26"/>
        <v>8.6958476777723115E-2</v>
      </c>
      <c r="P64">
        <f t="shared" si="26"/>
        <v>9.1983455696084862E-2</v>
      </c>
      <c r="Q64">
        <f t="shared" si="26"/>
        <v>7.7539803002596233E-2</v>
      </c>
      <c r="R64">
        <f t="shared" si="26"/>
        <v>6.4011065923634952E-2</v>
      </c>
      <c r="S64">
        <f t="shared" si="26"/>
        <v>6.4664934780265804E-2</v>
      </c>
      <c r="T64">
        <f t="shared" si="26"/>
        <v>0.11549212034903085</v>
      </c>
      <c r="U64">
        <f t="shared" si="26"/>
        <v>5.9247559777250602E-2</v>
      </c>
      <c r="V64">
        <f t="shared" si="26"/>
        <v>6.4947770548575159E-2</v>
      </c>
    </row>
    <row r="65" spans="1:22" x14ac:dyDescent="0.25">
      <c r="L65" s="125" t="s">
        <v>399</v>
      </c>
      <c r="M65">
        <f>M64^2</f>
        <v>4.9545653239810396E-2</v>
      </c>
      <c r="N65">
        <f t="shared" ref="N65:V65" si="27">N64^2</f>
        <v>8.9719787305891571E-3</v>
      </c>
      <c r="O65">
        <f t="shared" si="27"/>
        <v>7.5617766835018099E-3</v>
      </c>
      <c r="P65">
        <f t="shared" si="27"/>
        <v>8.4609561217936068E-3</v>
      </c>
      <c r="Q65">
        <f t="shared" si="27"/>
        <v>6.0124210496814321E-3</v>
      </c>
      <c r="R65">
        <f t="shared" si="27"/>
        <v>4.0974165606799395E-3</v>
      </c>
      <c r="S65">
        <f t="shared" si="27"/>
        <v>4.1815537901360297E-3</v>
      </c>
      <c r="T65">
        <f t="shared" si="27"/>
        <v>1.3338429862715025E-2</v>
      </c>
      <c r="U65">
        <f t="shared" si="27"/>
        <v>3.5102733395588836E-3</v>
      </c>
      <c r="V65">
        <f t="shared" si="27"/>
        <v>4.2182128992303671E-3</v>
      </c>
    </row>
    <row r="67" spans="1:22" x14ac:dyDescent="0.25">
      <c r="B67" s="75" t="s">
        <v>536</v>
      </c>
    </row>
    <row r="68" spans="1:22" ht="17.25" thickBot="1" x14ac:dyDescent="0.3"/>
    <row r="69" spans="1:22" ht="17.25" thickBot="1" x14ac:dyDescent="0.3">
      <c r="B69" s="212" t="s">
        <v>6</v>
      </c>
      <c r="C69" s="213"/>
      <c r="D69" s="213"/>
      <c r="E69" s="213"/>
      <c r="F69" s="213"/>
      <c r="G69" s="213"/>
      <c r="H69" s="213"/>
      <c r="I69" s="213"/>
      <c r="J69" s="213"/>
      <c r="K69" s="214"/>
    </row>
    <row r="70" spans="1:22" ht="17.25" thickBot="1" x14ac:dyDescent="0.3">
      <c r="B70" s="3" t="s">
        <v>136</v>
      </c>
      <c r="C70" s="2" t="s">
        <v>137</v>
      </c>
      <c r="D70" s="2" t="s">
        <v>138</v>
      </c>
      <c r="E70" s="2" t="s">
        <v>139</v>
      </c>
      <c r="F70" s="2" t="s">
        <v>169</v>
      </c>
      <c r="G70" s="2" t="s">
        <v>140</v>
      </c>
      <c r="H70" s="2" t="s">
        <v>141</v>
      </c>
      <c r="I70" s="2" t="s">
        <v>142</v>
      </c>
      <c r="J70" s="2" t="s">
        <v>143</v>
      </c>
      <c r="K70" s="4" t="s">
        <v>144</v>
      </c>
    </row>
    <row r="71" spans="1:22" x14ac:dyDescent="0.25">
      <c r="A71" s="6">
        <v>45289</v>
      </c>
      <c r="B71" s="10">
        <v>248.48</v>
      </c>
      <c r="C71" s="11">
        <v>151.94</v>
      </c>
      <c r="D71" s="11">
        <v>192.53</v>
      </c>
      <c r="E71" s="11">
        <v>111.625</v>
      </c>
      <c r="F71" s="11">
        <v>50.52</v>
      </c>
      <c r="G71" s="11">
        <v>376.04</v>
      </c>
      <c r="H71" s="11">
        <v>526.47</v>
      </c>
      <c r="I71" s="11">
        <v>353.96</v>
      </c>
      <c r="J71" s="11">
        <v>103.45</v>
      </c>
      <c r="K71" s="12">
        <v>57.81</v>
      </c>
    </row>
    <row r="72" spans="1:22" x14ac:dyDescent="0.25">
      <c r="A72" s="6">
        <v>45322</v>
      </c>
      <c r="B72" s="10">
        <v>187.29</v>
      </c>
      <c r="C72" s="11">
        <v>155.19999999999999</v>
      </c>
      <c r="D72" s="11">
        <v>184.4</v>
      </c>
      <c r="E72" s="11">
        <v>118</v>
      </c>
      <c r="F72" s="11">
        <v>50.18</v>
      </c>
      <c r="G72" s="11">
        <v>397.58</v>
      </c>
      <c r="H72" s="11">
        <v>511.74</v>
      </c>
      <c r="I72" s="11">
        <v>390.14</v>
      </c>
      <c r="J72" s="11">
        <v>114.74</v>
      </c>
      <c r="K72" s="12">
        <v>63.26</v>
      </c>
    </row>
    <row r="73" spans="1:22" x14ac:dyDescent="0.25">
      <c r="A73" s="6">
        <v>45351</v>
      </c>
      <c r="B73" s="10">
        <v>201.88</v>
      </c>
      <c r="C73" s="11">
        <v>176.76</v>
      </c>
      <c r="D73" s="11">
        <v>180.75</v>
      </c>
      <c r="E73" s="11">
        <v>130.04900000000001</v>
      </c>
      <c r="F73" s="11">
        <v>48.37</v>
      </c>
      <c r="G73" s="11">
        <v>413.64</v>
      </c>
      <c r="H73" s="11">
        <v>493.6</v>
      </c>
      <c r="I73" s="11">
        <v>490.13</v>
      </c>
      <c r="J73" s="11">
        <v>119.77</v>
      </c>
      <c r="K73" s="12">
        <v>66.209999999999994</v>
      </c>
    </row>
    <row r="74" spans="1:22" x14ac:dyDescent="0.25">
      <c r="A74" s="6">
        <v>45379</v>
      </c>
      <c r="B74" s="10">
        <v>175.79</v>
      </c>
      <c r="C74" s="11">
        <v>180.38</v>
      </c>
      <c r="D74" s="11">
        <v>171.48</v>
      </c>
      <c r="E74" s="11">
        <v>132.541</v>
      </c>
      <c r="F74" s="11">
        <v>49.91</v>
      </c>
      <c r="G74" s="11">
        <v>420.72</v>
      </c>
      <c r="H74" s="11">
        <v>494.7</v>
      </c>
      <c r="I74" s="11">
        <v>485.58</v>
      </c>
      <c r="J74" s="11">
        <v>128.4</v>
      </c>
      <c r="K74" s="12">
        <v>68.489999999999995</v>
      </c>
    </row>
    <row r="75" spans="1:22" x14ac:dyDescent="0.25">
      <c r="A75" s="6">
        <v>45412</v>
      </c>
      <c r="B75" s="10">
        <v>183.28</v>
      </c>
      <c r="C75" s="11">
        <v>175</v>
      </c>
      <c r="D75" s="11">
        <v>170.33</v>
      </c>
      <c r="E75" s="11">
        <v>130.02700999999999</v>
      </c>
      <c r="F75" s="11">
        <v>46.98</v>
      </c>
      <c r="G75" s="11">
        <v>389.33</v>
      </c>
      <c r="H75" s="11">
        <v>483.7</v>
      </c>
      <c r="I75" s="11">
        <v>430.17</v>
      </c>
      <c r="J75" s="11">
        <v>128.31</v>
      </c>
      <c r="K75" s="12">
        <v>71.87</v>
      </c>
    </row>
    <row r="76" spans="1:22" x14ac:dyDescent="0.25">
      <c r="A76" s="6">
        <v>45443</v>
      </c>
      <c r="B76" s="10">
        <v>178.08</v>
      </c>
      <c r="C76" s="11">
        <v>176.44</v>
      </c>
      <c r="D76" s="11">
        <v>192.25</v>
      </c>
      <c r="E76" s="11">
        <v>132.85500999999999</v>
      </c>
      <c r="F76" s="11">
        <v>46.5</v>
      </c>
      <c r="G76" s="11">
        <v>415.13</v>
      </c>
      <c r="H76" s="11">
        <v>495.37</v>
      </c>
      <c r="I76" s="11">
        <v>466.83</v>
      </c>
      <c r="J76" s="11">
        <v>135.28</v>
      </c>
      <c r="K76" s="12">
        <v>75.569999999999993</v>
      </c>
    </row>
    <row r="77" spans="1:22" x14ac:dyDescent="0.25">
      <c r="A77" s="6">
        <v>45471</v>
      </c>
      <c r="B77" s="10">
        <v>197.88</v>
      </c>
      <c r="C77" s="11">
        <v>193.25</v>
      </c>
      <c r="D77" s="11">
        <v>210.62</v>
      </c>
      <c r="E77" s="11">
        <v>160.55301</v>
      </c>
      <c r="F77" s="11">
        <v>47.51</v>
      </c>
      <c r="G77" s="11">
        <v>446.95</v>
      </c>
      <c r="H77" s="11">
        <v>509.26</v>
      </c>
      <c r="I77" s="11">
        <v>504.22</v>
      </c>
      <c r="J77" s="11">
        <v>142.74</v>
      </c>
      <c r="K77" s="12">
        <v>77.010000000000005</v>
      </c>
    </row>
    <row r="78" spans="1:22" x14ac:dyDescent="0.25">
      <c r="A78" s="6">
        <v>45504</v>
      </c>
      <c r="B78" s="10">
        <v>232.07</v>
      </c>
      <c r="C78" s="11">
        <v>186.98</v>
      </c>
      <c r="D78" s="11">
        <v>222.08</v>
      </c>
      <c r="E78" s="11">
        <v>160.68</v>
      </c>
      <c r="F78" s="11">
        <v>48.45</v>
      </c>
      <c r="G78" s="11">
        <v>418.35</v>
      </c>
      <c r="H78" s="11">
        <v>576.16</v>
      </c>
      <c r="I78" s="11">
        <v>474.83</v>
      </c>
      <c r="J78" s="11">
        <v>132.63</v>
      </c>
      <c r="K78" s="12">
        <v>73.88</v>
      </c>
    </row>
    <row r="79" spans="1:22" x14ac:dyDescent="0.25">
      <c r="A79" s="6">
        <v>45534</v>
      </c>
      <c r="B79" s="10">
        <v>214.11</v>
      </c>
      <c r="C79" s="11">
        <v>178.5</v>
      </c>
      <c r="D79" s="11">
        <v>229</v>
      </c>
      <c r="E79" s="11">
        <v>162.82</v>
      </c>
      <c r="F79" s="11">
        <v>50.54</v>
      </c>
      <c r="G79" s="11">
        <v>417.14</v>
      </c>
      <c r="H79" s="11">
        <v>590.20000000000005</v>
      </c>
      <c r="I79" s="11">
        <v>521.30999999999995</v>
      </c>
      <c r="J79" s="11">
        <v>139.16</v>
      </c>
      <c r="K79" s="12">
        <v>81.790000000000006</v>
      </c>
    </row>
    <row r="80" spans="1:22" x14ac:dyDescent="0.25">
      <c r="A80" s="6">
        <v>45565</v>
      </c>
      <c r="B80" s="10">
        <v>261.63</v>
      </c>
      <c r="C80" s="11">
        <v>186.33</v>
      </c>
      <c r="D80" s="11">
        <v>233</v>
      </c>
      <c r="E80" s="11">
        <v>172.5</v>
      </c>
      <c r="F80" s="11">
        <v>53.22</v>
      </c>
      <c r="G80" s="11">
        <v>430.3</v>
      </c>
      <c r="H80" s="11">
        <v>584.67999999999995</v>
      </c>
      <c r="I80" s="11">
        <v>572.44000000000005</v>
      </c>
      <c r="J80" s="11">
        <v>119.07</v>
      </c>
      <c r="K80" s="12">
        <v>83.8</v>
      </c>
    </row>
    <row r="81" spans="1:20" x14ac:dyDescent="0.25">
      <c r="A81" s="6">
        <v>45596</v>
      </c>
      <c r="B81" s="10">
        <v>249.85</v>
      </c>
      <c r="C81" s="11">
        <v>186.4</v>
      </c>
      <c r="D81" s="11">
        <v>225.91</v>
      </c>
      <c r="E81" s="11">
        <v>169.77</v>
      </c>
      <c r="F81" s="11">
        <v>54.77</v>
      </c>
      <c r="G81" s="11">
        <v>406.35</v>
      </c>
      <c r="H81" s="11">
        <v>564.5</v>
      </c>
      <c r="I81" s="11">
        <v>567.58000000000004</v>
      </c>
      <c r="J81" s="11">
        <v>111.95</v>
      </c>
      <c r="K81" s="12">
        <v>84.02</v>
      </c>
    </row>
    <row r="82" spans="1:20" x14ac:dyDescent="0.25">
      <c r="A82" s="6">
        <v>45625</v>
      </c>
      <c r="B82" s="10">
        <v>345.16</v>
      </c>
      <c r="C82" s="11">
        <v>207.89</v>
      </c>
      <c r="D82" s="11">
        <v>237.33</v>
      </c>
      <c r="E82" s="11">
        <v>162.08000000000001</v>
      </c>
      <c r="F82" s="11">
        <v>59.21</v>
      </c>
      <c r="G82" s="11">
        <v>423.46</v>
      </c>
      <c r="H82" s="11">
        <v>610.20000000000005</v>
      </c>
      <c r="I82" s="11">
        <v>574.32000000000005</v>
      </c>
      <c r="J82" s="11">
        <v>106.8</v>
      </c>
      <c r="K82" s="12">
        <v>90.66</v>
      </c>
    </row>
    <row r="83" spans="1:20" ht="17.25" thickBot="1" x14ac:dyDescent="0.3">
      <c r="A83" s="6">
        <v>45657</v>
      </c>
      <c r="B83" s="13">
        <v>403.84</v>
      </c>
      <c r="C83" s="14">
        <v>219.39</v>
      </c>
      <c r="D83" s="14">
        <v>250.42</v>
      </c>
      <c r="E83" s="14">
        <v>231.84</v>
      </c>
      <c r="F83" s="14">
        <v>59.2</v>
      </c>
      <c r="G83" s="14">
        <v>421.5</v>
      </c>
      <c r="H83" s="14">
        <v>505.86</v>
      </c>
      <c r="I83" s="14">
        <v>585.51</v>
      </c>
      <c r="J83" s="14">
        <v>86.02</v>
      </c>
      <c r="K83" s="15">
        <v>89.32</v>
      </c>
    </row>
    <row r="85" spans="1:20" ht="45" x14ac:dyDescent="0.25">
      <c r="A85" s="198" t="s">
        <v>537</v>
      </c>
      <c r="B85">
        <f t="shared" ref="B85:K85" si="28">(B83-B71)/B71</f>
        <v>0.62524146812620729</v>
      </c>
      <c r="C85">
        <f t="shared" si="28"/>
        <v>0.44392523364485975</v>
      </c>
      <c r="D85">
        <f t="shared" si="28"/>
        <v>0.30068041344206092</v>
      </c>
      <c r="E85">
        <f t="shared" si="28"/>
        <v>1.0769540873460246</v>
      </c>
      <c r="F85">
        <f t="shared" si="28"/>
        <v>0.17181314330958034</v>
      </c>
      <c r="G85">
        <f t="shared" si="28"/>
        <v>0.12089139453249648</v>
      </c>
      <c r="H85">
        <f t="shared" si="28"/>
        <v>-3.9147529773776307E-2</v>
      </c>
      <c r="I85">
        <f t="shared" si="28"/>
        <v>0.6541699627076506</v>
      </c>
      <c r="J85">
        <f t="shared" si="28"/>
        <v>-0.16848719188013539</v>
      </c>
      <c r="K85">
        <f t="shared" si="28"/>
        <v>0.54506140806088899</v>
      </c>
    </row>
    <row r="87" spans="1:20" x14ac:dyDescent="0.25">
      <c r="B87">
        <v>0.62524146812620729</v>
      </c>
      <c r="C87">
        <v>0.44392523364485975</v>
      </c>
      <c r="D87">
        <v>0.30068041344206092</v>
      </c>
      <c r="E87">
        <v>1.0769540873460246</v>
      </c>
      <c r="F87">
        <v>0.17181314330958034</v>
      </c>
      <c r="G87">
        <v>0.12089139453249648</v>
      </c>
      <c r="H87">
        <v>-3.9147529773776307E-2</v>
      </c>
      <c r="I87">
        <v>0.6541699627076506</v>
      </c>
      <c r="J87">
        <v>-0.16848719188013539</v>
      </c>
      <c r="K87">
        <v>0.54506140806088899</v>
      </c>
    </row>
    <row r="90" spans="1:20" x14ac:dyDescent="0.25">
      <c r="G90" s="75" t="s">
        <v>538</v>
      </c>
      <c r="H90" s="205">
        <v>1000000</v>
      </c>
      <c r="L90" s="250" t="s">
        <v>423</v>
      </c>
      <c r="M90" s="250"/>
      <c r="N90" s="250"/>
      <c r="O90" s="250"/>
      <c r="P90" s="199"/>
      <c r="Q90" s="199"/>
      <c r="R90" s="199" t="s">
        <v>430</v>
      </c>
      <c r="S90" s="199"/>
      <c r="T90" s="199"/>
    </row>
    <row r="91" spans="1:20" ht="31.5" x14ac:dyDescent="0.25">
      <c r="L91" s="199" t="s">
        <v>424</v>
      </c>
      <c r="M91" s="200" t="s">
        <v>429</v>
      </c>
      <c r="N91" s="199" t="s">
        <v>425</v>
      </c>
      <c r="O91" s="199" t="s">
        <v>426</v>
      </c>
      <c r="P91" s="199"/>
      <c r="Q91" s="201">
        <v>45261</v>
      </c>
      <c r="R91" s="199">
        <v>2.33</v>
      </c>
      <c r="S91" s="199"/>
      <c r="T91" s="199"/>
    </row>
    <row r="92" spans="1:20" ht="50.1" customHeight="1" x14ac:dyDescent="0.25">
      <c r="B92" s="202" t="s">
        <v>365</v>
      </c>
      <c r="C92" s="202" t="s">
        <v>411</v>
      </c>
      <c r="D92" s="199"/>
      <c r="E92" s="202"/>
      <c r="F92" s="199"/>
      <c r="G92" s="202" t="s">
        <v>222</v>
      </c>
      <c r="H92" s="202" t="s">
        <v>384</v>
      </c>
      <c r="I92" s="202" t="s">
        <v>361</v>
      </c>
      <c r="J92" s="202" t="s">
        <v>362</v>
      </c>
      <c r="L92" s="202" t="s">
        <v>427</v>
      </c>
      <c r="M92" s="203">
        <v>0.34406659003932105</v>
      </c>
      <c r="N92" s="199">
        <f>AJ58</f>
        <v>0.22265635552323351</v>
      </c>
      <c r="O92" s="199">
        <f>M92/N92</f>
        <v>1.5452807948409033</v>
      </c>
      <c r="P92" s="199"/>
      <c r="Q92" s="201">
        <v>45231</v>
      </c>
      <c r="R92" s="199">
        <v>-2.4900000000000002</v>
      </c>
      <c r="S92" s="199"/>
      <c r="T92" s="199"/>
    </row>
    <row r="93" spans="1:20" x14ac:dyDescent="0.25">
      <c r="B93" s="206">
        <v>0.62524146812620729</v>
      </c>
      <c r="C93" s="206">
        <f>SUM(B93:B102)/10</f>
        <v>0.37311023895158574</v>
      </c>
      <c r="D93" s="199"/>
      <c r="E93" s="199"/>
      <c r="F93" s="199"/>
      <c r="G93" s="207">
        <v>0.1</v>
      </c>
      <c r="H93" s="208">
        <f t="shared" ref="H93:H102" si="29">G93*$H$90</f>
        <v>100000</v>
      </c>
      <c r="I93" s="209">
        <v>248.48</v>
      </c>
      <c r="J93" s="210">
        <f t="shared" ref="J93:J102" si="30">H93/I93</f>
        <v>402.44687701223438</v>
      </c>
      <c r="L93" s="199" t="s">
        <v>428</v>
      </c>
      <c r="M93" s="203">
        <v>2.3300000000000001E-2</v>
      </c>
      <c r="N93" s="199">
        <f>R102</f>
        <v>-0.61380517842940474</v>
      </c>
      <c r="O93" s="199">
        <f>M93/N93</f>
        <v>-3.795992738220242E-2</v>
      </c>
      <c r="P93" s="199"/>
      <c r="Q93" s="201">
        <v>45200</v>
      </c>
      <c r="R93" s="199">
        <v>-10.82</v>
      </c>
      <c r="S93" s="199"/>
      <c r="T93" s="199"/>
    </row>
    <row r="94" spans="1:20" x14ac:dyDescent="0.25">
      <c r="B94" s="206">
        <v>0.44392523364485975</v>
      </c>
      <c r="C94" s="199"/>
      <c r="D94" s="199"/>
      <c r="E94" s="199"/>
      <c r="F94" s="199"/>
      <c r="G94" s="207">
        <v>0.1</v>
      </c>
      <c r="H94" s="208">
        <f t="shared" si="29"/>
        <v>100000</v>
      </c>
      <c r="I94" s="209">
        <v>151.94</v>
      </c>
      <c r="J94" s="210">
        <f t="shared" si="30"/>
        <v>658.15453468474402</v>
      </c>
      <c r="L94" s="199"/>
      <c r="M94" s="199"/>
      <c r="N94" s="204" t="s">
        <v>432</v>
      </c>
      <c r="O94" s="199"/>
      <c r="P94" s="199"/>
      <c r="Q94" s="201">
        <v>45170</v>
      </c>
      <c r="R94" s="199">
        <v>-4.0999999999999996</v>
      </c>
      <c r="S94" s="199"/>
      <c r="T94" s="199"/>
    </row>
    <row r="95" spans="1:20" x14ac:dyDescent="0.25">
      <c r="B95" s="206">
        <v>0.30068041344206092</v>
      </c>
      <c r="C95" s="199"/>
      <c r="D95" s="199"/>
      <c r="E95" s="199"/>
      <c r="F95" s="199"/>
      <c r="G95" s="207">
        <v>0.1</v>
      </c>
      <c r="H95" s="208">
        <f t="shared" si="29"/>
        <v>100000</v>
      </c>
      <c r="I95" s="209">
        <v>192.53</v>
      </c>
      <c r="J95" s="210">
        <f t="shared" si="30"/>
        <v>519.39957409234921</v>
      </c>
      <c r="L95" s="199"/>
      <c r="M95" s="199"/>
      <c r="N95" s="199"/>
      <c r="O95" s="199"/>
      <c r="P95" s="199"/>
      <c r="Q95" s="201">
        <v>45139</v>
      </c>
      <c r="R95" s="199">
        <v>-2.39</v>
      </c>
      <c r="S95" s="199"/>
      <c r="T95" s="199"/>
    </row>
    <row r="96" spans="1:20" x14ac:dyDescent="0.25">
      <c r="B96" s="206">
        <v>1.0769540873460246</v>
      </c>
      <c r="C96" s="199"/>
      <c r="D96" s="199"/>
      <c r="E96" s="199"/>
      <c r="F96" s="199"/>
      <c r="G96" s="207">
        <v>0.1</v>
      </c>
      <c r="H96" s="208">
        <f t="shared" si="29"/>
        <v>100000</v>
      </c>
      <c r="I96" s="209">
        <v>111.625</v>
      </c>
      <c r="J96" s="210">
        <f t="shared" si="30"/>
        <v>895.85666293393058</v>
      </c>
      <c r="L96" s="199"/>
      <c r="M96" s="199"/>
      <c r="N96" s="199"/>
      <c r="O96" s="199"/>
      <c r="P96" s="199"/>
      <c r="Q96" s="201">
        <v>45108</v>
      </c>
      <c r="R96" s="199">
        <v>-5.64</v>
      </c>
      <c r="S96" s="199"/>
      <c r="T96" s="199"/>
    </row>
    <row r="97" spans="2:20" x14ac:dyDescent="0.25">
      <c r="B97" s="206">
        <v>0.17181314330958034</v>
      </c>
      <c r="C97" s="199"/>
      <c r="D97" s="199"/>
      <c r="E97" s="199"/>
      <c r="F97" s="199"/>
      <c r="G97" s="207">
        <v>0.1</v>
      </c>
      <c r="H97" s="208">
        <f t="shared" si="29"/>
        <v>100000</v>
      </c>
      <c r="I97" s="209">
        <v>50.52</v>
      </c>
      <c r="J97" s="210">
        <f t="shared" si="30"/>
        <v>1979.414093428345</v>
      </c>
      <c r="L97" s="199"/>
      <c r="M97" s="199"/>
      <c r="N97" s="199"/>
      <c r="O97" s="199"/>
      <c r="P97" s="199"/>
      <c r="Q97" s="201">
        <v>45078</v>
      </c>
      <c r="R97" s="199">
        <v>-11.61</v>
      </c>
      <c r="S97" s="199"/>
      <c r="T97" s="199"/>
    </row>
    <row r="98" spans="2:20" x14ac:dyDescent="0.25">
      <c r="B98" s="206">
        <v>0.12089139453249648</v>
      </c>
      <c r="C98" s="199"/>
      <c r="D98" s="199"/>
      <c r="E98" s="199"/>
      <c r="F98" s="199"/>
      <c r="G98" s="207">
        <v>0.1</v>
      </c>
      <c r="H98" s="208">
        <f t="shared" si="29"/>
        <v>100000</v>
      </c>
      <c r="I98" s="209">
        <v>376.04</v>
      </c>
      <c r="J98" s="210">
        <f t="shared" si="30"/>
        <v>265.92915647271565</v>
      </c>
      <c r="L98" s="199"/>
      <c r="M98" s="199"/>
      <c r="N98" s="199"/>
      <c r="O98" s="199"/>
      <c r="P98" s="199"/>
      <c r="Q98" s="201">
        <v>45047</v>
      </c>
      <c r="R98" s="199">
        <v>-12.02</v>
      </c>
      <c r="S98" s="199"/>
      <c r="T98" s="199"/>
    </row>
    <row r="99" spans="2:20" x14ac:dyDescent="0.25">
      <c r="B99" s="206">
        <v>-3.9147529773776307E-2</v>
      </c>
      <c r="C99" s="199"/>
      <c r="D99" s="199"/>
      <c r="E99" s="199"/>
      <c r="F99" s="199"/>
      <c r="G99" s="207">
        <v>0.1</v>
      </c>
      <c r="H99" s="208">
        <f t="shared" si="29"/>
        <v>100000</v>
      </c>
      <c r="I99" s="209">
        <v>526.47</v>
      </c>
      <c r="J99" s="210">
        <f t="shared" si="30"/>
        <v>189.94434630653217</v>
      </c>
      <c r="L99" s="199"/>
      <c r="M99" s="199"/>
      <c r="N99" s="199"/>
      <c r="O99" s="199"/>
      <c r="P99" s="199"/>
      <c r="Q99" s="201">
        <v>45017</v>
      </c>
      <c r="R99" s="199">
        <v>-13.09</v>
      </c>
      <c r="S99" s="199"/>
      <c r="T99" s="199"/>
    </row>
    <row r="100" spans="2:20" x14ac:dyDescent="0.25">
      <c r="B100" s="206">
        <v>0.6541699627076506</v>
      </c>
      <c r="C100" s="199"/>
      <c r="D100" s="199"/>
      <c r="E100" s="199"/>
      <c r="F100" s="199"/>
      <c r="G100" s="207">
        <v>0.1</v>
      </c>
      <c r="H100" s="208">
        <f t="shared" si="29"/>
        <v>100000</v>
      </c>
      <c r="I100" s="209">
        <v>353.96</v>
      </c>
      <c r="J100" s="210">
        <f t="shared" si="30"/>
        <v>282.51779862131315</v>
      </c>
      <c r="L100" s="199"/>
      <c r="M100" s="199"/>
      <c r="N100" s="199"/>
      <c r="O100" s="199"/>
      <c r="P100" s="199"/>
      <c r="Q100" s="201">
        <v>44986</v>
      </c>
      <c r="R100" s="199">
        <v>-15.76</v>
      </c>
      <c r="S100" s="199"/>
      <c r="T100" s="199"/>
    </row>
    <row r="101" spans="2:20" x14ac:dyDescent="0.25">
      <c r="B101" s="206">
        <v>-0.16848719188013539</v>
      </c>
      <c r="C101" s="199"/>
      <c r="D101" s="199"/>
      <c r="E101" s="199"/>
      <c r="F101" s="199"/>
      <c r="G101" s="207">
        <v>0.1</v>
      </c>
      <c r="H101" s="208">
        <f t="shared" si="29"/>
        <v>100000</v>
      </c>
      <c r="I101" s="209">
        <v>103.45</v>
      </c>
      <c r="J101" s="210">
        <f t="shared" si="30"/>
        <v>966.65055582406956</v>
      </c>
      <c r="L101" s="199"/>
      <c r="M101" s="199"/>
      <c r="N101" s="199"/>
      <c r="O101" s="199"/>
      <c r="P101" s="199"/>
      <c r="Q101" s="201">
        <v>44958</v>
      </c>
      <c r="R101" s="199">
        <v>-13.7</v>
      </c>
      <c r="S101" s="199"/>
      <c r="T101" s="199"/>
    </row>
    <row r="102" spans="2:20" x14ac:dyDescent="0.25">
      <c r="B102" s="206">
        <v>0.54506140806088899</v>
      </c>
      <c r="C102" s="199"/>
      <c r="D102" s="199"/>
      <c r="E102" s="199"/>
      <c r="F102" s="199"/>
      <c r="G102" s="207">
        <v>0.1</v>
      </c>
      <c r="H102" s="208">
        <f t="shared" si="29"/>
        <v>100000</v>
      </c>
      <c r="I102" s="209">
        <v>57.81</v>
      </c>
      <c r="J102" s="210">
        <f t="shared" si="30"/>
        <v>1729.8045320878739</v>
      </c>
      <c r="L102" s="199"/>
      <c r="M102" s="199"/>
      <c r="N102" s="199"/>
      <c r="O102" s="199"/>
      <c r="P102" s="199"/>
      <c r="Q102" s="199" t="s">
        <v>431</v>
      </c>
      <c r="R102" s="199" cm="1">
        <f t="array" ref="R102">PRODUCT(1 + R91:R101/100) - 1</f>
        <v>-0.61380517842940474</v>
      </c>
      <c r="S102" s="199"/>
      <c r="T102" s="199"/>
    </row>
  </sheetData>
  <mergeCells count="7">
    <mergeCell ref="L90:O90"/>
    <mergeCell ref="B1:K1"/>
    <mergeCell ref="M1:V1"/>
    <mergeCell ref="X1:AG1"/>
    <mergeCell ref="AI1:AR1"/>
    <mergeCell ref="AI15:AR15"/>
    <mergeCell ref="B69:K6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8C9B6-72E8-FF4C-BD19-2D0ECE6A5599}">
  <dimension ref="A1:H44"/>
  <sheetViews>
    <sheetView zoomScale="80" zoomScaleNormal="80" workbookViewId="0">
      <selection activeCell="C40" sqref="C40"/>
    </sheetView>
  </sheetViews>
  <sheetFormatPr defaultColWidth="11.21875" defaultRowHeight="16.5" x14ac:dyDescent="0.25"/>
  <cols>
    <col min="1" max="1" width="21.94921875" bestFit="1" customWidth="1"/>
    <col min="2" max="2" width="17.140625" customWidth="1"/>
    <col min="3" max="3" width="13.31640625" bestFit="1" customWidth="1"/>
    <col min="5" max="5" width="14.671875" bestFit="1" customWidth="1"/>
  </cols>
  <sheetData>
    <row r="1" spans="1:8" x14ac:dyDescent="0.25">
      <c r="A1" s="102" t="s">
        <v>371</v>
      </c>
    </row>
    <row r="2" spans="1:8" x14ac:dyDescent="0.25">
      <c r="A2" s="34"/>
      <c r="B2" s="34"/>
      <c r="C2" s="34"/>
      <c r="D2" s="34"/>
      <c r="E2" s="34"/>
      <c r="F2" s="34"/>
      <c r="G2" s="34"/>
      <c r="H2" s="34"/>
    </row>
    <row r="3" spans="1:8" x14ac:dyDescent="0.25">
      <c r="A3" s="35" t="s">
        <v>181</v>
      </c>
      <c r="B3" s="35" t="s">
        <v>182</v>
      </c>
      <c r="C3" s="35"/>
      <c r="D3" s="35"/>
      <c r="E3" s="35"/>
      <c r="F3" s="35"/>
      <c r="G3" s="35"/>
      <c r="H3" s="35"/>
    </row>
    <row r="4" spans="1:8" x14ac:dyDescent="0.25">
      <c r="A4" s="35" t="s">
        <v>183</v>
      </c>
      <c r="B4" s="113" t="s">
        <v>184</v>
      </c>
      <c r="C4" s="35"/>
      <c r="D4" s="35"/>
      <c r="E4" s="35"/>
      <c r="F4" s="35"/>
      <c r="G4" s="35"/>
      <c r="H4" s="35"/>
    </row>
    <row r="5" spans="1:8" x14ac:dyDescent="0.25">
      <c r="A5" s="35"/>
      <c r="B5" s="35"/>
      <c r="C5" s="35"/>
      <c r="D5" s="35"/>
      <c r="E5" s="35"/>
      <c r="F5" s="35"/>
      <c r="G5" s="35"/>
      <c r="H5" s="35"/>
    </row>
    <row r="6" spans="1:8" ht="22.5" x14ac:dyDescent="0.25">
      <c r="A6" s="35"/>
      <c r="B6" s="36" t="s">
        <v>185</v>
      </c>
      <c r="C6" s="36" t="s">
        <v>186</v>
      </c>
      <c r="D6" s="36" t="s">
        <v>187</v>
      </c>
      <c r="E6" s="36" t="s">
        <v>188</v>
      </c>
      <c r="F6" s="36" t="s">
        <v>189</v>
      </c>
      <c r="G6" s="36" t="s">
        <v>190</v>
      </c>
      <c r="H6" s="36" t="s">
        <v>191</v>
      </c>
    </row>
    <row r="7" spans="1:8" x14ac:dyDescent="0.25">
      <c r="A7" s="36" t="s">
        <v>192</v>
      </c>
      <c r="B7" s="38">
        <v>3.875E-2</v>
      </c>
      <c r="C7" s="38">
        <v>3.7499999999999999E-2</v>
      </c>
      <c r="D7" s="38">
        <v>0.04</v>
      </c>
      <c r="E7" s="38">
        <v>4.1250000000000002E-2</v>
      </c>
      <c r="F7" s="38">
        <v>4.2500000000000003E-2</v>
      </c>
      <c r="G7" s="38">
        <v>0.05</v>
      </c>
      <c r="H7" s="38">
        <v>4.7500000000000001E-2</v>
      </c>
    </row>
    <row r="8" spans="1:8" x14ac:dyDescent="0.25">
      <c r="A8" s="36" t="s">
        <v>193</v>
      </c>
      <c r="B8" s="39" t="s">
        <v>194</v>
      </c>
      <c r="C8" s="39" t="s">
        <v>195</v>
      </c>
      <c r="D8" s="39" t="s">
        <v>196</v>
      </c>
      <c r="E8" s="39" t="s">
        <v>197</v>
      </c>
      <c r="F8" s="39" t="s">
        <v>198</v>
      </c>
      <c r="G8" s="39" t="s">
        <v>199</v>
      </c>
      <c r="H8" s="39" t="s">
        <v>200</v>
      </c>
    </row>
    <row r="9" spans="1:8" x14ac:dyDescent="0.25">
      <c r="A9" s="36" t="s">
        <v>201</v>
      </c>
      <c r="B9" s="39">
        <v>99.76</v>
      </c>
      <c r="C9" s="39">
        <v>99.57</v>
      </c>
      <c r="D9" s="39">
        <v>99.56</v>
      </c>
      <c r="E9" s="39">
        <v>98.78</v>
      </c>
      <c r="F9" s="39">
        <v>98.31</v>
      </c>
      <c r="G9" s="39">
        <v>100.08</v>
      </c>
      <c r="H9" s="39">
        <v>96.59</v>
      </c>
    </row>
    <row r="10" spans="1:8" x14ac:dyDescent="0.25">
      <c r="A10" s="36" t="s">
        <v>202</v>
      </c>
      <c r="B10" s="40">
        <v>4.0399999999999998E-2</v>
      </c>
      <c r="C10" s="40">
        <v>4.02E-2</v>
      </c>
      <c r="D10" s="41">
        <v>4.0899999999999999E-2</v>
      </c>
      <c r="E10" s="40">
        <v>4.3099999999999999E-2</v>
      </c>
      <c r="F10" s="40">
        <v>4.4699999999999997E-2</v>
      </c>
      <c r="G10" s="40">
        <v>4.99E-2</v>
      </c>
      <c r="H10" s="40">
        <v>4.9700000000000001E-2</v>
      </c>
    </row>
    <row r="11" spans="1:8" x14ac:dyDescent="0.25">
      <c r="A11" s="34"/>
      <c r="B11" s="34"/>
      <c r="C11" s="34"/>
      <c r="D11" s="34"/>
      <c r="E11" s="34"/>
      <c r="F11" s="34"/>
      <c r="G11" s="34"/>
      <c r="H11" s="34"/>
    </row>
    <row r="13" spans="1:8" x14ac:dyDescent="0.25">
      <c r="A13" s="111" t="s">
        <v>372</v>
      </c>
      <c r="B13" t="s">
        <v>373</v>
      </c>
    </row>
    <row r="14" spans="1:8" x14ac:dyDescent="0.25">
      <c r="A14" s="111" t="s">
        <v>374</v>
      </c>
      <c r="B14" s="59">
        <v>4.2999999999999997E-2</v>
      </c>
    </row>
    <row r="15" spans="1:8" x14ac:dyDescent="0.25">
      <c r="A15" s="111" t="s">
        <v>375</v>
      </c>
      <c r="B15" s="103">
        <v>10000000</v>
      </c>
    </row>
    <row r="17" spans="1:7" x14ac:dyDescent="0.25">
      <c r="A17" s="111" t="s">
        <v>376</v>
      </c>
      <c r="B17">
        <f>B15*(1+B14/2)^16</f>
        <v>14054452.611195682</v>
      </c>
    </row>
    <row r="19" spans="1:7" x14ac:dyDescent="0.25">
      <c r="A19" s="112" t="s">
        <v>377</v>
      </c>
      <c r="B19">
        <v>100</v>
      </c>
    </row>
    <row r="20" spans="1:7" x14ac:dyDescent="0.25">
      <c r="A20" s="112" t="s">
        <v>378</v>
      </c>
      <c r="B20">
        <f>8/(1+B14/2)</f>
        <v>7.8316201664219278</v>
      </c>
    </row>
    <row r="21" spans="1:7" x14ac:dyDescent="0.25">
      <c r="A21" s="112" t="s">
        <v>379</v>
      </c>
      <c r="B21" s="103">
        <f>B15</f>
        <v>10000000</v>
      </c>
    </row>
    <row r="23" spans="1:7" x14ac:dyDescent="0.25">
      <c r="F23" s="43" t="s">
        <v>222</v>
      </c>
      <c r="G23" s="43" t="s">
        <v>381</v>
      </c>
    </row>
    <row r="24" spans="1:7" x14ac:dyDescent="0.25">
      <c r="A24" s="110" t="s">
        <v>278</v>
      </c>
      <c r="B24">
        <v>1.9051138186380272</v>
      </c>
      <c r="D24" s="56" t="s">
        <v>278</v>
      </c>
      <c r="F24" s="58">
        <v>9.2871613482977455E-2</v>
      </c>
      <c r="G24">
        <v>1.9051138186380272</v>
      </c>
    </row>
    <row r="25" spans="1:7" x14ac:dyDescent="0.25">
      <c r="A25" s="110" t="s">
        <v>228</v>
      </c>
      <c r="B25">
        <v>2.8082458723116868</v>
      </c>
      <c r="D25" s="56" t="s">
        <v>228</v>
      </c>
      <c r="F25" s="58">
        <v>0.14404074224070831</v>
      </c>
      <c r="G25">
        <v>2.8082458723116868</v>
      </c>
    </row>
    <row r="26" spans="1:7" x14ac:dyDescent="0.25">
      <c r="A26" s="110" t="s">
        <v>229</v>
      </c>
      <c r="B26">
        <v>4.4882983533031782</v>
      </c>
      <c r="D26" s="56" t="s">
        <v>229</v>
      </c>
      <c r="F26" s="58">
        <v>0.14624253438985912</v>
      </c>
      <c r="G26">
        <v>4.4882983533031782</v>
      </c>
    </row>
    <row r="27" spans="1:7" x14ac:dyDescent="0.25">
      <c r="A27" s="110" t="s">
        <v>230</v>
      </c>
      <c r="B27">
        <v>6.0154594967316086</v>
      </c>
      <c r="D27" s="56" t="s">
        <v>230</v>
      </c>
      <c r="F27" s="58">
        <v>0.14824395477987751</v>
      </c>
      <c r="G27">
        <v>6.0154594967316086</v>
      </c>
    </row>
    <row r="28" spans="1:7" x14ac:dyDescent="0.25">
      <c r="A28" s="110" t="s">
        <v>231</v>
      </c>
      <c r="B28">
        <v>8.0508721251714537</v>
      </c>
      <c r="D28" s="56" t="s">
        <v>231</v>
      </c>
      <c r="F28" s="58">
        <v>0.15091146356165444</v>
      </c>
      <c r="G28">
        <v>8.0508721251714537</v>
      </c>
    </row>
    <row r="29" spans="1:7" x14ac:dyDescent="0.25">
      <c r="A29" s="110" t="s">
        <v>312</v>
      </c>
      <c r="B29">
        <v>12.556771375256719</v>
      </c>
      <c r="D29" s="56" t="s">
        <v>312</v>
      </c>
      <c r="F29" s="58">
        <v>0.156816668236545</v>
      </c>
      <c r="G29">
        <v>12.556771375256719</v>
      </c>
    </row>
    <row r="30" spans="1:7" x14ac:dyDescent="0.25">
      <c r="A30" s="110" t="s">
        <v>380</v>
      </c>
      <c r="B30">
        <v>15.651926731020625</v>
      </c>
      <c r="D30" s="56" t="s">
        <v>380</v>
      </c>
      <c r="F30" s="58">
        <v>0.16087302330837808</v>
      </c>
      <c r="G30">
        <v>15.651926731020625</v>
      </c>
    </row>
    <row r="31" spans="1:7" x14ac:dyDescent="0.25">
      <c r="E31" t="s">
        <v>382</v>
      </c>
      <c r="F31" s="58">
        <f>SUM(F24:F30)</f>
        <v>0.99999999999999989</v>
      </c>
    </row>
    <row r="32" spans="1:7" x14ac:dyDescent="0.25">
      <c r="E32" t="s">
        <v>383</v>
      </c>
      <c r="G32">
        <f>SUMPRODUCT(F24:F30,G24:G30)</f>
        <v>7.8316211659999997</v>
      </c>
    </row>
    <row r="33" spans="1:7" x14ac:dyDescent="0.25">
      <c r="G33" s="43">
        <v>7.8316201664219278</v>
      </c>
    </row>
    <row r="35" spans="1:7" ht="20.25" x14ac:dyDescent="0.25">
      <c r="A35" s="108"/>
      <c r="B35" s="109" t="s">
        <v>384</v>
      </c>
      <c r="C35" s="106" t="s">
        <v>221</v>
      </c>
      <c r="D35" s="106" t="s">
        <v>386</v>
      </c>
      <c r="E35" s="106" t="s">
        <v>314</v>
      </c>
    </row>
    <row r="36" spans="1:7" x14ac:dyDescent="0.25">
      <c r="A36" s="104" t="s">
        <v>389</v>
      </c>
      <c r="B36" s="105">
        <f>F24*$B$15</f>
        <v>928716.1348297745</v>
      </c>
      <c r="C36" s="104">
        <v>99.686014787391429</v>
      </c>
      <c r="D36" s="104">
        <f t="shared" ref="D36:D42" si="0">INT(B36/C36)</f>
        <v>9316</v>
      </c>
      <c r="E36" s="105">
        <f t="shared" ref="E36:E42" si="1">D36*C36</f>
        <v>928674.91375933855</v>
      </c>
    </row>
    <row r="37" spans="1:7" x14ac:dyDescent="0.25">
      <c r="A37" s="104" t="s">
        <v>388</v>
      </c>
      <c r="B37" s="105">
        <f t="shared" ref="B37:B42" si="2">F25*$B$15</f>
        <v>1440407.4224070832</v>
      </c>
      <c r="C37" s="104">
        <v>99.244061960736104</v>
      </c>
      <c r="D37" s="104">
        <f t="shared" si="0"/>
        <v>14513</v>
      </c>
      <c r="E37" s="105">
        <f t="shared" si="1"/>
        <v>1440329.0712361631</v>
      </c>
    </row>
    <row r="38" spans="1:7" x14ac:dyDescent="0.25">
      <c r="A38" s="104" t="s">
        <v>387</v>
      </c>
      <c r="B38" s="105">
        <f t="shared" si="2"/>
        <v>1462425.3438985914</v>
      </c>
      <c r="C38" s="104">
        <v>99.596733726919567</v>
      </c>
      <c r="D38" s="104">
        <f t="shared" si="0"/>
        <v>14683</v>
      </c>
      <c r="E38" s="105">
        <f t="shared" si="1"/>
        <v>1462378.84131236</v>
      </c>
    </row>
    <row r="39" spans="1:7" x14ac:dyDescent="0.25">
      <c r="A39" s="104" t="s">
        <v>390</v>
      </c>
      <c r="B39" s="105">
        <f t="shared" si="2"/>
        <v>1482439.5477987751</v>
      </c>
      <c r="C39" s="104">
        <v>98.892291616815541</v>
      </c>
      <c r="D39" s="104">
        <f t="shared" si="0"/>
        <v>14990</v>
      </c>
      <c r="E39" s="105">
        <f t="shared" si="1"/>
        <v>1482395.4513360651</v>
      </c>
    </row>
    <row r="40" spans="1:7" x14ac:dyDescent="0.25">
      <c r="A40" s="104" t="s">
        <v>391</v>
      </c>
      <c r="B40" s="105">
        <f t="shared" si="2"/>
        <v>1509114.6356165444</v>
      </c>
      <c r="C40" s="104">
        <v>98.241474132834242</v>
      </c>
      <c r="D40" s="104">
        <f t="shared" si="0"/>
        <v>15361</v>
      </c>
      <c r="E40" s="105">
        <f t="shared" si="1"/>
        <v>1509087.2841544668</v>
      </c>
    </row>
    <row r="41" spans="1:7" x14ac:dyDescent="0.25">
      <c r="A41" s="104" t="s">
        <v>392</v>
      </c>
      <c r="B41" s="105">
        <f t="shared" si="2"/>
        <v>1568166.6823654501</v>
      </c>
      <c r="C41" s="104">
        <v>100.12561963030296</v>
      </c>
      <c r="D41" s="104">
        <f t="shared" si="0"/>
        <v>15661</v>
      </c>
      <c r="E41" s="105">
        <f t="shared" si="1"/>
        <v>1568067.3290301748</v>
      </c>
    </row>
    <row r="42" spans="1:7" x14ac:dyDescent="0.25">
      <c r="A42" s="104" t="s">
        <v>393</v>
      </c>
      <c r="B42" s="105">
        <f t="shared" si="2"/>
        <v>1608730.2330837809</v>
      </c>
      <c r="C42" s="104">
        <v>96.588398396053421</v>
      </c>
      <c r="D42" s="104">
        <f t="shared" si="0"/>
        <v>16655</v>
      </c>
      <c r="E42" s="105">
        <f t="shared" si="1"/>
        <v>1608679.7752862698</v>
      </c>
    </row>
    <row r="44" spans="1:7" x14ac:dyDescent="0.25">
      <c r="A44" s="106" t="s">
        <v>260</v>
      </c>
      <c r="B44" s="107">
        <f>SUM(B36:B42)</f>
        <v>10000000</v>
      </c>
      <c r="E44" s="107">
        <f>SUM(E36:E42)</f>
        <v>9999612.6661148388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Regneark</vt:lpstr>
      </vt:variant>
      <vt:variant>
        <vt:i4>13</vt:i4>
      </vt:variant>
    </vt:vector>
  </HeadingPairs>
  <TitlesOfParts>
    <vt:vector size="13" baseType="lpstr">
      <vt:lpstr>DATA</vt:lpstr>
      <vt:lpstr>Question 1 - Prices</vt:lpstr>
      <vt:lpstr>Question 1 - Return</vt:lpstr>
      <vt:lpstr>Question 1 -Variance_Covariance</vt:lpstr>
      <vt:lpstr>Question1 - Portfolio Optimiza.</vt:lpstr>
      <vt:lpstr>Question 1 - Dollar Investment</vt:lpstr>
      <vt:lpstr>Question1-JAN 2024 TIL DEC 2024</vt:lpstr>
      <vt:lpstr>Question 1 - ALPHA</vt:lpstr>
      <vt:lpstr>Question 2A</vt:lpstr>
      <vt:lpstr>Question 3</vt:lpstr>
      <vt:lpstr>Question 3 - Betas</vt:lpstr>
      <vt:lpstr>Question 4 part A</vt:lpstr>
      <vt:lpstr>Question 4 part 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Antonia Lone Virgens</dc:creator>
  <cp:keywords/>
  <dc:description/>
  <cp:lastModifiedBy>Stephanie Chioma Livinus</cp:lastModifiedBy>
  <cp:revision/>
  <dcterms:created xsi:type="dcterms:W3CDTF">2025-06-07T09:31:54Z</dcterms:created>
  <dcterms:modified xsi:type="dcterms:W3CDTF">2025-06-13T07:17:55Z</dcterms:modified>
  <cp:category/>
  <cp:contentStatus/>
</cp:coreProperties>
</file>