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isaac/Dropbox/S2P Datasets Shared Folder/MLTC_MMC_NH_data/reports_drafts/"/>
    </mc:Choice>
  </mc:AlternateContent>
  <xr:revisionPtr revIDLastSave="0" documentId="13_ncr:1_{5EBAC941-32D3-F54F-AF8B-C91B6E68958A}" xr6:coauthVersionLast="47" xr6:coauthVersionMax="47" xr10:uidLastSave="{00000000-0000-0000-0000-000000000000}"/>
  <bookViews>
    <workbookView xWindow="0" yWindow="0" windowWidth="28800" windowHeight="18000" xr2:uid="{00000000-000D-0000-FFFF-FFFF00000000}"/>
  </bookViews>
  <sheets>
    <sheet name="Table" sheetId="4" r:id="rId1"/>
    <sheet name="Graph" sheetId="3" r:id="rId2"/>
    <sheet name="projection_data" sheetId="1"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5" i="1" l="1"/>
  <c r="M16" i="1" s="1"/>
  <c r="M17" i="1" s="1"/>
  <c r="M18" i="1" s="1"/>
  <c r="M19" i="1" s="1"/>
  <c r="Q13" i="3"/>
  <c r="Q12" i="3"/>
  <c r="Q11" i="3"/>
  <c r="R25" i="3" l="1" a="1"/>
  <c r="R25" i="3" s="1"/>
  <c r="F4" i="4" l="1"/>
  <c r="A24" i="4"/>
  <c r="A23" i="4"/>
  <c r="K15" i="1"/>
  <c r="Q8" i="3"/>
  <c r="Q7" i="3"/>
  <c r="Q6" i="3"/>
  <c r="L4" i="1"/>
  <c r="L5" i="1"/>
  <c r="L6" i="1"/>
  <c r="L7" i="1"/>
  <c r="L8" i="1"/>
  <c r="L9" i="1"/>
  <c r="L10" i="1"/>
  <c r="L11" i="1"/>
  <c r="L12" i="1"/>
  <c r="L13" i="1"/>
  <c r="L14" i="1"/>
  <c r="L3" i="1"/>
  <c r="M5" i="4"/>
  <c r="K5" i="4" s="1"/>
  <c r="M4" i="4"/>
  <c r="C5" i="4"/>
  <c r="C4" i="4" s="1"/>
  <c r="G4" i="4" s="1"/>
  <c r="K16" i="1" l="1"/>
  <c r="H15" i="1"/>
  <c r="D5" i="4"/>
  <c r="D4" i="4"/>
  <c r="H5" i="4"/>
  <c r="I5" i="4" s="1"/>
  <c r="J5" i="4" s="1"/>
  <c r="F5" i="4"/>
  <c r="G5" i="4" s="1"/>
  <c r="K4" i="4"/>
  <c r="L4" i="4" s="1"/>
  <c r="L5" i="4"/>
  <c r="K17" i="1" l="1"/>
  <c r="H16" i="1"/>
  <c r="H4" i="4"/>
  <c r="I4" i="4" s="1"/>
  <c r="J4" i="4" s="1"/>
  <c r="P25" i="3" a="1"/>
  <c r="P25" i="3" s="1"/>
  <c r="D15" i="1"/>
  <c r="K18" i="1" l="1"/>
  <c r="H17" i="1"/>
  <c r="D16" i="1"/>
  <c r="D17" i="1" s="1"/>
  <c r="D18" i="1" s="1"/>
  <c r="D19" i="1" s="1"/>
  <c r="K19" i="1" l="1"/>
  <c r="H18" i="1"/>
  <c r="H19" i="1" l="1"/>
  <c r="S25" i="3" s="1" a="1"/>
  <c r="S25" i="3" s="1"/>
  <c r="Q25" i="3" a="1"/>
  <c r="Q25"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<sst xmlns="http://schemas.openxmlformats.org/spreadsheetml/2006/main" count="141" uniqueCount="81">
  <si>
    <t>Fiscal Year</t>
  </si>
  <si>
    <t>Months Reported</t>
  </si>
  <si>
    <t>Enrollee Months</t>
  </si>
  <si>
    <t>Average Monthly Change %</t>
  </si>
  <si>
    <t>Enrollee Months Annual Change</t>
  </si>
  <si>
    <t>Enrollee Months Annual Change %</t>
  </si>
  <si>
    <t>State Spending</t>
  </si>
  <si>
    <t>State Spending Annual Change</t>
  </si>
  <si>
    <t>State Spending Annual Change %</t>
  </si>
  <si>
    <t>Average Annual Spending per Enrollee</t>
  </si>
  <si>
    <t>Average Annual Spending per Enrollee Annual Change</t>
  </si>
  <si>
    <t>Average Annual Spending per Enrollee Annual Change %</t>
  </si>
  <si>
    <t>Projections</t>
  </si>
  <si>
    <t>Actuals</t>
  </si>
  <si>
    <t>1 Year</t>
  </si>
  <si>
    <t>3 Year</t>
  </si>
  <si>
    <t>5 Year</t>
  </si>
  <si>
    <t>Average Annual Growth Rates</t>
  </si>
  <si>
    <t>Enter Projected Growth Rate</t>
  </si>
  <si>
    <t>Data  Type</t>
  </si>
  <si>
    <t>Actual</t>
  </si>
  <si>
    <t>Projected</t>
  </si>
  <si>
    <t>Growth Trends</t>
  </si>
  <si>
    <t>State Share Spending</t>
  </si>
  <si>
    <t>Per Capita Spending</t>
  </si>
  <si>
    <t>State Fiscal Year</t>
  </si>
  <si>
    <t>Average Annual Enrollment</t>
  </si>
  <si>
    <t>Enrollee Months % Growth</t>
  </si>
  <si>
    <t>State Share Spending Annual Change %</t>
  </si>
  <si>
    <t>Average Annual Per Capita Spending % Growth</t>
  </si>
  <si>
    <t>FY26 (Forecast)</t>
  </si>
  <si>
    <t>FY25 (Estimate)(1)(2)</t>
  </si>
  <si>
    <t>FY25 (YTD)</t>
  </si>
  <si>
    <t>FY24</t>
  </si>
  <si>
    <t>FY23</t>
  </si>
  <si>
    <t>FY22</t>
  </si>
  <si>
    <t>FY21</t>
  </si>
  <si>
    <t>FY20</t>
  </si>
  <si>
    <t>FY19</t>
  </si>
  <si>
    <t>FY18</t>
  </si>
  <si>
    <t>FY17</t>
  </si>
  <si>
    <t>FY16</t>
  </si>
  <si>
    <t>FY15</t>
  </si>
  <si>
    <t>FY14</t>
  </si>
  <si>
    <t>FY13</t>
  </si>
  <si>
    <t>FY12</t>
  </si>
  <si>
    <t>Average Annual Enrollment:</t>
  </si>
  <si>
    <t>Average Annual Per Capita Spending:</t>
  </si>
  <si>
    <t>Total Medicaid Managed Care Enrollment</t>
  </si>
  <si>
    <t>State Spending (Millions)</t>
  </si>
  <si>
    <t>State Spending Annual Change (Millions)</t>
  </si>
  <si>
    <t>---</t>
  </si>
  <si>
    <t>FY25</t>
  </si>
  <si>
    <t>FY26</t>
  </si>
  <si>
    <t>FY27</t>
  </si>
  <si>
    <t>FY28</t>
  </si>
  <si>
    <t>FY29</t>
  </si>
  <si>
    <t>Average Annual Growth Rates (as of FY24)</t>
  </si>
  <si>
    <t>Medicaid Managed Care Enrollment and Spending</t>
  </si>
  <si>
    <t>Enrollment</t>
  </si>
  <si>
    <t>Average Annual Enrollment Change %</t>
  </si>
  <si>
    <t>Notes</t>
  </si>
  <si>
    <t>(1) Data sources: Full-year Enrollment 2025 Estimate Represents YTD annualized</t>
  </si>
  <si>
    <t>FY26 Growth Assumptions</t>
  </si>
  <si>
    <t>Enter Projected Growth Rates</t>
  </si>
  <si>
    <t>Definitions</t>
  </si>
  <si>
    <r>
      <rPr>
        <b/>
        <sz val="11"/>
        <color theme="1"/>
        <rFont val="Calibri"/>
        <family val="2"/>
        <scheme val="minor"/>
      </rPr>
      <t xml:space="preserve">State Fiscal Year: </t>
    </r>
    <r>
      <rPr>
        <sz val="11"/>
        <color theme="1"/>
        <rFont val="Calibri"/>
        <family val="2"/>
        <scheme val="minor"/>
      </rPr>
      <t>April through March</t>
    </r>
  </si>
  <si>
    <r>
      <rPr>
        <b/>
        <sz val="11"/>
        <color theme="1"/>
        <rFont val="Calibri"/>
        <family val="2"/>
        <scheme val="minor"/>
      </rPr>
      <t>Enrollee Months:</t>
    </r>
    <r>
      <rPr>
        <sz val="11"/>
        <color theme="1"/>
        <rFont val="Calibri"/>
        <family val="2"/>
        <scheme val="minor"/>
      </rPr>
      <t xml:space="preserve"> The total number of Medicaid enrollee months reported within the fiscal year.</t>
    </r>
  </si>
  <si>
    <r>
      <rPr>
        <b/>
        <sz val="11"/>
        <color theme="1"/>
        <rFont val="Calibri"/>
        <family val="2"/>
        <scheme val="minor"/>
      </rPr>
      <t>Average Annual Enrollment:</t>
    </r>
    <r>
      <rPr>
        <sz val="11"/>
        <color theme="1"/>
        <rFont val="Calibri"/>
        <family val="2"/>
        <scheme val="minor"/>
      </rPr>
      <t xml:space="preserve"> The average number of enrollees per month over the fiscal year, calculated as total enrollee months divided by the number of months reported.</t>
    </r>
  </si>
  <si>
    <r>
      <rPr>
        <b/>
        <sz val="11"/>
        <color theme="1"/>
        <rFont val="Calibri"/>
        <family val="2"/>
        <scheme val="minor"/>
      </rPr>
      <t>Enrollee Months Annual Change:</t>
    </r>
    <r>
      <rPr>
        <sz val="11"/>
        <color theme="1"/>
        <rFont val="Calibri"/>
        <family val="2"/>
        <scheme val="minor"/>
      </rPr>
      <t xml:space="preserve"> The difference in the total number of enrollee months between the current fiscal year and the prior fiscal year.</t>
    </r>
  </si>
  <si>
    <r>
      <rPr>
        <b/>
        <sz val="11"/>
        <color theme="1"/>
        <rFont val="Calibri"/>
        <family val="2"/>
        <scheme val="minor"/>
      </rPr>
      <t>Enrollee Months % Growth:</t>
    </r>
    <r>
      <rPr>
        <sz val="11"/>
        <color theme="1"/>
        <rFont val="Calibri"/>
        <family val="2"/>
        <scheme val="minor"/>
      </rPr>
      <t xml:space="preserve"> The percentage increase or decrease in the total enrollee months compared to the prior fiscal year.</t>
    </r>
  </si>
  <si>
    <r>
      <rPr>
        <b/>
        <sz val="11"/>
        <color theme="1"/>
        <rFont val="Calibri"/>
        <family val="2"/>
        <scheme val="minor"/>
      </rPr>
      <t>Average Annual Spending per Enrollee:</t>
    </r>
    <r>
      <rPr>
        <sz val="11"/>
        <color theme="1"/>
        <rFont val="Calibri"/>
        <family val="2"/>
        <scheme val="minor"/>
      </rPr>
      <t xml:space="preserve"> The average amount of State Medicaid spending per enrollee for the fiscal year.</t>
    </r>
  </si>
  <si>
    <r>
      <rPr>
        <b/>
        <sz val="11"/>
        <color theme="1"/>
        <rFont val="Calibri"/>
        <family val="2"/>
        <scheme val="minor"/>
      </rPr>
      <t>State Spending (Millions):</t>
    </r>
    <r>
      <rPr>
        <sz val="11"/>
        <color theme="1"/>
        <rFont val="Calibri"/>
        <family val="2"/>
        <scheme val="minor"/>
      </rPr>
      <t xml:space="preserve"> The total Medicaid managed care expenditures by the State government, expressed in millions of dollars.</t>
    </r>
  </si>
  <si>
    <r>
      <rPr>
        <b/>
        <sz val="11"/>
        <color theme="1"/>
        <rFont val="Calibri"/>
        <family val="2"/>
        <scheme val="minor"/>
      </rPr>
      <t>State Spending Annual Change (Millions):</t>
    </r>
    <r>
      <rPr>
        <sz val="11"/>
        <color theme="1"/>
        <rFont val="Calibri"/>
        <family val="2"/>
        <scheme val="minor"/>
      </rPr>
      <t xml:space="preserve"> The year-over-year change in State spending on Medicaid managed care, expressed in millions of dollars.</t>
    </r>
  </si>
  <si>
    <r>
      <rPr>
        <b/>
        <sz val="11"/>
        <color theme="1"/>
        <rFont val="Calibri"/>
        <family val="2"/>
        <scheme val="minor"/>
      </rPr>
      <t>State Share Spending Annual Change %:</t>
    </r>
    <r>
      <rPr>
        <sz val="11"/>
        <color theme="1"/>
        <rFont val="Calibri"/>
        <family val="2"/>
        <scheme val="minor"/>
      </rPr>
      <t xml:space="preserve"> The percentage change in the State’s share of Medicaid spending compared to the prior fiscal year.</t>
    </r>
  </si>
  <si>
    <r>
      <rPr>
        <b/>
        <sz val="11"/>
        <color theme="1"/>
        <rFont val="Calibri"/>
        <family val="2"/>
        <scheme val="minor"/>
      </rPr>
      <t>Average Annual Spending per Enrollee Annual Change:</t>
    </r>
    <r>
      <rPr>
        <sz val="11"/>
        <color theme="1"/>
        <rFont val="Calibri"/>
        <family val="2"/>
        <scheme val="minor"/>
      </rPr>
      <t xml:space="preserve"> The year-over-year change in the average amount of State spending per enrollee, expressed in dollars.</t>
    </r>
  </si>
  <si>
    <r>
      <rPr>
        <b/>
        <sz val="11"/>
        <color theme="1"/>
        <rFont val="Calibri"/>
        <family val="2"/>
        <scheme val="minor"/>
      </rPr>
      <t>Average Annual Per Capita Spending % Growth:</t>
    </r>
    <r>
      <rPr>
        <sz val="11"/>
        <color theme="1"/>
        <rFont val="Calibri"/>
        <family val="2"/>
        <scheme val="minor"/>
      </rPr>
      <t xml:space="preserve"> The percentage growth in State Medicaid spending per-capita compared to the prior fiscal year.</t>
    </r>
  </si>
  <si>
    <t xml:space="preserve">End of Period Enrollment	</t>
  </si>
  <si>
    <r>
      <rPr>
        <b/>
        <sz val="11"/>
        <color theme="1"/>
        <rFont val="Calibri"/>
        <family val="2"/>
        <scheme val="minor"/>
      </rPr>
      <t>End of Period Enrollment:</t>
    </r>
    <r>
      <rPr>
        <sz val="11"/>
        <color theme="1"/>
        <rFont val="Calibri"/>
        <family val="2"/>
        <scheme val="minor"/>
      </rPr>
      <t xml:space="preserve"> The total number of Medicaid enrollees at the end of the reporting period. For completed fiscal years, this represents the enrollment total on the final day of the year. For partial fiscal years, it reflects the year-to-date (YTD) enrollment total as of the most recent reporting date.</t>
    </r>
  </si>
  <si>
    <t>Calculations</t>
  </si>
  <si>
    <t>Per Capita Spending State Spending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</si>
</sst>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8" formatCode="&quot;$&quot;#,##0.00_);[Red]\(&quot;$&quot;#,##0.00\)"/>
    <numFmt numFmtId="44" formatCode="_(&quot;$&quot;* #,##0.00_);_(&quot;$&quot;* \(#,##0.00\);_(&quot;$&quot;* &quot;-&quot;??_);_(@_)"/>
    <numFmt numFmtId="164" formatCode="0.0%"/>
    <numFmt numFmtId="165" formatCode="_(* #,##0_);_(* \(#,##0\);_(* &quot;-&quot;??_);_(@_)"/>
    <numFmt numFmtId="166" formatCode="_(&quot;$&quot;* #,##0_);_(&quot;$&quot;* \(#,##0\);_(&quot;$&quot;* &quot;-&quot;??_);_(@_)"/>
    <numFmt numFmtId="167" formatCode="&quot;$&quot;#,##0,,_);[Red]\(&quot;$&quot;#,##0,,\)"/>
  </numFmts>
  <fonts count="17" x14ac:knownFonts="1">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3"/>
      <color theme="3"/>
      <name val="Calibri"/>
      <family val="2"/>
      <scheme val="minor"/>
    </font>
    <font>
      <b/>
      <sz val="11"/>
      <color theme="3"/>
      <name val="Calibri"/>
      <family val="2"/>
      <scheme val="minor"/>
    </font>
    <font>
      <sz val="12"/>
      <color rgb="FF3F3F76"/>
      <name val="Calibri"/>
      <family val="2"/>
      <scheme val="minor"/>
    </font>
    <font>
      <b/>
      <sz val="12"/>
      <color rgb="FF3F3F3F"/>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1"/>
      <color theme="5" tint="0.59999389629810485"/>
      <name val="Calibri"/>
      <family val="2"/>
      <scheme val="minor"/>
    </font>
    <font>
      <b/>
      <sz val="11"/>
      <color rgb="FF0070C0"/>
      <name val="Calibri"/>
      <family val="2"/>
      <scheme val="minor"/>
    </font>
    <font>
      <b/>
      <sz val="12"/>
      <color rgb="FF0070C0"/>
      <name val="Calibri"/>
      <family val="2"/>
      <scheme val="minor"/>
    </font>
    <font>
      <b/>
      <sz val="13"/>
      <color theme="1"/>
      <name val="Calibri"/>
      <family val="2"/>
      <scheme val="minor"/>
    </font>
  </fonts>
  <fills count="10">
    <fill>
      <patternFill patternType="none"/>
    </fill>
    <fill>
      <patternFill patternType="gray125"/>
    </fill>
    <fill>
      <patternFill patternType="solid">
        <fgColor rgb="FFFFCC99"/>
      </patternFill>
    </fill>
    <fill>
      <patternFill patternType="solid">
        <fgColor rgb="FFF2F2F2"/>
      </patternFill>
    </fill>
    <fill>
      <patternFill patternType="solid">
        <fgColor theme="4"/>
      </patternFill>
    </fill>
    <fill>
      <patternFill patternType="solid">
        <fgColor rgb="FFDAEEF3"/>
        <bgColor indexed="64"/>
      </patternFill>
    </fill>
    <fill>
      <patternFill patternType="solid">
        <fgColor rgb="FFEBF1DE"/>
        <bgColor indexed="64"/>
      </patternFill>
    </fill>
    <fill>
      <patternFill patternType="solid">
        <fgColor rgb="FFF2DCDB"/>
        <bgColor indexed="64"/>
      </patternFill>
    </fill>
    <fill>
      <patternFill patternType="solid">
        <fgColor rgb="FFE4DFEC"/>
        <bgColor indexed="64"/>
      </patternFill>
    </fill>
    <fill>
      <patternFill patternType="solid">
        <fgColor theme="7" tint="0.79998168889431442"/>
        <bgColor indexed="65"/>
      </patternFill>
    </fill>
  </fills>
  <borders count="22">
    <border>
      <left/>
      <right/>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indexed="64"/>
      </left>
      <right/>
      <top style="medium">
        <color indexed="64"/>
      </top>
      <bottom style="thick">
        <color theme="4" tint="0.499984740745262"/>
      </bottom>
      <diagonal/>
    </border>
    <border>
      <left/>
      <right/>
      <top style="medium">
        <color indexed="64"/>
      </top>
      <bottom style="thick">
        <color theme="4" tint="0.499984740745262"/>
      </bottom>
      <diagonal/>
    </border>
    <border>
      <left/>
      <right style="medium">
        <color indexed="64"/>
      </right>
      <top style="medium">
        <color indexed="64"/>
      </top>
      <bottom style="thick">
        <color theme="4" tint="0.499984740745262"/>
      </bottom>
      <diagonal/>
    </border>
    <border>
      <left style="medium">
        <color indexed="64"/>
      </left>
      <right/>
      <top/>
      <bottom/>
      <diagonal/>
    </border>
    <border>
      <left/>
      <right style="medium">
        <color indexed="64"/>
      </right>
      <top/>
      <bottom/>
      <diagonal/>
    </border>
    <border>
      <left style="medium">
        <color indexed="64"/>
      </left>
      <right/>
      <top/>
      <bottom style="medium">
        <color theme="4" tint="0.39997558519241921"/>
      </bottom>
      <diagonal/>
    </border>
    <border>
      <left/>
      <right style="medium">
        <color indexed="64"/>
      </right>
      <top/>
      <bottom style="medium">
        <color theme="4" tint="0.39997558519241921"/>
      </bottom>
      <diagonal/>
    </border>
    <border>
      <left style="medium">
        <color indexed="64"/>
      </left>
      <right/>
      <top/>
      <bottom style="thick">
        <color theme="4" tint="0.499984740745262"/>
      </bottom>
      <diagonal/>
    </border>
    <border>
      <left/>
      <right style="medium">
        <color indexed="64"/>
      </right>
      <top/>
      <bottom style="thick">
        <color theme="4" tint="0.499984740745262"/>
      </bottom>
      <diagonal/>
    </border>
    <border>
      <left style="medium">
        <color indexed="64"/>
      </left>
      <right style="thin">
        <color rgb="FF7F7F7F"/>
      </right>
      <top style="thin">
        <color rgb="FF7F7F7F"/>
      </top>
      <bottom style="thin">
        <color rgb="FF7F7F7F"/>
      </bottom>
      <diagonal/>
    </border>
    <border>
      <left style="medium">
        <color indexed="64"/>
      </left>
      <right style="thin">
        <color rgb="FF3F3F3F"/>
      </right>
      <top style="thin">
        <color rgb="FF3F3F3F"/>
      </top>
      <bottom style="thin">
        <color rgb="FF3F3F3F"/>
      </bottom>
      <diagonal/>
    </border>
    <border>
      <left style="thin">
        <color rgb="FF3F3F3F"/>
      </left>
      <right style="medium">
        <color indexed="64"/>
      </right>
      <top style="thin">
        <color rgb="FF3F3F3F"/>
      </top>
      <bottom style="thin">
        <color rgb="FF3F3F3F"/>
      </bottom>
      <diagonal/>
    </border>
    <border>
      <left style="medium">
        <color indexed="64"/>
      </left>
      <right style="thin">
        <color rgb="FF3F3F3F"/>
      </right>
      <top style="thin">
        <color rgb="FF3F3F3F"/>
      </top>
      <bottom style="medium">
        <color indexed="64"/>
      </bottom>
      <diagonal/>
    </border>
    <border>
      <left style="thin">
        <color rgb="FF3F3F3F"/>
      </left>
      <right style="thin">
        <color rgb="FF3F3F3F"/>
      </right>
      <top style="thin">
        <color rgb="FF3F3F3F"/>
      </top>
      <bottom style="medium">
        <color indexed="64"/>
      </bottom>
      <diagonal/>
    </border>
    <border>
      <left style="thin">
        <color rgb="FF3F3F3F"/>
      </left>
      <right style="medium">
        <color indexed="64"/>
      </right>
      <top style="thin">
        <color rgb="FF3F3F3F"/>
      </top>
      <bottom style="medium">
        <color indexed="64"/>
      </bottom>
      <diagonal/>
    </border>
    <border>
      <left style="thin">
        <color indexed="64"/>
      </left>
      <right style="thin">
        <color indexed="64"/>
      </right>
      <top style="thin">
        <color indexed="64"/>
      </top>
      <bottom style="thin">
        <color indexed="64"/>
      </bottom>
      <diagonal/>
    </border>
    <border>
      <left style="thin">
        <color rgb="FF3F3F3F"/>
      </left>
      <right/>
      <top style="thin">
        <color rgb="FF3F3F3F"/>
      </top>
      <bottom style="medium">
        <color indexed="64"/>
      </bottom>
      <diagonal/>
    </border>
  </borders>
  <cellStyleXfs count="12">
    <xf numFmtId="0" fontId="0" fillId="0" borderId="0"/>
    <xf numFmtId="9" fontId="3" fillId="0" borderId="0" applyFon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6" fillId="0" borderId="0" applyNumberFormat="0" applyFill="0" applyBorder="0" applyAlignment="0" applyProtection="0"/>
    <xf numFmtId="0" fontId="7" fillId="2" borderId="3" applyNumberFormat="0" applyAlignment="0" applyProtection="0"/>
    <xf numFmtId="0" fontId="8" fillId="3" borderId="4" applyNumberFormat="0" applyAlignment="0" applyProtection="0"/>
    <xf numFmtId="0" fontId="9" fillId="0" borderId="0" applyNumberFormat="0" applyFill="0" applyBorder="0" applyAlignment="0" applyProtection="0"/>
    <xf numFmtId="0" fontId="11" fillId="4" borderId="0" applyNumberFormat="0" applyBorder="0" applyAlignment="0" applyProtection="0"/>
    <xf numFmtId="44" fontId="3" fillId="0" borderId="0" applyFont="0" applyFill="0" applyBorder="0" applyAlignment="0" applyProtection="0"/>
    <xf numFmtId="0" fontId="1" fillId="9" borderId="0" applyNumberFormat="0" applyBorder="0" applyAlignment="0" applyProtection="0"/>
  </cellStyleXfs>
  <cellXfs count="66">
    <xf numFmtId="0" fontId="0" fillId="0" borderId="0" xfId="0"/>
    <xf numFmtId="0" fontId="2" fillId="0" borderId="0" xfId="0" applyFont="1" applyAlignment="1">
      <alignment horizontal="center"/>
    </xf>
    <xf numFmtId="3" fontId="0" fillId="0" borderId="0" xfId="0" applyNumberFormat="1"/>
    <xf numFmtId="10" fontId="0" fillId="0" borderId="0" xfId="0" applyNumberFormat="1"/>
    <xf numFmtId="6" fontId="0" fillId="0" borderId="0" xfId="0" applyNumberFormat="1"/>
    <xf numFmtId="0" fontId="13" fillId="0" borderId="0" xfId="0" applyFont="1"/>
    <xf numFmtId="8" fontId="13" fillId="0" borderId="0" xfId="0" applyNumberFormat="1" applyFont="1"/>
    <xf numFmtId="0" fontId="9" fillId="0" borderId="0" xfId="8" applyBorder="1"/>
    <xf numFmtId="0" fontId="0" fillId="0" borderId="8" xfId="0" applyBorder="1"/>
    <xf numFmtId="0" fontId="0" fillId="0" borderId="9" xfId="0" applyBorder="1"/>
    <xf numFmtId="0" fontId="2" fillId="0" borderId="8" xfId="0" applyFont="1" applyBorder="1"/>
    <xf numFmtId="0" fontId="8" fillId="3" borderId="15" xfId="7" applyBorder="1"/>
    <xf numFmtId="165" fontId="8" fillId="3" borderId="4" xfId="7" applyNumberFormat="1"/>
    <xf numFmtId="0" fontId="8" fillId="3" borderId="17" xfId="7" applyBorder="1"/>
    <xf numFmtId="165" fontId="8" fillId="3" borderId="18" xfId="7" applyNumberFormat="1" applyBorder="1"/>
    <xf numFmtId="0" fontId="0" fillId="0" borderId="0" xfId="0" applyAlignment="1">
      <alignment vertical="center"/>
    </xf>
    <xf numFmtId="0" fontId="2" fillId="0" borderId="0" xfId="0" applyFont="1" applyAlignment="1">
      <alignment horizontal="center" wrapText="1"/>
    </xf>
    <xf numFmtId="164" fontId="15" fillId="2" borderId="3" xfId="6" applyNumberFormat="1" applyFont="1" applyAlignment="1">
      <alignment horizontal="right" wrapText="1"/>
    </xf>
    <xf numFmtId="10" fontId="15" fillId="2" borderId="14" xfId="6" applyNumberFormat="1" applyFont="1" applyBorder="1" applyProtection="1">
      <protection locked="0"/>
    </xf>
    <xf numFmtId="0" fontId="3" fillId="0" borderId="8" xfId="0" applyFont="1" applyBorder="1"/>
    <xf numFmtId="0" fontId="3" fillId="0" borderId="0" xfId="0" applyFont="1"/>
    <xf numFmtId="0" fontId="3" fillId="0" borderId="9" xfId="0" applyFont="1" applyBorder="1"/>
    <xf numFmtId="0" fontId="2" fillId="0" borderId="10" xfId="4" applyFont="1" applyBorder="1"/>
    <xf numFmtId="10" fontId="3" fillId="0" borderId="0" xfId="1" applyNumberFormat="1" applyFont="1" applyBorder="1"/>
    <xf numFmtId="10" fontId="3" fillId="0" borderId="0" xfId="0" applyNumberFormat="1" applyFont="1"/>
    <xf numFmtId="9" fontId="0" fillId="0" borderId="0" xfId="1" applyFont="1"/>
    <xf numFmtId="0" fontId="2" fillId="0" borderId="0" xfId="0" applyFont="1" applyAlignment="1">
      <alignment horizontal="center" vertical="center" wrapText="1"/>
    </xf>
    <xf numFmtId="0" fontId="2" fillId="0" borderId="20" xfId="0" applyFont="1" applyBorder="1" applyAlignment="1">
      <alignment horizontal="center" vertical="center" wrapText="1"/>
    </xf>
    <xf numFmtId="0" fontId="0" fillId="0" borderId="20" xfId="0" applyBorder="1" applyAlignment="1">
      <alignment horizontal="left"/>
    </xf>
    <xf numFmtId="0" fontId="0" fillId="0" borderId="20" xfId="0" applyBorder="1"/>
    <xf numFmtId="3" fontId="0" fillId="0" borderId="20" xfId="0" applyNumberFormat="1" applyBorder="1"/>
    <xf numFmtId="6" fontId="0" fillId="0" borderId="20" xfId="0" applyNumberFormat="1" applyBorder="1"/>
    <xf numFmtId="164" fontId="14" fillId="0" borderId="20" xfId="0" applyNumberFormat="1" applyFont="1" applyBorder="1" applyAlignment="1">
      <alignment horizontal="right" wrapText="1"/>
    </xf>
    <xf numFmtId="164" fontId="0" fillId="0" borderId="20" xfId="0" applyNumberFormat="1" applyBorder="1"/>
    <xf numFmtId="6" fontId="0" fillId="0" borderId="20" xfId="0" applyNumberFormat="1" applyBorder="1" applyAlignment="1">
      <alignment horizontal="right"/>
    </xf>
    <xf numFmtId="164" fontId="0" fillId="0" borderId="20" xfId="0" quotePrefix="1" applyNumberFormat="1" applyBorder="1" applyAlignment="1">
      <alignment horizontal="right"/>
    </xf>
    <xf numFmtId="0" fontId="0" fillId="0" borderId="20" xfId="0" quotePrefix="1" applyBorder="1" applyAlignment="1">
      <alignment horizontal="right"/>
    </xf>
    <xf numFmtId="164" fontId="0" fillId="0" borderId="20" xfId="0" applyNumberFormat="1" applyBorder="1" applyAlignment="1">
      <alignment horizontal="right"/>
    </xf>
    <xf numFmtId="0" fontId="6" fillId="0" borderId="2" xfId="4"/>
    <xf numFmtId="3" fontId="0" fillId="0" borderId="20" xfId="0" applyNumberFormat="1" applyBorder="1" applyAlignment="1">
      <alignment horizontal="right"/>
    </xf>
    <xf numFmtId="167" fontId="0" fillId="0" borderId="20" xfId="0" applyNumberFormat="1" applyBorder="1"/>
    <xf numFmtId="0" fontId="10" fillId="5" borderId="0" xfId="9" applyFont="1" applyFill="1" applyAlignment="1">
      <alignment horizontal="center" vertical="center"/>
    </xf>
    <xf numFmtId="0" fontId="10" fillId="6" borderId="0" xfId="0" applyFont="1" applyFill="1" applyAlignment="1">
      <alignment horizontal="center" vertical="center"/>
    </xf>
    <xf numFmtId="0" fontId="10" fillId="7" borderId="0" xfId="0" applyFont="1" applyFill="1" applyAlignment="1">
      <alignment horizontal="center" vertical="center"/>
    </xf>
    <xf numFmtId="0" fontId="10" fillId="8" borderId="0" xfId="0" applyFont="1" applyFill="1" applyAlignment="1">
      <alignment horizontal="center" vertical="center"/>
    </xf>
    <xf numFmtId="0" fontId="4" fillId="0" borderId="0" xfId="2" applyAlignment="1">
      <alignment horizontal="center"/>
    </xf>
    <xf numFmtId="0" fontId="16" fillId="0" borderId="12" xfId="3" applyFont="1" applyBorder="1"/>
    <xf numFmtId="0" fontId="16" fillId="0" borderId="1" xfId="3" applyFont="1"/>
    <xf numFmtId="0" fontId="16" fillId="0" borderId="13" xfId="3" applyFont="1" applyBorder="1"/>
    <xf numFmtId="0" fontId="2" fillId="0" borderId="10" xfId="4" applyFont="1" applyBorder="1"/>
    <xf numFmtId="0" fontId="2" fillId="0" borderId="2" xfId="4" applyFont="1"/>
    <xf numFmtId="0" fontId="2" fillId="0" borderId="11" xfId="4" applyFont="1" applyBorder="1"/>
    <xf numFmtId="0" fontId="16" fillId="0" borderId="5" xfId="3" applyFont="1" applyBorder="1"/>
    <xf numFmtId="0" fontId="16" fillId="0" borderId="6" xfId="3" applyFont="1" applyBorder="1"/>
    <xf numFmtId="0" fontId="16" fillId="0" borderId="7" xfId="3" applyFont="1" applyBorder="1"/>
    <xf numFmtId="0" fontId="2" fillId="0" borderId="8" xfId="5" applyFont="1" applyBorder="1"/>
    <xf numFmtId="0" fontId="2" fillId="0" borderId="0" xfId="5" applyFont="1" applyBorder="1"/>
    <xf numFmtId="0" fontId="2" fillId="0" borderId="9" xfId="5" applyFont="1" applyBorder="1"/>
    <xf numFmtId="0" fontId="6" fillId="0" borderId="8" xfId="5" applyBorder="1"/>
    <xf numFmtId="0" fontId="2" fillId="0" borderId="10" xfId="4" applyFont="1" applyBorder="1" applyAlignment="1">
      <alignment wrapText="1"/>
    </xf>
    <xf numFmtId="0" fontId="2" fillId="0" borderId="2" xfId="4" applyFont="1" applyAlignment="1">
      <alignment horizontal="right" wrapText="1"/>
    </xf>
    <xf numFmtId="0" fontId="2" fillId="0" borderId="11" xfId="4" applyFont="1" applyBorder="1" applyAlignment="1">
      <alignment horizontal="right" wrapText="1"/>
    </xf>
    <xf numFmtId="166" fontId="1" fillId="9" borderId="16" xfId="11" applyNumberFormat="1" applyBorder="1"/>
    <xf numFmtId="166" fontId="1" fillId="9" borderId="19" xfId="11" applyNumberFormat="1" applyBorder="1"/>
    <xf numFmtId="166" fontId="8" fillId="3" borderId="4" xfId="10" applyNumberFormat="1" applyFont="1" applyFill="1" applyBorder="1"/>
    <xf numFmtId="166" fontId="8" fillId="3" borderId="21" xfId="10" applyNumberFormat="1" applyFont="1" applyFill="1" applyBorder="1"/>
  </cellXfs>
  <cellStyles count="12">
    <cellStyle name="20% - Accent4" xfId="11" builtinId="42"/>
    <cellStyle name="Accent1" xfId="9" builtinId="29"/>
    <cellStyle name="Currency" xfId="10" builtinId="4"/>
    <cellStyle name="Explanatory Text" xfId="8" builtinId="53"/>
    <cellStyle name="Heading 2" xfId="3" builtinId="17"/>
    <cellStyle name="Heading 3" xfId="4" builtinId="18"/>
    <cellStyle name="Heading 4" xfId="5" builtinId="19"/>
    <cellStyle name="Input" xfId="6" builtinId="20"/>
    <cellStyle name="Normal" xfId="0" builtinId="0"/>
    <cellStyle name="Output" xfId="7" builtinId="21"/>
    <cellStyle name="Percent" xfId="1" builtinId="5"/>
    <cellStyle name="Title" xfId="2" builtinId="15"/>
  </cellStyles>
  <dxfs count="0"/>
  <tableStyles count="0" defaultTableStyle="TableStyleMedium9" defaultPivotStyle="PivotStyleLight16"/>
  <colors>
    <mruColors>
      <color rgb="FFB9CDE5"/>
      <color rgb="FFE4DFEC"/>
      <color rgb="FFF2DCDB"/>
      <color rgb="FFEBF1DE"/>
      <color rgb="FFD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r>
              <a:rPr lang="en-US" sz="1800" b="1"/>
              <a:t>Medicaid Managed Care Enrollment and Spending, by State</a:t>
            </a:r>
            <a:r>
              <a:rPr lang="en-US" sz="1800" b="1" baseline="0"/>
              <a:t> </a:t>
            </a:r>
            <a:r>
              <a:rPr lang="en-US" sz="1800" b="1"/>
              <a:t>Fiscal Year</a:t>
            </a:r>
          </a:p>
          <a:p>
            <a:pPr>
              <a:defRPr/>
            </a:pPr>
            <a:r>
              <a:rPr lang="en-US" b="1"/>
              <a:t>New York State</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7.780608744929611E-2"/>
          <c:y val="0.18118165864194752"/>
          <c:w val="0.85111600751610594"/>
          <c:h val="0.77116722653837555"/>
        </c:manualLayout>
      </c:layout>
      <c:barChart>
        <c:barDir val="col"/>
        <c:grouping val="clustered"/>
        <c:varyColors val="0"/>
        <c:ser>
          <c:idx val="1"/>
          <c:order val="0"/>
          <c:tx>
            <c:v>Enrollment</c:v>
          </c:tx>
          <c:spPr>
            <a:solidFill>
              <a:srgbClr val="B9CDE5">
                <a:alpha val="80000"/>
              </a:srgbClr>
            </a:solidFill>
            <a:ln>
              <a:noFill/>
            </a:ln>
            <a:effectLst/>
          </c:spPr>
          <c:invertIfNegative val="0"/>
          <c:dPt>
            <c:idx val="13"/>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31-995D-784E-BC21-BE9172A3D010}"/>
              </c:ext>
            </c:extLst>
          </c:dPt>
          <c:dPt>
            <c:idx val="14"/>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7-995D-784E-BC21-BE9172A3D010}"/>
              </c:ext>
            </c:extLst>
          </c:dPt>
          <c:dPt>
            <c:idx val="15"/>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6-995D-784E-BC21-BE9172A3D010}"/>
              </c:ext>
            </c:extLst>
          </c:dPt>
          <c:dPt>
            <c:idx val="16"/>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5-995D-784E-BC21-BE9172A3D010}"/>
              </c:ext>
            </c:extLst>
          </c:dPt>
          <c:dPt>
            <c:idx val="17"/>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4-995D-784E-BC21-BE9172A3D010}"/>
              </c:ext>
            </c:extLst>
          </c:dPt>
          <c:dPt>
            <c:idx val="18"/>
            <c:invertIfNegative val="0"/>
            <c:bubble3D val="0"/>
            <c:spPr>
              <a:solidFill>
                <a:srgbClr val="B9CDE5">
                  <a:alpha val="80000"/>
                </a:srgbClr>
              </a:solidFill>
              <a:ln>
                <a:noFill/>
              </a:ln>
              <a:effectLst/>
            </c:spPr>
            <c:extLst>
              <c:ext xmlns:c16="http://schemas.microsoft.com/office/drawing/2014/chart" uri="{C3380CC4-5D6E-409C-BE32-E72D297353CC}">
                <c16:uniqueId val="{00000003-995D-784E-BC21-BE9172A3D010}"/>
              </c:ext>
            </c:extLst>
          </c:dPt>
          <c:cat>
            <c:strRef>
              <c:f>projection_data!$B$2:$B$19</c:f>
              <c:strCache>
                <c:ptCount val="18"/>
                <c:pt idx="0">
                  <c:v>FY12</c:v>
                </c:pt>
                <c:pt idx="1">
                  <c:v>FY13</c:v>
                </c:pt>
                <c:pt idx="2">
                  <c:v>FY14</c:v>
                </c:pt>
                <c:pt idx="3">
                  <c:v>FY15</c:v>
                </c:pt>
                <c:pt idx="4">
                  <c:v>FY16</c:v>
                </c:pt>
                <c:pt idx="5">
                  <c:v>FY17</c:v>
                </c:pt>
                <c:pt idx="6">
                  <c:v>FY18</c:v>
                </c:pt>
                <c:pt idx="7">
                  <c:v>FY19</c:v>
                </c:pt>
                <c:pt idx="8">
                  <c:v>FY20</c:v>
                </c:pt>
                <c:pt idx="9">
                  <c:v>FY21</c:v>
                </c:pt>
                <c:pt idx="10">
                  <c:v>FY22</c:v>
                </c:pt>
                <c:pt idx="11">
                  <c:v>FY23</c:v>
                </c:pt>
                <c:pt idx="12">
                  <c:v>FY24</c:v>
                </c:pt>
                <c:pt idx="13">
                  <c:v>FY25</c:v>
                </c:pt>
                <c:pt idx="14">
                  <c:v>FY26</c:v>
                </c:pt>
                <c:pt idx="15">
                  <c:v>FY27</c:v>
                </c:pt>
                <c:pt idx="16">
                  <c:v>FY28</c:v>
                </c:pt>
                <c:pt idx="17">
                  <c:v>FY29</c:v>
                </c:pt>
              </c:strCache>
            </c:strRef>
          </c:cat>
          <c:val>
            <c:numRef>
              <c:f>projection_data!$K$2:$K$19</c:f>
              <c:numCache>
                <c:formatCode>#,##0</c:formatCode>
                <c:ptCount val="18"/>
                <c:pt idx="0">
                  <c:v>3015323</c:v>
                </c:pt>
                <c:pt idx="1">
                  <c:v>3318288</c:v>
                </c:pt>
                <c:pt idx="2">
                  <c:v>3590578</c:v>
                </c:pt>
                <c:pt idx="3">
                  <c:v>4304518</c:v>
                </c:pt>
                <c:pt idx="4">
                  <c:v>4710937</c:v>
                </c:pt>
                <c:pt idx="5">
                  <c:v>4604365</c:v>
                </c:pt>
                <c:pt idx="6">
                  <c:v>4648504</c:v>
                </c:pt>
                <c:pt idx="7">
                  <c:v>4684568</c:v>
                </c:pt>
                <c:pt idx="8">
                  <c:v>4609840</c:v>
                </c:pt>
                <c:pt idx="9">
                  <c:v>5119372</c:v>
                </c:pt>
                <c:pt idx="10">
                  <c:v>5613774</c:v>
                </c:pt>
                <c:pt idx="11">
                  <c:v>5874157</c:v>
                </c:pt>
                <c:pt idx="12">
                  <c:v>5758381</c:v>
                </c:pt>
                <c:pt idx="13" formatCode="General">
                  <c:v>6009446.4116000002</c:v>
                </c:pt>
                <c:pt idx="14" formatCode="General">
                  <c:v>6271458.2751457607</c:v>
                </c:pt>
                <c:pt idx="15" formatCode="General">
                  <c:v>6544893.8559421161</c:v>
                </c:pt>
                <c:pt idx="16" formatCode="General">
                  <c:v>6830251.2280611927</c:v>
                </c:pt>
                <c:pt idx="17" formatCode="General">
                  <c:v>7128050.181604661</c:v>
                </c:pt>
              </c:numCache>
            </c:numRef>
          </c:val>
          <c:extLst>
            <c:ext xmlns:c16="http://schemas.microsoft.com/office/drawing/2014/chart" uri="{C3380CC4-5D6E-409C-BE32-E72D297353CC}">
              <c16:uniqueId val="{00000000-995D-784E-BC21-BE9172A3D010}"/>
            </c:ext>
          </c:extLst>
        </c:ser>
        <c:dLbls>
          <c:showLegendKey val="0"/>
          <c:showVal val="0"/>
          <c:showCatName val="0"/>
          <c:showSerName val="0"/>
          <c:showPercent val="0"/>
          <c:showBubbleSize val="0"/>
        </c:dLbls>
        <c:gapWidth val="50"/>
        <c:axId val="916994623"/>
        <c:axId val="971831951"/>
      </c:barChart>
      <c:lineChart>
        <c:grouping val="standard"/>
        <c:varyColors val="0"/>
        <c:ser>
          <c:idx val="5"/>
          <c:order val="1"/>
          <c:tx>
            <c:strRef>
              <c:f>projection_data!$H$1</c:f>
              <c:strCache>
                <c:ptCount val="1"/>
                <c:pt idx="0">
                  <c:v>State Spending</c:v>
                </c:pt>
              </c:strCache>
            </c:strRef>
          </c:tx>
          <c:spPr>
            <a:ln w="19050" cap="rnd">
              <a:solidFill>
                <a:schemeClr val="tx1"/>
              </a:solidFill>
              <a:round/>
            </a:ln>
            <a:effectLst/>
          </c:spPr>
          <c:marker>
            <c:symbol val="circle"/>
            <c:size val="5"/>
            <c:spPr>
              <a:solidFill>
                <a:schemeClr val="tx1"/>
              </a:solidFill>
              <a:ln w="9525">
                <a:solidFill>
                  <a:schemeClr val="tx1"/>
                </a:solidFill>
              </a:ln>
              <a:effectLst/>
            </c:spPr>
          </c:marker>
          <c:dPt>
            <c:idx val="13"/>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32-995D-784E-BC21-BE9172A3D010}"/>
              </c:ext>
            </c:extLst>
          </c:dPt>
          <c:dPt>
            <c:idx val="14"/>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C-995D-784E-BC21-BE9172A3D010}"/>
              </c:ext>
            </c:extLst>
          </c:dPt>
          <c:dPt>
            <c:idx val="15"/>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B-995D-784E-BC21-BE9172A3D010}"/>
              </c:ext>
            </c:extLst>
          </c:dPt>
          <c:dPt>
            <c:idx val="16"/>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A-995D-784E-BC21-BE9172A3D010}"/>
              </c:ext>
            </c:extLst>
          </c:dPt>
          <c:dPt>
            <c:idx val="17"/>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9-995D-784E-BC21-BE9172A3D010}"/>
              </c:ext>
            </c:extLst>
          </c:dPt>
          <c:dPt>
            <c:idx val="18"/>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8-995D-784E-BC21-BE9172A3D010}"/>
              </c:ext>
            </c:extLst>
          </c:dPt>
          <c:cat>
            <c:strRef>
              <c:f>projection_data!$B$2:$B$19</c:f>
              <c:strCache>
                <c:ptCount val="18"/>
                <c:pt idx="0">
                  <c:v>FY12</c:v>
                </c:pt>
                <c:pt idx="1">
                  <c:v>FY13</c:v>
                </c:pt>
                <c:pt idx="2">
                  <c:v>FY14</c:v>
                </c:pt>
                <c:pt idx="3">
                  <c:v>FY15</c:v>
                </c:pt>
                <c:pt idx="4">
                  <c:v>FY16</c:v>
                </c:pt>
                <c:pt idx="5">
                  <c:v>FY17</c:v>
                </c:pt>
                <c:pt idx="6">
                  <c:v>FY18</c:v>
                </c:pt>
                <c:pt idx="7">
                  <c:v>FY19</c:v>
                </c:pt>
                <c:pt idx="8">
                  <c:v>FY20</c:v>
                </c:pt>
                <c:pt idx="9">
                  <c:v>FY21</c:v>
                </c:pt>
                <c:pt idx="10">
                  <c:v>FY22</c:v>
                </c:pt>
                <c:pt idx="11">
                  <c:v>FY23</c:v>
                </c:pt>
                <c:pt idx="12">
                  <c:v>FY24</c:v>
                </c:pt>
                <c:pt idx="13">
                  <c:v>FY25</c:v>
                </c:pt>
                <c:pt idx="14">
                  <c:v>FY26</c:v>
                </c:pt>
                <c:pt idx="15">
                  <c:v>FY27</c:v>
                </c:pt>
                <c:pt idx="16">
                  <c:v>FY28</c:v>
                </c:pt>
                <c:pt idx="17">
                  <c:v>FY29</c:v>
                </c:pt>
              </c:strCache>
            </c:strRef>
          </c:cat>
          <c:val>
            <c:numRef>
              <c:f>projection_data!$H$2:$H$19</c:f>
              <c:numCache>
                <c:formatCode>"$"#,##0_);[Red]\("$"#,##0\)</c:formatCode>
                <c:ptCount val="18"/>
                <c:pt idx="0">
                  <c:v>4051469000</c:v>
                </c:pt>
                <c:pt idx="1">
                  <c:v>9797000000</c:v>
                </c:pt>
                <c:pt idx="2">
                  <c:v>11217000000</c:v>
                </c:pt>
                <c:pt idx="3">
                  <c:v>12667000000</c:v>
                </c:pt>
                <c:pt idx="4">
                  <c:v>12466000000</c:v>
                </c:pt>
                <c:pt idx="5">
                  <c:v>13762000000</c:v>
                </c:pt>
                <c:pt idx="6">
                  <c:v>15962000000</c:v>
                </c:pt>
                <c:pt idx="7">
                  <c:v>16130000000</c:v>
                </c:pt>
                <c:pt idx="8">
                  <c:v>17838000000</c:v>
                </c:pt>
                <c:pt idx="9">
                  <c:v>17686000000</c:v>
                </c:pt>
                <c:pt idx="10">
                  <c:v>19634000000</c:v>
                </c:pt>
                <c:pt idx="11">
                  <c:v>21104000000</c:v>
                </c:pt>
                <c:pt idx="12">
                  <c:v>22013000000</c:v>
                </c:pt>
                <c:pt idx="13" formatCode="&quot;$&quot;#,##0.00_);[Red]\(&quot;$&quot;#,##0.00\)">
                  <c:v>23525492358.703922</c:v>
                </c:pt>
                <c:pt idx="14" formatCode="&quot;$&quot;#,##0.00_);[Red]\(&quot;$&quot;#,##0.00\)">
                  <c:v>25140432717.356461</c:v>
                </c:pt>
                <c:pt idx="15" formatCode="&quot;$&quot;#,##0.00_);[Red]\(&quot;$&quot;#,##0.00\)">
                  <c:v>26866232917.845203</c:v>
                </c:pt>
                <c:pt idx="16" formatCode="&quot;$&quot;#,##0.00_);[Red]\(&quot;$&quot;#,##0.00\)">
                  <c:v>28710503089.216774</c:v>
                </c:pt>
                <c:pt idx="17" formatCode="&quot;$&quot;#,##0.00_);[Red]\(&quot;$&quot;#,##0.00\)">
                  <c:v>30681375768.480389</c:v>
                </c:pt>
              </c:numCache>
            </c:numRef>
          </c:val>
          <c:smooth val="0"/>
          <c:extLst>
            <c:ext xmlns:c16="http://schemas.microsoft.com/office/drawing/2014/chart" uri="{C3380CC4-5D6E-409C-BE32-E72D297353CC}">
              <c16:uniqueId val="{00000001-995D-784E-BC21-BE9172A3D010}"/>
            </c:ext>
          </c:extLst>
        </c:ser>
        <c:dLbls>
          <c:showLegendKey val="0"/>
          <c:showVal val="0"/>
          <c:showCatName val="0"/>
          <c:showSerName val="0"/>
          <c:showPercent val="0"/>
          <c:showBubbleSize val="0"/>
        </c:dLbls>
        <c:marker val="1"/>
        <c:smooth val="0"/>
        <c:axId val="527732575"/>
        <c:axId val="527564895"/>
      </c:lineChart>
      <c:catAx>
        <c:axId val="916994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71831951"/>
        <c:crosses val="autoZero"/>
        <c:auto val="1"/>
        <c:lblAlgn val="ctr"/>
        <c:lblOffset val="100"/>
        <c:noMultiLvlLbl val="0"/>
      </c:catAx>
      <c:valAx>
        <c:axId val="9718319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b="1" i="0" u="none" strike="noStrike" kern="1200" baseline="0">
                    <a:solidFill>
                      <a:sysClr val="windowText" lastClr="000000"/>
                    </a:solidFill>
                  </a:rPr>
                  <a:t>Average Annual Enrollment</a:t>
                </a:r>
              </a:p>
            </c:rich>
          </c:tx>
          <c:layout>
            <c:manualLayout>
              <c:xMode val="edge"/>
              <c:yMode val="edge"/>
              <c:x val="1.2547124791219279E-2"/>
              <c:y val="0.49495866795720306"/>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16994623"/>
        <c:crosses val="autoZero"/>
        <c:crossBetween val="between"/>
        <c:dispUnits>
          <c:builtInUnit val="millions"/>
          <c:dispUnitsLbl>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dispUnitsLbl>
        </c:dispUnits>
      </c:valAx>
      <c:valAx>
        <c:axId val="527564895"/>
        <c:scaling>
          <c:orientation val="minMax"/>
        </c:scaling>
        <c:delete val="0"/>
        <c:axPos val="r"/>
        <c:title>
          <c:tx>
            <c:rich>
              <a:bodyPr rot="5400000" spcFirstLastPara="1" vertOverflow="ellipsis" wrap="square" anchor="ctr" anchorCtr="1"/>
              <a:lstStyle/>
              <a:p>
                <a:pPr>
                  <a:defRPr sz="1400" b="1" i="0" u="none" strike="noStrike" kern="1200" baseline="0">
                    <a:solidFill>
                      <a:sysClr val="windowText" lastClr="000000"/>
                    </a:solidFill>
                    <a:latin typeface="+mn-lt"/>
                    <a:ea typeface="+mn-ea"/>
                    <a:cs typeface="+mn-cs"/>
                  </a:defRPr>
                </a:pPr>
                <a:r>
                  <a:rPr lang="en-US" sz="1400" b="1">
                    <a:solidFill>
                      <a:sysClr val="windowText" lastClr="000000"/>
                    </a:solidFill>
                  </a:rPr>
                  <a:t>State Spending</a:t>
                </a:r>
              </a:p>
            </c:rich>
          </c:tx>
          <c:layout>
            <c:manualLayout>
              <c:xMode val="edge"/>
              <c:yMode val="edge"/>
              <c:x val="0.96991976855165829"/>
              <c:y val="0.51377102571480893"/>
            </c:manualLayout>
          </c:layout>
          <c:overlay val="0"/>
          <c:spPr>
            <a:noFill/>
            <a:ln>
              <a:noFill/>
            </a:ln>
            <a:effectLst/>
          </c:spPr>
          <c:txPr>
            <a:bodyPr rot="5400000" spcFirstLastPara="1" vertOverflow="ellipsis"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quot;$&quot;#,##0_);[Red]\(&quot;$&quot;#,##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527732575"/>
        <c:crosses val="max"/>
        <c:crossBetween val="between"/>
        <c:dispUnits>
          <c:builtInUnit val="billions"/>
          <c:dispUnitsLbl>
            <c:spPr>
              <a:noFill/>
              <a:ln>
                <a:noFill/>
              </a:ln>
              <a:effectLst/>
            </c:spPr>
            <c:txPr>
              <a:bodyPr rot="5400000" spcFirstLastPara="1" vertOverflow="ellipsis" wrap="square" anchor="ctr" anchorCtr="1"/>
              <a:lstStyle/>
              <a:p>
                <a:pPr>
                  <a:defRPr sz="1200" b="0" i="0" u="none" strike="noStrike" kern="1200" baseline="0">
                    <a:solidFill>
                      <a:sysClr val="windowText" lastClr="000000"/>
                    </a:solidFill>
                    <a:latin typeface="+mn-lt"/>
                    <a:ea typeface="+mn-ea"/>
                    <a:cs typeface="+mn-cs"/>
                  </a:defRPr>
                </a:pPr>
                <a:endParaRPr lang="en-US"/>
              </a:p>
            </c:txPr>
          </c:dispUnitsLbl>
        </c:dispUnits>
      </c:valAx>
      <c:catAx>
        <c:axId val="527732575"/>
        <c:scaling>
          <c:orientation val="minMax"/>
        </c:scaling>
        <c:delete val="1"/>
        <c:axPos val="b"/>
        <c:numFmt formatCode="General" sourceLinked="1"/>
        <c:majorTickMark val="out"/>
        <c:minorTickMark val="none"/>
        <c:tickLblPos val="nextTo"/>
        <c:crossAx val="527564895"/>
        <c:crosses val="autoZero"/>
        <c:auto val="1"/>
        <c:lblAlgn val="ctr"/>
        <c:lblOffset val="100"/>
        <c:noMultiLvlLbl val="0"/>
      </c:catAx>
      <c:spPr>
        <a:noFill/>
        <a:ln>
          <a:noFill/>
        </a:ln>
        <a:effectLst/>
      </c:spPr>
    </c:plotArea>
    <c:legend>
      <c:legendPos val="t"/>
      <c:layout>
        <c:manualLayout>
          <c:xMode val="edge"/>
          <c:yMode val="edge"/>
          <c:x val="0.38341252087807215"/>
          <c:y val="9.1835016835016839E-2"/>
          <c:w val="0.22938707945597708"/>
          <c:h val="3.451774967522999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139700</xdr:rowOff>
    </xdr:from>
    <xdr:to>
      <xdr:col>14</xdr:col>
      <xdr:colOff>584200</xdr:colOff>
      <xdr:row>37</xdr:row>
      <xdr:rowOff>165100</xdr:rowOff>
    </xdr:to>
    <xdr:graphicFrame macro="">
      <xdr:nvGraphicFramePr>
        <xdr:cNvPr id="2" name="Chart 1">
          <a:extLst>
            <a:ext uri="{FF2B5EF4-FFF2-40B4-BE49-F238E27FC236}">
              <a16:creationId xmlns:a16="http://schemas.microsoft.com/office/drawing/2014/main" id="{74C51996-2402-5D46-BE5A-C41A5F4BAB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298450</xdr:colOff>
      <xdr:row>6</xdr:row>
      <xdr:rowOff>22141</xdr:rowOff>
    </xdr:from>
    <xdr:to>
      <xdr:col>5</xdr:col>
      <xdr:colOff>546100</xdr:colOff>
      <xdr:row>6</xdr:row>
      <xdr:rowOff>108690</xdr:rowOff>
    </xdr:to>
    <xdr:sp macro="" textlink="">
      <xdr:nvSpPr>
        <xdr:cNvPr id="4" name="Rectangle 3">
          <a:extLst>
            <a:ext uri="{FF2B5EF4-FFF2-40B4-BE49-F238E27FC236}">
              <a16:creationId xmlns:a16="http://schemas.microsoft.com/office/drawing/2014/main" id="{CCE3C34B-15C4-482F-7D3E-87C874DCF09C}"/>
            </a:ext>
          </a:extLst>
        </xdr:cNvPr>
        <xdr:cNvSpPr/>
      </xdr:nvSpPr>
      <xdr:spPr>
        <a:xfrm>
          <a:off x="5099050" y="1241341"/>
          <a:ext cx="247650" cy="86549"/>
        </a:xfrm>
        <a:prstGeom prst="rect">
          <a:avLst/>
        </a:prstGeom>
        <a:solidFill>
          <a:schemeClr val="bg1">
            <a:lumMod val="6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5</xdr:col>
      <xdr:colOff>476635</xdr:colOff>
      <xdr:row>5</xdr:row>
      <xdr:rowOff>114583</xdr:rowOff>
    </xdr:from>
    <xdr:to>
      <xdr:col>7</xdr:col>
      <xdr:colOff>558800</xdr:colOff>
      <xdr:row>6</xdr:row>
      <xdr:rowOff>152400</xdr:rowOff>
    </xdr:to>
    <xdr:sp macro="" textlink="">
      <xdr:nvSpPr>
        <xdr:cNvPr id="5" name="TextBox 4">
          <a:extLst>
            <a:ext uri="{FF2B5EF4-FFF2-40B4-BE49-F238E27FC236}">
              <a16:creationId xmlns:a16="http://schemas.microsoft.com/office/drawing/2014/main" id="{6171976F-425F-B792-837F-ECB8235578D6}"/>
            </a:ext>
          </a:extLst>
        </xdr:cNvPr>
        <xdr:cNvSpPr txBox="1"/>
      </xdr:nvSpPr>
      <xdr:spPr>
        <a:xfrm>
          <a:off x="5277235" y="1143283"/>
          <a:ext cx="1733165" cy="2283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Projected Enrollment</a:t>
          </a:r>
        </a:p>
      </xdr:txBody>
    </xdr:sp>
    <xdr:clientData/>
  </xdr:twoCellAnchor>
  <xdr:twoCellAnchor>
    <xdr:from>
      <xdr:col>7</xdr:col>
      <xdr:colOff>745311</xdr:colOff>
      <xdr:row>5</xdr:row>
      <xdr:rowOff>102338</xdr:rowOff>
    </xdr:from>
    <xdr:to>
      <xdr:col>9</xdr:col>
      <xdr:colOff>711200</xdr:colOff>
      <xdr:row>7</xdr:row>
      <xdr:rowOff>12700</xdr:rowOff>
    </xdr:to>
    <xdr:sp macro="" textlink="">
      <xdr:nvSpPr>
        <xdr:cNvPr id="6" name="TextBox 5">
          <a:extLst>
            <a:ext uri="{FF2B5EF4-FFF2-40B4-BE49-F238E27FC236}">
              <a16:creationId xmlns:a16="http://schemas.microsoft.com/office/drawing/2014/main" id="{EF4B02EC-3378-5E4B-AD27-CD3CC6005DA9}"/>
            </a:ext>
          </a:extLst>
        </xdr:cNvPr>
        <xdr:cNvSpPr txBox="1"/>
      </xdr:nvSpPr>
      <xdr:spPr>
        <a:xfrm>
          <a:off x="7196911" y="1131038"/>
          <a:ext cx="1616889" cy="291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Projected Spending</a:t>
          </a:r>
        </a:p>
      </xdr:txBody>
    </xdr:sp>
    <xdr:clientData/>
  </xdr:twoCellAnchor>
  <xdr:twoCellAnchor>
    <xdr:from>
      <xdr:col>7</xdr:col>
      <xdr:colOff>503052</xdr:colOff>
      <xdr:row>6</xdr:row>
      <xdr:rowOff>30140</xdr:rowOff>
    </xdr:from>
    <xdr:to>
      <xdr:col>7</xdr:col>
      <xdr:colOff>799935</xdr:colOff>
      <xdr:row>6</xdr:row>
      <xdr:rowOff>75859</xdr:rowOff>
    </xdr:to>
    <xdr:grpSp>
      <xdr:nvGrpSpPr>
        <xdr:cNvPr id="15" name="Group 14">
          <a:extLst>
            <a:ext uri="{FF2B5EF4-FFF2-40B4-BE49-F238E27FC236}">
              <a16:creationId xmlns:a16="http://schemas.microsoft.com/office/drawing/2014/main" id="{E670115F-78C6-353B-A076-7ED6A65C3952}"/>
            </a:ext>
          </a:extLst>
        </xdr:cNvPr>
        <xdr:cNvGrpSpPr/>
      </xdr:nvGrpSpPr>
      <xdr:grpSpPr>
        <a:xfrm>
          <a:off x="6954652" y="1249340"/>
          <a:ext cx="296883" cy="45719"/>
          <a:chOff x="6976753" y="1327727"/>
          <a:chExt cx="296883" cy="45719"/>
        </a:xfrm>
      </xdr:grpSpPr>
      <xdr:cxnSp macro="">
        <xdr:nvCxnSpPr>
          <xdr:cNvPr id="8" name="Straight Connector 7">
            <a:extLst>
              <a:ext uri="{FF2B5EF4-FFF2-40B4-BE49-F238E27FC236}">
                <a16:creationId xmlns:a16="http://schemas.microsoft.com/office/drawing/2014/main" id="{BE2C28FE-0647-2CD9-EBC4-7B5C8C1E3FC1}"/>
              </a:ext>
            </a:extLst>
          </xdr:cNvPr>
          <xdr:cNvCxnSpPr/>
        </xdr:nvCxnSpPr>
        <xdr:spPr>
          <a:xfrm>
            <a:off x="6976753" y="1352466"/>
            <a:ext cx="296883" cy="0"/>
          </a:xfrm>
          <a:prstGeom prst="line">
            <a:avLst/>
          </a:prstGeom>
          <a:ln w="1905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sp macro="" textlink="">
        <xdr:nvSpPr>
          <xdr:cNvPr id="14" name="Oval 13">
            <a:extLst>
              <a:ext uri="{FF2B5EF4-FFF2-40B4-BE49-F238E27FC236}">
                <a16:creationId xmlns:a16="http://schemas.microsoft.com/office/drawing/2014/main" id="{C109EB46-FE5D-62E2-1F51-52534FCD9AEC}"/>
              </a:ext>
            </a:extLst>
          </xdr:cNvPr>
          <xdr:cNvSpPr/>
        </xdr:nvSpPr>
        <xdr:spPr>
          <a:xfrm>
            <a:off x="7100454" y="1327727"/>
            <a:ext cx="45719" cy="45719"/>
          </a:xfrm>
          <a:prstGeom prst="ellipse">
            <a:avLst/>
          </a:prstGeom>
          <a:solidFill>
            <a:schemeClr val="tx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72258-4AC4-6B47-AC5E-CDE7A2651A1C}">
  <dimension ref="A1:M45"/>
  <sheetViews>
    <sheetView showGridLines="0" tabSelected="1" workbookViewId="0">
      <selection activeCell="A31" sqref="A31"/>
    </sheetView>
  </sheetViews>
  <sheetFormatPr baseColWidth="10" defaultColWidth="8.83203125" defaultRowHeight="15" x14ac:dyDescent="0.2"/>
  <cols>
    <col min="1" max="1" width="17" customWidth="1"/>
    <col min="2" max="2" width="14.83203125" hidden="1" customWidth="1"/>
    <col min="3" max="13" width="19.1640625" customWidth="1"/>
  </cols>
  <sheetData>
    <row r="1" spans="1:13" ht="23" x14ac:dyDescent="0.25">
      <c r="A1" s="45" t="s">
        <v>58</v>
      </c>
      <c r="B1" s="45"/>
      <c r="C1" s="45"/>
      <c r="D1" s="45"/>
      <c r="E1" s="45"/>
      <c r="F1" s="45"/>
      <c r="G1" s="45"/>
      <c r="H1" s="45"/>
      <c r="I1" s="45"/>
      <c r="J1" s="45"/>
      <c r="K1" s="45"/>
      <c r="L1" s="45"/>
      <c r="M1" s="45"/>
    </row>
    <row r="2" spans="1:13" s="15" customFormat="1" ht="42" customHeight="1" x14ac:dyDescent="0.2">
      <c r="C2" s="41" t="s">
        <v>48</v>
      </c>
      <c r="D2" s="41"/>
      <c r="E2" s="41"/>
      <c r="F2" s="42" t="s">
        <v>22</v>
      </c>
      <c r="G2" s="42"/>
      <c r="H2" s="43" t="s">
        <v>23</v>
      </c>
      <c r="I2" s="43"/>
      <c r="J2" s="43"/>
      <c r="K2" s="44" t="s">
        <v>24</v>
      </c>
      <c r="L2" s="44"/>
      <c r="M2" s="44"/>
    </row>
    <row r="3" spans="1:13" s="26" customFormat="1" ht="45" customHeight="1" x14ac:dyDescent="0.2">
      <c r="A3" s="27" t="s">
        <v>25</v>
      </c>
      <c r="B3" s="27" t="s">
        <v>1</v>
      </c>
      <c r="C3" s="27" t="s">
        <v>2</v>
      </c>
      <c r="D3" s="27" t="s">
        <v>26</v>
      </c>
      <c r="E3" s="27" t="s">
        <v>77</v>
      </c>
      <c r="F3" s="27" t="s">
        <v>4</v>
      </c>
      <c r="G3" s="27" t="s">
        <v>27</v>
      </c>
      <c r="H3" s="27" t="s">
        <v>49</v>
      </c>
      <c r="I3" s="27" t="s">
        <v>50</v>
      </c>
      <c r="J3" s="27" t="s">
        <v>28</v>
      </c>
      <c r="K3" s="27" t="s">
        <v>9</v>
      </c>
      <c r="L3" s="27" t="s">
        <v>10</v>
      </c>
      <c r="M3" s="27" t="s">
        <v>29</v>
      </c>
    </row>
    <row r="4" spans="1:13" x14ac:dyDescent="0.2">
      <c r="A4" s="28" t="s">
        <v>30</v>
      </c>
      <c r="B4" s="29"/>
      <c r="C4" s="30">
        <f>(1+A29)*C5</f>
        <v>64792536.334400006</v>
      </c>
      <c r="D4" s="30">
        <f>C4/12</f>
        <v>5399378.0278666671</v>
      </c>
      <c r="E4" s="34" t="s">
        <v>51</v>
      </c>
      <c r="F4" s="30">
        <f>C4-C5</f>
        <v>2706932.3344000056</v>
      </c>
      <c r="G4" s="32">
        <f>F4/C5</f>
        <v>4.360000000000009E-2</v>
      </c>
      <c r="H4" s="40">
        <f>K4*D4</f>
        <v>21644519355.747421</v>
      </c>
      <c r="I4" s="40">
        <f>H4-H5</f>
        <v>1390374153.2300911</v>
      </c>
      <c r="J4" s="33">
        <f>I4/H5</f>
        <v>6.8646400000000274E-2</v>
      </c>
      <c r="K4" s="31">
        <f>(1+M4)*K5</f>
        <v>4008.706048</v>
      </c>
      <c r="L4" s="31">
        <f>K4-K5</f>
        <v>93.954048000000057</v>
      </c>
      <c r="M4" s="32">
        <f>A31</f>
        <v>2.4E-2</v>
      </c>
    </row>
    <row r="5" spans="1:13" x14ac:dyDescent="0.2">
      <c r="A5" s="28" t="s">
        <v>31</v>
      </c>
      <c r="B5" s="29"/>
      <c r="C5" s="30">
        <f>C6*12/B6</f>
        <v>62085604</v>
      </c>
      <c r="D5" s="30">
        <f>C5/12</f>
        <v>5173800.333333333</v>
      </c>
      <c r="E5" s="34" t="s">
        <v>51</v>
      </c>
      <c r="F5" s="30">
        <f>C5-C7</f>
        <v>-7014966</v>
      </c>
      <c r="G5" s="33">
        <f>F5/C7</f>
        <v>-0.10151820744749283</v>
      </c>
      <c r="H5" s="40">
        <f>K5*D5</f>
        <v>20254145202.51733</v>
      </c>
      <c r="I5" s="40">
        <f>H5-H7</f>
        <v>-1758854797.4826698</v>
      </c>
      <c r="J5" s="33">
        <f>I5/H7</f>
        <v>-7.9900731271642655E-2</v>
      </c>
      <c r="K5" s="31">
        <f>(1+M5)*K7</f>
        <v>3914.752</v>
      </c>
      <c r="L5" s="31">
        <f>K5-K7</f>
        <v>91.751999999999953</v>
      </c>
      <c r="M5" s="32">
        <f>A31</f>
        <v>2.4E-2</v>
      </c>
    </row>
    <row r="6" spans="1:13" x14ac:dyDescent="0.2">
      <c r="A6" s="28" t="s">
        <v>32</v>
      </c>
      <c r="B6" s="29">
        <v>3</v>
      </c>
      <c r="C6" s="30">
        <v>15521401</v>
      </c>
      <c r="D6" s="30">
        <v>5173800</v>
      </c>
      <c r="E6" s="30">
        <v>5098780</v>
      </c>
      <c r="F6" s="39" t="s">
        <v>51</v>
      </c>
      <c r="G6" s="35" t="s">
        <v>51</v>
      </c>
      <c r="H6" s="35" t="s">
        <v>51</v>
      </c>
      <c r="I6" s="35" t="s">
        <v>51</v>
      </c>
      <c r="J6" s="37" t="s">
        <v>51</v>
      </c>
      <c r="K6" s="37" t="s">
        <v>51</v>
      </c>
      <c r="L6" s="37" t="s">
        <v>51</v>
      </c>
      <c r="M6" s="37" t="s">
        <v>51</v>
      </c>
    </row>
    <row r="7" spans="1:13" x14ac:dyDescent="0.2">
      <c r="A7" s="29" t="s">
        <v>33</v>
      </c>
      <c r="B7" s="29">
        <v>12</v>
      </c>
      <c r="C7" s="30">
        <v>69100570</v>
      </c>
      <c r="D7" s="30">
        <v>5758381</v>
      </c>
      <c r="E7" s="30">
        <v>5539840</v>
      </c>
      <c r="F7" s="30">
        <v>-1389319</v>
      </c>
      <c r="G7" s="33">
        <v>-0.02</v>
      </c>
      <c r="H7" s="40">
        <v>22013000000</v>
      </c>
      <c r="I7" s="40">
        <v>909000000</v>
      </c>
      <c r="J7" s="33">
        <v>4.2999999999999997E-2</v>
      </c>
      <c r="K7" s="31">
        <v>3823</v>
      </c>
      <c r="L7" s="31">
        <v>230</v>
      </c>
      <c r="M7" s="33">
        <v>6.4000000000000001E-2</v>
      </c>
    </row>
    <row r="8" spans="1:13" x14ac:dyDescent="0.2">
      <c r="A8" s="29" t="s">
        <v>34</v>
      </c>
      <c r="B8" s="29">
        <v>12</v>
      </c>
      <c r="C8" s="30">
        <v>70489889</v>
      </c>
      <c r="D8" s="30">
        <v>5874157</v>
      </c>
      <c r="E8" s="30">
        <v>5933677</v>
      </c>
      <c r="F8" s="30">
        <v>3124597</v>
      </c>
      <c r="G8" s="33">
        <v>4.5999999999999999E-2</v>
      </c>
      <c r="H8" s="40">
        <v>21104000000</v>
      </c>
      <c r="I8" s="40">
        <v>1470000000</v>
      </c>
      <c r="J8" s="33">
        <v>7.4999999999999997E-2</v>
      </c>
      <c r="K8" s="31">
        <v>3593</v>
      </c>
      <c r="L8" s="31">
        <v>95</v>
      </c>
      <c r="M8" s="33">
        <v>2.7E-2</v>
      </c>
    </row>
    <row r="9" spans="1:13" x14ac:dyDescent="0.2">
      <c r="A9" s="29" t="s">
        <v>35</v>
      </c>
      <c r="B9" s="29">
        <v>12</v>
      </c>
      <c r="C9" s="30">
        <v>67365292</v>
      </c>
      <c r="D9" s="30">
        <v>5613774</v>
      </c>
      <c r="E9" s="30">
        <v>5670377</v>
      </c>
      <c r="F9" s="30">
        <v>5932824</v>
      </c>
      <c r="G9" s="33">
        <v>9.7000000000000003E-2</v>
      </c>
      <c r="H9" s="40">
        <v>19634000000</v>
      </c>
      <c r="I9" s="40">
        <v>1948000000</v>
      </c>
      <c r="J9" s="33">
        <v>0.11</v>
      </c>
      <c r="K9" s="31">
        <v>3497</v>
      </c>
      <c r="L9" s="31">
        <v>43</v>
      </c>
      <c r="M9" s="33">
        <v>1.2E-2</v>
      </c>
    </row>
    <row r="10" spans="1:13" x14ac:dyDescent="0.2">
      <c r="A10" s="29" t="s">
        <v>36</v>
      </c>
      <c r="B10" s="29">
        <v>12</v>
      </c>
      <c r="C10" s="30">
        <v>61432468</v>
      </c>
      <c r="D10" s="30">
        <v>5119372</v>
      </c>
      <c r="E10" s="30">
        <v>5326382</v>
      </c>
      <c r="F10" s="30">
        <v>6114386</v>
      </c>
      <c r="G10" s="33">
        <v>0.111</v>
      </c>
      <c r="H10" s="40">
        <v>17686000000</v>
      </c>
      <c r="I10" s="40">
        <v>-152000000</v>
      </c>
      <c r="J10" s="33">
        <v>-8.9999999999999993E-3</v>
      </c>
      <c r="K10" s="31">
        <v>3455</v>
      </c>
      <c r="L10" s="31">
        <v>-415</v>
      </c>
      <c r="M10" s="33">
        <v>-0.107</v>
      </c>
    </row>
    <row r="11" spans="1:13" x14ac:dyDescent="0.2">
      <c r="A11" s="29" t="s">
        <v>37</v>
      </c>
      <c r="B11" s="29">
        <v>12</v>
      </c>
      <c r="C11" s="30">
        <v>55318082</v>
      </c>
      <c r="D11" s="30">
        <v>4609840</v>
      </c>
      <c r="E11" s="30">
        <v>4574913</v>
      </c>
      <c r="F11" s="30">
        <v>-896739</v>
      </c>
      <c r="G11" s="33">
        <v>-1.6E-2</v>
      </c>
      <c r="H11" s="40">
        <v>17838000000</v>
      </c>
      <c r="I11" s="40">
        <v>1708000000</v>
      </c>
      <c r="J11" s="33">
        <v>0.106</v>
      </c>
      <c r="K11" s="31">
        <v>3870</v>
      </c>
      <c r="L11" s="31">
        <v>426</v>
      </c>
      <c r="M11" s="33">
        <v>0.124</v>
      </c>
    </row>
    <row r="12" spans="1:13" x14ac:dyDescent="0.2">
      <c r="A12" s="29" t="s">
        <v>38</v>
      </c>
      <c r="B12" s="29">
        <v>12</v>
      </c>
      <c r="C12" s="30">
        <v>56214821</v>
      </c>
      <c r="D12" s="30">
        <v>4684568</v>
      </c>
      <c r="E12" s="30">
        <v>4675634</v>
      </c>
      <c r="F12" s="30">
        <v>432775</v>
      </c>
      <c r="G12" s="33">
        <v>8.0000000000000002E-3</v>
      </c>
      <c r="H12" s="40">
        <v>16130000000</v>
      </c>
      <c r="I12" s="40">
        <v>168000000</v>
      </c>
      <c r="J12" s="33">
        <v>1.0999999999999999E-2</v>
      </c>
      <c r="K12" s="31">
        <v>3443</v>
      </c>
      <c r="L12" s="31">
        <v>9</v>
      </c>
      <c r="M12" s="33">
        <v>3.0000000000000001E-3</v>
      </c>
    </row>
    <row r="13" spans="1:13" x14ac:dyDescent="0.2">
      <c r="A13" s="29" t="s">
        <v>39</v>
      </c>
      <c r="B13" s="29">
        <v>12</v>
      </c>
      <c r="C13" s="30">
        <v>55782046</v>
      </c>
      <c r="D13" s="30">
        <v>4648504</v>
      </c>
      <c r="E13" s="30">
        <v>4661817</v>
      </c>
      <c r="F13" s="30">
        <v>529664</v>
      </c>
      <c r="G13" s="33">
        <v>0.01</v>
      </c>
      <c r="H13" s="40">
        <v>15962000000</v>
      </c>
      <c r="I13" s="40">
        <v>2200000000</v>
      </c>
      <c r="J13" s="33">
        <v>0.16</v>
      </c>
      <c r="K13" s="31">
        <v>3434</v>
      </c>
      <c r="L13" s="31">
        <v>445</v>
      </c>
      <c r="M13" s="33">
        <v>0.14899999999999999</v>
      </c>
    </row>
    <row r="14" spans="1:13" x14ac:dyDescent="0.2">
      <c r="A14" s="29" t="s">
        <v>40</v>
      </c>
      <c r="B14" s="29">
        <v>12</v>
      </c>
      <c r="C14" s="30">
        <v>55252382</v>
      </c>
      <c r="D14" s="30">
        <v>4604365</v>
      </c>
      <c r="E14" s="30">
        <v>4590502</v>
      </c>
      <c r="F14" s="30">
        <v>-1278863</v>
      </c>
      <c r="G14" s="33">
        <v>-2.3E-2</v>
      </c>
      <c r="H14" s="40">
        <v>13762000000</v>
      </c>
      <c r="I14" s="40">
        <v>1296000000</v>
      </c>
      <c r="J14" s="33">
        <v>0.104</v>
      </c>
      <c r="K14" s="31">
        <v>2989</v>
      </c>
      <c r="L14" s="31">
        <v>343</v>
      </c>
      <c r="M14" s="33">
        <v>0.13</v>
      </c>
    </row>
    <row r="15" spans="1:13" x14ac:dyDescent="0.2">
      <c r="A15" s="29" t="s">
        <v>41</v>
      </c>
      <c r="B15" s="29">
        <v>12</v>
      </c>
      <c r="C15" s="30">
        <v>56531245</v>
      </c>
      <c r="D15" s="30">
        <v>4710937</v>
      </c>
      <c r="E15" s="30">
        <v>4795444</v>
      </c>
      <c r="F15" s="30">
        <v>4877033</v>
      </c>
      <c r="G15" s="33">
        <v>9.4E-2</v>
      </c>
      <c r="H15" s="40">
        <v>12466000000</v>
      </c>
      <c r="I15" s="40">
        <v>-201000000</v>
      </c>
      <c r="J15" s="33">
        <v>-1.6E-2</v>
      </c>
      <c r="K15" s="31">
        <v>2646</v>
      </c>
      <c r="L15" s="31">
        <v>-297</v>
      </c>
      <c r="M15" s="33">
        <v>-0.10100000000000001</v>
      </c>
    </row>
    <row r="16" spans="1:13" x14ac:dyDescent="0.2">
      <c r="A16" s="29" t="s">
        <v>42</v>
      </c>
      <c r="B16" s="29">
        <v>12</v>
      </c>
      <c r="C16" s="30">
        <v>51654212</v>
      </c>
      <c r="D16" s="30">
        <v>4304518</v>
      </c>
      <c r="E16" s="30">
        <v>4495511</v>
      </c>
      <c r="F16" s="30">
        <v>8567280</v>
      </c>
      <c r="G16" s="33">
        <v>0.19900000000000001</v>
      </c>
      <c r="H16" s="40">
        <v>12667000000</v>
      </c>
      <c r="I16" s="40">
        <v>1450000000</v>
      </c>
      <c r="J16" s="33">
        <v>0.129</v>
      </c>
      <c r="K16" s="31">
        <v>2943</v>
      </c>
      <c r="L16" s="31">
        <v>-181</v>
      </c>
      <c r="M16" s="33">
        <v>-5.8000000000000003E-2</v>
      </c>
    </row>
    <row r="17" spans="1:13" x14ac:dyDescent="0.2">
      <c r="A17" s="29" t="s">
        <v>43</v>
      </c>
      <c r="B17" s="29">
        <v>12</v>
      </c>
      <c r="C17" s="30">
        <v>43086932</v>
      </c>
      <c r="D17" s="30">
        <v>3590578</v>
      </c>
      <c r="E17" s="30">
        <v>3585436</v>
      </c>
      <c r="F17" s="30">
        <v>3267480</v>
      </c>
      <c r="G17" s="33">
        <v>8.2000000000000003E-2</v>
      </c>
      <c r="H17" s="40">
        <v>11217000000</v>
      </c>
      <c r="I17" s="40">
        <v>1420000000</v>
      </c>
      <c r="J17" s="33">
        <v>0.14499999999999999</v>
      </c>
      <c r="K17" s="31">
        <v>3124</v>
      </c>
      <c r="L17" s="31">
        <v>172</v>
      </c>
      <c r="M17" s="33">
        <v>5.8000000000000003E-2</v>
      </c>
    </row>
    <row r="18" spans="1:13" x14ac:dyDescent="0.2">
      <c r="A18" s="29" t="s">
        <v>44</v>
      </c>
      <c r="B18" s="29">
        <v>12</v>
      </c>
      <c r="C18" s="30">
        <v>39819452</v>
      </c>
      <c r="D18" s="30">
        <v>3318288</v>
      </c>
      <c r="E18" s="30">
        <v>3400026</v>
      </c>
      <c r="F18" s="30">
        <v>3635580</v>
      </c>
      <c r="G18" s="33">
        <v>0.1</v>
      </c>
      <c r="H18" s="40">
        <v>9797000000</v>
      </c>
      <c r="I18" s="40">
        <v>5745531000</v>
      </c>
      <c r="J18" s="33">
        <v>1.4179999999999999</v>
      </c>
      <c r="K18" s="31">
        <v>2952</v>
      </c>
      <c r="L18" s="31">
        <v>1609</v>
      </c>
      <c r="M18" s="33">
        <v>1.1970000000000001</v>
      </c>
    </row>
    <row r="19" spans="1:13" x14ac:dyDescent="0.2">
      <c r="A19" s="29" t="s">
        <v>45</v>
      </c>
      <c r="B19" s="29">
        <v>12</v>
      </c>
      <c r="C19" s="30">
        <v>36183872</v>
      </c>
      <c r="D19" s="30">
        <v>3015323</v>
      </c>
      <c r="E19" s="30">
        <v>3045533</v>
      </c>
      <c r="F19" s="39" t="s">
        <v>51</v>
      </c>
      <c r="G19" s="35" t="s">
        <v>51</v>
      </c>
      <c r="H19" s="40">
        <v>4051469000</v>
      </c>
      <c r="I19" s="35" t="s">
        <v>51</v>
      </c>
      <c r="J19" s="37" t="s">
        <v>51</v>
      </c>
      <c r="K19" s="31">
        <v>1344</v>
      </c>
      <c r="L19" s="36" t="s">
        <v>51</v>
      </c>
      <c r="M19" s="37" t="s">
        <v>51</v>
      </c>
    </row>
    <row r="21" spans="1:13" ht="16" thickBot="1" x14ac:dyDescent="0.25">
      <c r="A21" s="38" t="s">
        <v>61</v>
      </c>
    </row>
    <row r="22" spans="1:13" x14ac:dyDescent="0.2">
      <c r="A22" t="s">
        <v>62</v>
      </c>
    </row>
    <row r="23" spans="1:13" x14ac:dyDescent="0.2">
      <c r="A23" t="str">
        <f>_xlfn.CONCAT("(2) Full-year Enrollment 2025 Estimate Represents YTD annualized. Months in YTD = ",B6,".")</f>
        <v>(2) Full-year Enrollment 2025 Estimate Represents YTD annualized. Months in YTD = 3.</v>
      </c>
    </row>
    <row r="24" spans="1:13" x14ac:dyDescent="0.2">
      <c r="A24" t="str">
        <f>_xlfn.CONCAT("(3) FY25 full-year spending estimate is based an assumption of per capita spending growth = ",ROUND(A31*100,2),"%")</f>
        <v>(3) FY25 full-year spending estimate is based an assumption of per capita spending growth = 2.4%</v>
      </c>
      <c r="F24" s="2"/>
    </row>
    <row r="26" spans="1:13" ht="16" thickBot="1" x14ac:dyDescent="0.25">
      <c r="A26" s="38" t="s">
        <v>63</v>
      </c>
    </row>
    <row r="27" spans="1:13" ht="16" x14ac:dyDescent="0.2">
      <c r="A27" s="7" t="s">
        <v>64</v>
      </c>
    </row>
    <row r="28" spans="1:13" x14ac:dyDescent="0.2">
      <c r="A28" t="s">
        <v>46</v>
      </c>
    </row>
    <row r="29" spans="1:13" ht="16" x14ac:dyDescent="0.2">
      <c r="A29" s="17">
        <v>4.36E-2</v>
      </c>
    </row>
    <row r="30" spans="1:13" ht="16" x14ac:dyDescent="0.2">
      <c r="A30" t="s">
        <v>47</v>
      </c>
      <c r="C30" s="7"/>
    </row>
    <row r="31" spans="1:13" ht="16" x14ac:dyDescent="0.2">
      <c r="A31" s="17">
        <v>2.4E-2</v>
      </c>
    </row>
    <row r="33" spans="1:1" ht="16" thickBot="1" x14ac:dyDescent="0.25">
      <c r="A33" s="38" t="s">
        <v>65</v>
      </c>
    </row>
    <row r="34" spans="1:1" x14ac:dyDescent="0.2">
      <c r="A34" t="s">
        <v>66</v>
      </c>
    </row>
    <row r="35" spans="1:1" x14ac:dyDescent="0.2">
      <c r="A35" t="s">
        <v>67</v>
      </c>
    </row>
    <row r="36" spans="1:1" x14ac:dyDescent="0.2">
      <c r="A36" t="s">
        <v>68</v>
      </c>
    </row>
    <row r="37" spans="1:1" x14ac:dyDescent="0.2">
      <c r="A37" t="s">
        <v>78</v>
      </c>
    </row>
    <row r="38" spans="1:1" x14ac:dyDescent="0.2">
      <c r="A38" t="s">
        <v>69</v>
      </c>
    </row>
    <row r="39" spans="1:1" x14ac:dyDescent="0.2">
      <c r="A39" t="s">
        <v>70</v>
      </c>
    </row>
    <row r="40" spans="1:1" x14ac:dyDescent="0.2">
      <c r="A40" t="s">
        <v>72</v>
      </c>
    </row>
    <row r="41" spans="1:1" x14ac:dyDescent="0.2">
      <c r="A41" t="s">
        <v>73</v>
      </c>
    </row>
    <row r="42" spans="1:1" x14ac:dyDescent="0.2">
      <c r="A42" t="s">
        <v>74</v>
      </c>
    </row>
    <row r="43" spans="1:1" x14ac:dyDescent="0.2">
      <c r="A43" t="s">
        <v>71</v>
      </c>
    </row>
    <row r="44" spans="1:1" x14ac:dyDescent="0.2">
      <c r="A44" t="s">
        <v>75</v>
      </c>
    </row>
    <row r="45" spans="1:1" x14ac:dyDescent="0.2">
      <c r="A45" t="s">
        <v>76</v>
      </c>
    </row>
  </sheetData>
  <sortState xmlns:xlrd2="http://schemas.microsoft.com/office/spreadsheetml/2017/richdata2" ref="A4:M19">
    <sortCondition descending="1" ref="A6:A19"/>
  </sortState>
  <mergeCells count="5">
    <mergeCell ref="C2:E2"/>
    <mergeCell ref="F2:G2"/>
    <mergeCell ref="H2:J2"/>
    <mergeCell ref="K2:M2"/>
    <mergeCell ref="A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34489-6A8B-8940-A269-14EDFF4979BF}">
  <dimension ref="A1:U45"/>
  <sheetViews>
    <sheetView showGridLines="0" workbookViewId="0">
      <selection activeCell="P18" sqref="P18"/>
    </sheetView>
  </sheetViews>
  <sheetFormatPr baseColWidth="10" defaultColWidth="0" defaultRowHeight="15" zeroHeight="1" x14ac:dyDescent="0.2"/>
  <cols>
    <col min="1" max="1" width="10.83203125" customWidth="1"/>
    <col min="2" max="2" width="12.6640625" bestFit="1" customWidth="1"/>
    <col min="3" max="4" width="10.83203125" customWidth="1"/>
    <col min="5" max="5" width="17.83203125" bestFit="1" customWidth="1"/>
    <col min="6" max="15" width="10.83203125" customWidth="1"/>
    <col min="16" max="16" width="10" customWidth="1"/>
    <col min="17" max="17" width="13" customWidth="1"/>
    <col min="18" max="18" width="11.5" customWidth="1"/>
    <col min="19" max="19" width="17.5" customWidth="1"/>
    <col min="20" max="20" width="10.5" customWidth="1"/>
    <col min="22" max="16384" width="10.83203125" hidden="1"/>
  </cols>
  <sheetData>
    <row r="1" spans="16:19" ht="16" thickBot="1" x14ac:dyDescent="0.25"/>
    <row r="2" spans="16:19" ht="18" thickBot="1" x14ac:dyDescent="0.25">
      <c r="P2" s="52" t="s">
        <v>13</v>
      </c>
      <c r="Q2" s="53"/>
      <c r="R2" s="53"/>
      <c r="S2" s="54"/>
    </row>
    <row r="3" spans="16:19" ht="16" thickTop="1" x14ac:dyDescent="0.2">
      <c r="P3" s="55" t="s">
        <v>57</v>
      </c>
      <c r="Q3" s="56"/>
      <c r="R3" s="56"/>
      <c r="S3" s="57"/>
    </row>
    <row r="4" spans="16:19" x14ac:dyDescent="0.2">
      <c r="P4" s="19"/>
      <c r="Q4" s="20"/>
      <c r="R4" s="20"/>
      <c r="S4" s="21"/>
    </row>
    <row r="5" spans="16:19" ht="16" thickBot="1" x14ac:dyDescent="0.25">
      <c r="P5" s="49" t="s">
        <v>26</v>
      </c>
      <c r="Q5" s="50"/>
      <c r="R5" s="50"/>
      <c r="S5" s="51"/>
    </row>
    <row r="6" spans="16:19" x14ac:dyDescent="0.2">
      <c r="P6" s="10" t="s">
        <v>14</v>
      </c>
      <c r="Q6" s="23">
        <f>AVERAGE(projection_data!L14)</f>
        <v>-1.9709381278028491E-2</v>
      </c>
      <c r="R6" s="23"/>
      <c r="S6" s="21"/>
    </row>
    <row r="7" spans="16:19" x14ac:dyDescent="0.2">
      <c r="P7" s="10" t="s">
        <v>15</v>
      </c>
      <c r="Q7" s="23">
        <f>AVERAGE(projection_data!L12:L14)</f>
        <v>4.108274460357126E-2</v>
      </c>
      <c r="R7" s="23"/>
      <c r="S7" s="21"/>
    </row>
    <row r="8" spans="16:19" x14ac:dyDescent="0.2">
      <c r="P8" s="10" t="s">
        <v>16</v>
      </c>
      <c r="Q8" s="23">
        <f>AVERAGE(projection_data!L10:L14)</f>
        <v>4.3565533535098629E-2</v>
      </c>
      <c r="R8" s="23"/>
      <c r="S8" s="21"/>
    </row>
    <row r="9" spans="16:19" x14ac:dyDescent="0.2">
      <c r="P9" s="19"/>
      <c r="Q9" s="20"/>
      <c r="R9" s="20"/>
      <c r="S9" s="21"/>
    </row>
    <row r="10" spans="16:19" ht="16" thickBot="1" x14ac:dyDescent="0.25">
      <c r="P10" s="49" t="s">
        <v>80</v>
      </c>
      <c r="Q10" s="50"/>
      <c r="R10" s="50"/>
      <c r="S10" s="51"/>
    </row>
    <row r="11" spans="16:19" x14ac:dyDescent="0.2">
      <c r="P11" s="10" t="s">
        <v>14</v>
      </c>
      <c r="Q11" s="24">
        <f>AVERAGE(projection_data!O14)</f>
        <v>6.4000000000000001E-2</v>
      </c>
      <c r="R11" s="24"/>
      <c r="S11" s="21"/>
    </row>
    <row r="12" spans="16:19" x14ac:dyDescent="0.2">
      <c r="P12" s="10" t="s">
        <v>15</v>
      </c>
      <c r="Q12" s="24">
        <f>AVERAGE(projection_data!O12:O14)</f>
        <v>3.4333333333333334E-2</v>
      </c>
      <c r="R12" s="24"/>
      <c r="S12" s="21"/>
    </row>
    <row r="13" spans="16:19" x14ac:dyDescent="0.2">
      <c r="P13" s="10" t="s">
        <v>16</v>
      </c>
      <c r="Q13" s="24">
        <f>AVERAGE(projection_data!O10:O14)</f>
        <v>2.4E-2</v>
      </c>
      <c r="R13" s="24"/>
      <c r="S13" s="21"/>
    </row>
    <row r="14" spans="16:19" x14ac:dyDescent="0.2">
      <c r="P14" s="19"/>
      <c r="Q14" s="20"/>
      <c r="R14" s="20"/>
      <c r="S14" s="21"/>
    </row>
    <row r="15" spans="16:19" ht="18" thickBot="1" x14ac:dyDescent="0.25">
      <c r="P15" s="46" t="s">
        <v>12</v>
      </c>
      <c r="Q15" s="47"/>
      <c r="R15" s="47"/>
      <c r="S15" s="48"/>
    </row>
    <row r="16" spans="16:19" ht="16" thickTop="1" x14ac:dyDescent="0.2">
      <c r="P16" s="58" t="s">
        <v>17</v>
      </c>
      <c r="Q16" s="20"/>
      <c r="R16" s="20"/>
      <c r="S16" s="21"/>
    </row>
    <row r="17" spans="16:19" ht="16" thickBot="1" x14ac:dyDescent="0.25">
      <c r="P17" s="22" t="s">
        <v>59</v>
      </c>
      <c r="Q17" s="20"/>
      <c r="R17" s="20"/>
      <c r="S17" s="21"/>
    </row>
    <row r="18" spans="16:19" ht="16" x14ac:dyDescent="0.2">
      <c r="P18" s="18">
        <v>4.36E-2</v>
      </c>
      <c r="Q18" s="7" t="s">
        <v>18</v>
      </c>
      <c r="R18" s="7"/>
      <c r="S18" s="9"/>
    </row>
    <row r="19" spans="16:19" x14ac:dyDescent="0.2">
      <c r="P19" s="8"/>
      <c r="S19" s="9"/>
    </row>
    <row r="20" spans="16:19" ht="16" thickBot="1" x14ac:dyDescent="0.25">
      <c r="P20" s="22" t="s">
        <v>6</v>
      </c>
      <c r="S20" s="9"/>
    </row>
    <row r="21" spans="16:19" ht="16" x14ac:dyDescent="0.2">
      <c r="P21" s="18">
        <v>2.4E-2</v>
      </c>
      <c r="Q21" s="7" t="s">
        <v>18</v>
      </c>
      <c r="R21" s="7"/>
      <c r="S21" s="9"/>
    </row>
    <row r="22" spans="16:19" x14ac:dyDescent="0.2">
      <c r="P22" s="8"/>
      <c r="S22" s="9"/>
    </row>
    <row r="23" spans="16:19" x14ac:dyDescent="0.2">
      <c r="P23" s="58" t="s">
        <v>79</v>
      </c>
      <c r="S23" s="9"/>
    </row>
    <row r="24" spans="16:19" ht="35" customHeight="1" thickBot="1" x14ac:dyDescent="0.25">
      <c r="P24" s="59" t="s">
        <v>25</v>
      </c>
      <c r="Q24" s="60" t="s">
        <v>26</v>
      </c>
      <c r="R24" s="60" t="s">
        <v>24</v>
      </c>
      <c r="S24" s="61" t="s">
        <v>6</v>
      </c>
    </row>
    <row r="25" spans="16:19" ht="16" x14ac:dyDescent="0.2">
      <c r="P25" s="11" t="str" cm="1">
        <f t="array" ref="P25:P29">projection_data!B15:B19</f>
        <v>FY25</v>
      </c>
      <c r="Q25" s="12" cm="1">
        <f t="array" ref="Q25:Q29">projection_data!K15:K19</f>
        <v>6009446.4116000002</v>
      </c>
      <c r="R25" s="64" cm="1">
        <f t="array" ref="R25:R29">projection_data!M15:M19</f>
        <v>3914.752</v>
      </c>
      <c r="S25" s="62" cm="1">
        <f t="array" ref="S25:S29">projection_data!H15:H19</f>
        <v>23525492358.703922</v>
      </c>
    </row>
    <row r="26" spans="16:19" ht="16" x14ac:dyDescent="0.2">
      <c r="P26" s="11" t="str">
        <v>FY26</v>
      </c>
      <c r="Q26" s="12">
        <v>6271458.2751457607</v>
      </c>
      <c r="R26" s="64">
        <v>4008.706048</v>
      </c>
      <c r="S26" s="62">
        <v>25140432717.356461</v>
      </c>
    </row>
    <row r="27" spans="16:19" ht="16" x14ac:dyDescent="0.2">
      <c r="P27" s="11" t="str">
        <v>FY27</v>
      </c>
      <c r="Q27" s="12">
        <v>6544893.8559421161</v>
      </c>
      <c r="R27" s="64">
        <v>4104.9149931520005</v>
      </c>
      <c r="S27" s="62">
        <v>26866232917.845203</v>
      </c>
    </row>
    <row r="28" spans="16:19" ht="16" x14ac:dyDescent="0.2">
      <c r="P28" s="11" t="str">
        <v>FY28</v>
      </c>
      <c r="Q28" s="12">
        <v>6830251.2280611927</v>
      </c>
      <c r="R28" s="64">
        <v>4203.4329529876486</v>
      </c>
      <c r="S28" s="62">
        <v>28710503089.216774</v>
      </c>
    </row>
    <row r="29" spans="16:19" ht="17" thickBot="1" x14ac:dyDescent="0.25">
      <c r="P29" s="13" t="str">
        <v>FY29</v>
      </c>
      <c r="Q29" s="14">
        <v>7128050.181604661</v>
      </c>
      <c r="R29" s="65">
        <v>4304.3153438593527</v>
      </c>
      <c r="S29" s="63">
        <v>30681375768.480389</v>
      </c>
    </row>
    <row r="30" spans="16:19" x14ac:dyDescent="0.2"/>
    <row r="31" spans="16:19" x14ac:dyDescent="0.2"/>
    <row r="32" spans="16:19" x14ac:dyDescent="0.2"/>
    <row r="33" x14ac:dyDescent="0.2"/>
    <row r="34" x14ac:dyDescent="0.2"/>
    <row r="35" x14ac:dyDescent="0.2"/>
    <row r="36" x14ac:dyDescent="0.2"/>
    <row r="37" x14ac:dyDescent="0.2"/>
    <row r="38" x14ac:dyDescent="0.2"/>
    <row r="39" x14ac:dyDescent="0.2"/>
    <row r="40" x14ac:dyDescent="0.2"/>
    <row r="41" x14ac:dyDescent="0.2"/>
    <row r="42" x14ac:dyDescent="0.2"/>
    <row r="43" x14ac:dyDescent="0.2"/>
    <row r="44" x14ac:dyDescent="0.2"/>
    <row r="45" x14ac:dyDescent="0.2"/>
  </sheetData>
  <sheetProtection sheet="1" objects="1" scenarios="1"/>
  <mergeCells count="5">
    <mergeCell ref="P15:S15"/>
    <mergeCell ref="P10:S10"/>
    <mergeCell ref="P2:S2"/>
    <mergeCell ref="P3:S3"/>
    <mergeCell ref="P5:S5"/>
  </mergeCells>
  <phoneticPr fontId="12" type="noConversion"/>
  <pageMargins left="0.7" right="0.7" top="0.75" bottom="0.75" header="0.3" footer="0.3"/>
  <ignoredErrors>
    <ignoredError sqref="Q12:Q13" formulaRange="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
  <sheetViews>
    <sheetView topLeftCell="F1" workbookViewId="0">
      <selection activeCell="I25" sqref="I25"/>
    </sheetView>
  </sheetViews>
  <sheetFormatPr baseColWidth="10" defaultColWidth="8.83203125" defaultRowHeight="15" x14ac:dyDescent="0.2"/>
  <cols>
    <col min="2" max="2" width="9.1640625" bestFit="1" customWidth="1"/>
    <col min="3" max="3" width="14.83203125" bestFit="1" customWidth="1"/>
    <col min="4" max="4" width="14" bestFit="1" customWidth="1"/>
    <col min="5" max="5" width="22.5" bestFit="1" customWidth="1"/>
    <col min="6" max="6" width="26.1640625" bestFit="1" customWidth="1"/>
    <col min="7" max="7" width="28" bestFit="1" customWidth="1"/>
    <col min="8" max="8" width="17.83203125" bestFit="1" customWidth="1"/>
    <col min="9" max="9" width="24.83203125" bestFit="1" customWidth="1"/>
    <col min="10" max="10" width="26.6640625" bestFit="1" customWidth="1"/>
    <col min="11" max="11" width="31" bestFit="1" customWidth="1"/>
    <col min="12" max="12" width="31" customWidth="1"/>
    <col min="13" max="13" width="31.1640625" bestFit="1" customWidth="1"/>
    <col min="14" max="14" width="43.5" bestFit="1" customWidth="1"/>
    <col min="15" max="15" width="45.1640625" bestFit="1" customWidth="1"/>
  </cols>
  <sheetData>
    <row r="1" spans="1:15" s="1" customFormat="1" ht="16" x14ac:dyDescent="0.2">
      <c r="A1" s="1" t="s">
        <v>19</v>
      </c>
      <c r="B1" s="1" t="s">
        <v>0</v>
      </c>
      <c r="C1" s="1" t="s">
        <v>1</v>
      </c>
      <c r="D1" s="1" t="s">
        <v>2</v>
      </c>
      <c r="E1" s="1" t="s">
        <v>3</v>
      </c>
      <c r="F1" s="1" t="s">
        <v>4</v>
      </c>
      <c r="G1" s="1" t="s">
        <v>5</v>
      </c>
      <c r="H1" s="1" t="s">
        <v>6</v>
      </c>
      <c r="I1" s="1" t="s">
        <v>7</v>
      </c>
      <c r="J1" s="1" t="s">
        <v>8</v>
      </c>
      <c r="K1" s="16" t="s">
        <v>26</v>
      </c>
      <c r="L1" s="16" t="s">
        <v>60</v>
      </c>
      <c r="M1" s="1" t="s">
        <v>9</v>
      </c>
      <c r="N1" s="1" t="s">
        <v>10</v>
      </c>
      <c r="O1" s="1" t="s">
        <v>11</v>
      </c>
    </row>
    <row r="2" spans="1:15" x14ac:dyDescent="0.2">
      <c r="A2" t="s">
        <v>20</v>
      </c>
      <c r="B2" t="s">
        <v>45</v>
      </c>
      <c r="C2">
        <v>12</v>
      </c>
      <c r="D2" s="2">
        <v>36183872</v>
      </c>
      <c r="E2" s="3">
        <v>-6.0000000000000001E-3</v>
      </c>
      <c r="H2" s="4">
        <v>4051469000</v>
      </c>
      <c r="K2" s="2">
        <v>3015323</v>
      </c>
      <c r="L2" s="2"/>
      <c r="M2" s="4">
        <v>1344</v>
      </c>
    </row>
    <row r="3" spans="1:15" x14ac:dyDescent="0.2">
      <c r="A3" t="s">
        <v>20</v>
      </c>
      <c r="B3" t="s">
        <v>44</v>
      </c>
      <c r="C3">
        <v>12</v>
      </c>
      <c r="D3" s="2">
        <v>39819452</v>
      </c>
      <c r="E3" s="3">
        <v>0.01</v>
      </c>
      <c r="F3" s="2">
        <v>3635580</v>
      </c>
      <c r="G3" s="3">
        <v>0.1</v>
      </c>
      <c r="H3" s="4">
        <v>9797000000</v>
      </c>
      <c r="I3" s="4">
        <v>5745531000</v>
      </c>
      <c r="J3" s="3">
        <v>1.4179999999999999</v>
      </c>
      <c r="K3" s="2">
        <v>3318288</v>
      </c>
      <c r="L3" s="25">
        <f>(K3-K2)/K2</f>
        <v>0.10047513981089257</v>
      </c>
      <c r="M3" s="4">
        <v>2952</v>
      </c>
      <c r="N3" s="4">
        <v>1609</v>
      </c>
      <c r="O3" s="3">
        <v>1.1970000000000001</v>
      </c>
    </row>
    <row r="4" spans="1:15" x14ac:dyDescent="0.2">
      <c r="A4" t="s">
        <v>20</v>
      </c>
      <c r="B4" t="s">
        <v>43</v>
      </c>
      <c r="C4">
        <v>12</v>
      </c>
      <c r="D4" s="2">
        <v>43086932</v>
      </c>
      <c r="E4" s="3">
        <v>5.0000000000000001E-3</v>
      </c>
      <c r="F4" s="2">
        <v>3267480</v>
      </c>
      <c r="G4" s="3">
        <v>8.2000000000000003E-2</v>
      </c>
      <c r="H4" s="4">
        <v>11217000000</v>
      </c>
      <c r="I4" s="4">
        <v>1420000000</v>
      </c>
      <c r="J4" s="3">
        <v>0.14499999999999999</v>
      </c>
      <c r="K4" s="2">
        <v>3590578</v>
      </c>
      <c r="L4" s="25">
        <f t="shared" ref="L4:L14" si="0">(K4-K3)/K3</f>
        <v>8.2057374164026753E-2</v>
      </c>
      <c r="M4" s="4">
        <v>3124</v>
      </c>
      <c r="N4" s="4">
        <v>172</v>
      </c>
      <c r="O4" s="3">
        <v>5.8000000000000003E-2</v>
      </c>
    </row>
    <row r="5" spans="1:15" x14ac:dyDescent="0.2">
      <c r="A5" t="s">
        <v>20</v>
      </c>
      <c r="B5" t="s">
        <v>42</v>
      </c>
      <c r="C5">
        <v>12</v>
      </c>
      <c r="D5" s="2">
        <v>51654212</v>
      </c>
      <c r="E5" s="3">
        <v>2.3E-2</v>
      </c>
      <c r="F5" s="2">
        <v>8567280</v>
      </c>
      <c r="G5" s="3">
        <v>0.19900000000000001</v>
      </c>
      <c r="H5" s="4">
        <v>12667000000</v>
      </c>
      <c r="I5" s="4">
        <v>1450000000</v>
      </c>
      <c r="J5" s="3">
        <v>0.129</v>
      </c>
      <c r="K5" s="2">
        <v>4304518</v>
      </c>
      <c r="L5" s="25">
        <f t="shared" si="0"/>
        <v>0.19883706745821983</v>
      </c>
      <c r="M5" s="4">
        <v>2943</v>
      </c>
      <c r="N5" s="4">
        <v>-181</v>
      </c>
      <c r="O5" s="3">
        <v>-5.8000000000000003E-2</v>
      </c>
    </row>
    <row r="6" spans="1:15" x14ac:dyDescent="0.2">
      <c r="A6" t="s">
        <v>20</v>
      </c>
      <c r="B6" t="s">
        <v>41</v>
      </c>
      <c r="C6">
        <v>12</v>
      </c>
      <c r="D6" s="2">
        <v>56531245</v>
      </c>
      <c r="E6" s="3">
        <v>5.0000000000000001E-3</v>
      </c>
      <c r="F6" s="2">
        <v>4877033</v>
      </c>
      <c r="G6" s="3">
        <v>9.4E-2</v>
      </c>
      <c r="H6" s="4">
        <v>12466000000</v>
      </c>
      <c r="I6" s="4">
        <v>-201000000</v>
      </c>
      <c r="J6" s="3">
        <v>-1.6E-2</v>
      </c>
      <c r="K6" s="2">
        <v>4710937</v>
      </c>
      <c r="L6" s="25">
        <f t="shared" si="0"/>
        <v>9.4416842954309868E-2</v>
      </c>
      <c r="M6" s="4">
        <v>2646</v>
      </c>
      <c r="N6" s="4">
        <v>-297</v>
      </c>
      <c r="O6" s="3">
        <v>-0.10100000000000001</v>
      </c>
    </row>
    <row r="7" spans="1:15" x14ac:dyDescent="0.2">
      <c r="A7" t="s">
        <v>20</v>
      </c>
      <c r="B7" t="s">
        <v>40</v>
      </c>
      <c r="C7">
        <v>12</v>
      </c>
      <c r="D7" s="2">
        <v>55252382</v>
      </c>
      <c r="E7" s="3">
        <v>-4.0000000000000001E-3</v>
      </c>
      <c r="F7" s="2">
        <v>-1278863</v>
      </c>
      <c r="G7" s="3">
        <v>-2.3E-2</v>
      </c>
      <c r="H7" s="4">
        <v>13762000000</v>
      </c>
      <c r="I7" s="4">
        <v>1296000000</v>
      </c>
      <c r="J7" s="3">
        <v>0.104</v>
      </c>
      <c r="K7" s="2">
        <v>4604365</v>
      </c>
      <c r="L7" s="25">
        <f t="shared" si="0"/>
        <v>-2.2622251157253855E-2</v>
      </c>
      <c r="M7" s="4">
        <v>2989</v>
      </c>
      <c r="N7" s="4">
        <v>343</v>
      </c>
      <c r="O7" s="3">
        <v>0.13</v>
      </c>
    </row>
    <row r="8" spans="1:15" x14ac:dyDescent="0.2">
      <c r="A8" t="s">
        <v>20</v>
      </c>
      <c r="B8" t="s">
        <v>39</v>
      </c>
      <c r="C8">
        <v>12</v>
      </c>
      <c r="D8" s="2">
        <v>55782046</v>
      </c>
      <c r="E8" s="3">
        <v>1E-3</v>
      </c>
      <c r="F8" s="2">
        <v>529664</v>
      </c>
      <c r="G8" s="3">
        <v>0.01</v>
      </c>
      <c r="H8" s="4">
        <v>15962000000</v>
      </c>
      <c r="I8" s="4">
        <v>2200000000</v>
      </c>
      <c r="J8" s="3">
        <v>0.16</v>
      </c>
      <c r="K8" s="2">
        <v>4648504</v>
      </c>
      <c r="L8" s="25">
        <f t="shared" si="0"/>
        <v>9.5863381812692963E-3</v>
      </c>
      <c r="M8" s="4">
        <v>3434</v>
      </c>
      <c r="N8" s="4">
        <v>445</v>
      </c>
      <c r="O8" s="3">
        <v>0.14899999999999999</v>
      </c>
    </row>
    <row r="9" spans="1:15" x14ac:dyDescent="0.2">
      <c r="A9" t="s">
        <v>20</v>
      </c>
      <c r="B9" t="s">
        <v>38</v>
      </c>
      <c r="C9">
        <v>12</v>
      </c>
      <c r="D9" s="2">
        <v>56214821</v>
      </c>
      <c r="E9" s="3">
        <v>0</v>
      </c>
      <c r="F9" s="2">
        <v>432775</v>
      </c>
      <c r="G9" s="3">
        <v>8.0000000000000002E-3</v>
      </c>
      <c r="H9" s="4">
        <v>16130000000</v>
      </c>
      <c r="I9" s="4">
        <v>168000000</v>
      </c>
      <c r="J9" s="3">
        <v>1.0999999999999999E-2</v>
      </c>
      <c r="K9" s="2">
        <v>4684568</v>
      </c>
      <c r="L9" s="25">
        <f t="shared" si="0"/>
        <v>7.758194894529509E-3</v>
      </c>
      <c r="M9" s="4">
        <v>3443</v>
      </c>
      <c r="N9" s="4">
        <v>9</v>
      </c>
      <c r="O9" s="3">
        <v>3.0000000000000001E-3</v>
      </c>
    </row>
    <row r="10" spans="1:15" x14ac:dyDescent="0.2">
      <c r="A10" t="s">
        <v>20</v>
      </c>
      <c r="B10" t="s">
        <v>37</v>
      </c>
      <c r="C10">
        <v>12</v>
      </c>
      <c r="D10" s="2">
        <v>55318082</v>
      </c>
      <c r="E10" s="3">
        <v>-2E-3</v>
      </c>
      <c r="F10" s="2">
        <v>-896739</v>
      </c>
      <c r="G10" s="3">
        <v>-1.6E-2</v>
      </c>
      <c r="H10" s="4">
        <v>17838000000</v>
      </c>
      <c r="I10" s="4">
        <v>1708000000</v>
      </c>
      <c r="J10" s="3">
        <v>0.106</v>
      </c>
      <c r="K10" s="2">
        <v>4609840</v>
      </c>
      <c r="L10" s="25">
        <f t="shared" si="0"/>
        <v>-1.5951951172445356E-2</v>
      </c>
      <c r="M10" s="4">
        <v>3870</v>
      </c>
      <c r="N10" s="4">
        <v>426</v>
      </c>
      <c r="O10" s="3">
        <v>0.124</v>
      </c>
    </row>
    <row r="11" spans="1:15" x14ac:dyDescent="0.2">
      <c r="A11" t="s">
        <v>20</v>
      </c>
      <c r="B11" t="s">
        <v>36</v>
      </c>
      <c r="C11">
        <v>12</v>
      </c>
      <c r="D11" s="2">
        <v>61432468</v>
      </c>
      <c r="E11" s="3">
        <v>1.4999999999999999E-2</v>
      </c>
      <c r="F11" s="2">
        <v>6114386</v>
      </c>
      <c r="G11" s="3">
        <v>0.111</v>
      </c>
      <c r="H11" s="4">
        <v>17686000000</v>
      </c>
      <c r="I11" s="4">
        <v>-152000000</v>
      </c>
      <c r="J11" s="3">
        <v>-8.9999999999999993E-3</v>
      </c>
      <c r="K11" s="2">
        <v>5119372</v>
      </c>
      <c r="L11" s="25">
        <f t="shared" si="0"/>
        <v>0.11053138503722472</v>
      </c>
      <c r="M11" s="4">
        <v>3455</v>
      </c>
      <c r="N11" s="4">
        <v>-415</v>
      </c>
      <c r="O11" s="3">
        <v>-0.107</v>
      </c>
    </row>
    <row r="12" spans="1:15" x14ac:dyDescent="0.2">
      <c r="A12" t="s">
        <v>20</v>
      </c>
      <c r="B12" t="s">
        <v>35</v>
      </c>
      <c r="C12">
        <v>12</v>
      </c>
      <c r="D12" s="2">
        <v>67365292</v>
      </c>
      <c r="E12" s="3">
        <v>6.0000000000000001E-3</v>
      </c>
      <c r="F12" s="2">
        <v>5932824</v>
      </c>
      <c r="G12" s="3">
        <v>9.7000000000000003E-2</v>
      </c>
      <c r="H12" s="4">
        <v>19634000000</v>
      </c>
      <c r="I12" s="4">
        <v>1948000000</v>
      </c>
      <c r="J12" s="3">
        <v>0.11</v>
      </c>
      <c r="K12" s="2">
        <v>5613774</v>
      </c>
      <c r="L12" s="25">
        <f t="shared" si="0"/>
        <v>9.6574736119977217E-2</v>
      </c>
      <c r="M12" s="4">
        <v>3497</v>
      </c>
      <c r="N12" s="4">
        <v>43</v>
      </c>
      <c r="O12" s="3">
        <v>1.2E-2</v>
      </c>
    </row>
    <row r="13" spans="1:15" x14ac:dyDescent="0.2">
      <c r="A13" t="s">
        <v>20</v>
      </c>
      <c r="B13" t="s">
        <v>34</v>
      </c>
      <c r="C13">
        <v>12</v>
      </c>
      <c r="D13" s="2">
        <v>70489889</v>
      </c>
      <c r="E13" s="3">
        <v>4.0000000000000001E-3</v>
      </c>
      <c r="F13" s="2">
        <v>3124597</v>
      </c>
      <c r="G13" s="3">
        <v>4.5999999999999999E-2</v>
      </c>
      <c r="H13" s="4">
        <v>21104000000</v>
      </c>
      <c r="I13" s="4">
        <v>1470000000</v>
      </c>
      <c r="J13" s="3">
        <v>7.4999999999999997E-2</v>
      </c>
      <c r="K13" s="2">
        <v>5874157</v>
      </c>
      <c r="L13" s="25">
        <f t="shared" si="0"/>
        <v>4.6382878968765043E-2</v>
      </c>
      <c r="M13" s="4">
        <v>3593</v>
      </c>
      <c r="N13" s="4">
        <v>95</v>
      </c>
      <c r="O13" s="3">
        <v>2.7E-2</v>
      </c>
    </row>
    <row r="14" spans="1:15" x14ac:dyDescent="0.2">
      <c r="A14" t="s">
        <v>20</v>
      </c>
      <c r="B14" t="s">
        <v>33</v>
      </c>
      <c r="C14">
        <v>12</v>
      </c>
      <c r="D14" s="2">
        <v>69100570</v>
      </c>
      <c r="E14" s="3">
        <v>-5.0000000000000001E-3</v>
      </c>
      <c r="F14" s="2">
        <v>-1389319</v>
      </c>
      <c r="G14" s="3">
        <v>-0.02</v>
      </c>
      <c r="H14" s="4">
        <v>22013000000</v>
      </c>
      <c r="I14" s="4">
        <v>909000000</v>
      </c>
      <c r="J14" s="3">
        <v>4.2999999999999997E-2</v>
      </c>
      <c r="K14" s="2">
        <v>5758381</v>
      </c>
      <c r="L14" s="25">
        <f t="shared" si="0"/>
        <v>-1.9709381278028491E-2</v>
      </c>
      <c r="M14" s="4">
        <v>3823</v>
      </c>
      <c r="N14" s="4">
        <v>230</v>
      </c>
      <c r="O14" s="3">
        <v>6.4000000000000001E-2</v>
      </c>
    </row>
    <row r="15" spans="1:15" x14ac:dyDescent="0.2">
      <c r="A15" s="5" t="s">
        <v>21</v>
      </c>
      <c r="B15" t="s">
        <v>52</v>
      </c>
      <c r="C15" s="5"/>
      <c r="D15" s="5">
        <f>(1+Graph!$P$18)*projection_data!D14</f>
        <v>72113354.852000013</v>
      </c>
      <c r="E15" s="5"/>
      <c r="F15" s="5"/>
      <c r="G15" s="5"/>
      <c r="H15" s="6">
        <f>K15*M15</f>
        <v>23525492358.703922</v>
      </c>
      <c r="K15" s="5">
        <f>(1+Graph!$P$18)*projection_data!K14</f>
        <v>6009446.4116000002</v>
      </c>
      <c r="L15" s="25"/>
      <c r="M15" s="6">
        <f>(1+Graph!$P$21)*M14</f>
        <v>3914.752</v>
      </c>
    </row>
    <row r="16" spans="1:15" x14ac:dyDescent="0.2">
      <c r="A16" s="5" t="s">
        <v>21</v>
      </c>
      <c r="B16" t="s">
        <v>53</v>
      </c>
      <c r="C16" s="5"/>
      <c r="D16" s="5">
        <f>(1+Graph!$P$18)*D15</f>
        <v>75257497.123547226</v>
      </c>
      <c r="E16" s="5"/>
      <c r="F16" s="5"/>
      <c r="G16" s="5"/>
      <c r="H16" s="6">
        <f t="shared" ref="H16:H19" si="1">K16*M16</f>
        <v>25140432717.356461</v>
      </c>
      <c r="K16" s="5">
        <f>(1+Graph!$P$18)*K15</f>
        <v>6271458.2751457607</v>
      </c>
      <c r="L16" s="25"/>
      <c r="M16" s="6">
        <f>(1+Graph!$P$21)*M15</f>
        <v>4008.706048</v>
      </c>
    </row>
    <row r="17" spans="1:13" x14ac:dyDescent="0.2">
      <c r="A17" s="5" t="s">
        <v>21</v>
      </c>
      <c r="B17" t="s">
        <v>54</v>
      </c>
      <c r="C17" s="5"/>
      <c r="D17" s="5">
        <f>(1+Graph!$P$18)*D16</f>
        <v>78538723.998133898</v>
      </c>
      <c r="E17" s="5"/>
      <c r="F17" s="5"/>
      <c r="G17" s="5"/>
      <c r="H17" s="6">
        <f t="shared" si="1"/>
        <v>26866232917.845203</v>
      </c>
      <c r="K17" s="5">
        <f>(1+Graph!$P$18)*K16</f>
        <v>6544893.8559421161</v>
      </c>
      <c r="L17" s="25"/>
      <c r="M17" s="6">
        <f>(1+Graph!$P$21)*M16</f>
        <v>4104.9149931520005</v>
      </c>
    </row>
    <row r="18" spans="1:13" x14ac:dyDescent="0.2">
      <c r="A18" s="5" t="s">
        <v>21</v>
      </c>
      <c r="B18" t="s">
        <v>55</v>
      </c>
      <c r="C18" s="5"/>
      <c r="D18" s="5">
        <f>(1+Graph!$P$18)*D17</f>
        <v>81963012.364452541</v>
      </c>
      <c r="E18" s="5"/>
      <c r="F18" s="5"/>
      <c r="G18" s="5"/>
      <c r="H18" s="6">
        <f t="shared" si="1"/>
        <v>28710503089.216774</v>
      </c>
      <c r="K18" s="5">
        <f>(1+Graph!$P$18)*K17</f>
        <v>6830251.2280611927</v>
      </c>
      <c r="L18" s="25"/>
      <c r="M18" s="6">
        <f>(1+Graph!$P$21)*M17</f>
        <v>4203.4329529876486</v>
      </c>
    </row>
    <row r="19" spans="1:13" x14ac:dyDescent="0.2">
      <c r="A19" s="5" t="s">
        <v>21</v>
      </c>
      <c r="B19" t="s">
        <v>56</v>
      </c>
      <c r="C19" s="5"/>
      <c r="D19" s="5">
        <f>(1+Graph!$P$18)*D18</f>
        <v>85536599.70354268</v>
      </c>
      <c r="E19" s="5"/>
      <c r="F19" s="5"/>
      <c r="G19" s="5"/>
      <c r="H19" s="6">
        <f t="shared" si="1"/>
        <v>30681375768.480389</v>
      </c>
      <c r="K19" s="5">
        <f>(1+Graph!$P$18)*K18</f>
        <v>7128050.181604661</v>
      </c>
      <c r="L19" s="25"/>
      <c r="M19" s="6">
        <f>(1+Graph!$P$21)*M18</f>
        <v>4304.3153438593527</v>
      </c>
    </row>
  </sheetData>
  <sortState xmlns:xlrd2="http://schemas.microsoft.com/office/spreadsheetml/2017/richdata2" ref="B2:O14">
    <sortCondition ref="B2:B14"/>
  </sortState>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vt:lpstr>
      <vt:lpstr>Graph</vt:lpstr>
      <vt:lpstr>projection_data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Michaels, Isaac</cp:lastModifiedBy>
  <dcterms:created xsi:type="dcterms:W3CDTF">2025-01-10T22:13:36Z</dcterms:created>
  <dcterms:modified xsi:type="dcterms:W3CDTF">2025-01-31T17:31:18Z</dcterms:modified>
</cp:coreProperties>
</file>