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enk\Downloads\"/>
    </mc:Choice>
  </mc:AlternateContent>
  <xr:revisionPtr revIDLastSave="0" documentId="13_ncr:1_{28341C78-F490-484C-97C1-212E225219E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efa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k99wuht77YY/dKADVdXnwJmCEsW0KWyh8MJMAXtHLU="/>
    </ext>
  </extLst>
</workbook>
</file>

<file path=xl/calcChain.xml><?xml version="1.0" encoding="utf-8"?>
<calcChain xmlns="http://schemas.openxmlformats.org/spreadsheetml/2006/main">
  <c r="K33" i="1" l="1"/>
  <c r="K32" i="1"/>
  <c r="K31" i="1"/>
  <c r="K30" i="1"/>
  <c r="K29" i="1"/>
  <c r="K28" i="1"/>
  <c r="K27" i="1"/>
  <c r="E25" i="1"/>
  <c r="E24" i="1"/>
  <c r="E23" i="1"/>
  <c r="J20" i="1"/>
  <c r="J21" i="1" s="1"/>
  <c r="J22" i="1" s="1"/>
  <c r="H19" i="1"/>
  <c r="G19" i="1"/>
  <c r="H18" i="1"/>
  <c r="G18" i="1"/>
  <c r="G21" i="1" s="1"/>
  <c r="D14" i="1"/>
  <c r="D10" i="1"/>
  <c r="D9" i="1"/>
  <c r="J16" i="1" s="1"/>
  <c r="J17" i="1" s="1"/>
  <c r="J18" i="1" s="1"/>
  <c r="D23" i="1" l="1"/>
  <c r="D25" i="1" s="1"/>
  <c r="D24" i="1" l="1"/>
</calcChain>
</file>

<file path=xl/sharedStrings.xml><?xml version="1.0" encoding="utf-8"?>
<sst xmlns="http://schemas.openxmlformats.org/spreadsheetml/2006/main" count="91" uniqueCount="71">
  <si>
    <t xml:space="preserve">                                OnStep Configuration Calculator</t>
  </si>
  <si>
    <t>Version 1.34</t>
  </si>
  <si>
    <t>Authors:</t>
  </si>
  <si>
    <t xml:space="preserve">                             Enter your values in the green areas, results which are outlined have equivalents in OnStep's Config.h file.</t>
  </si>
  <si>
    <t>Howard Dutton</t>
  </si>
  <si>
    <t xml:space="preserve">    Limits are in red, OnStep won't function properly if they aren't adhered too.  Other limits are recommendations.  Note that “µs” = micro-seconds.</t>
  </si>
  <si>
    <t>Khalid B.</t>
  </si>
  <si>
    <t>Chris K.</t>
  </si>
  <si>
    <t xml:space="preserve">          Axis1 is for Right Ascension or Azimuth</t>
  </si>
  <si>
    <t xml:space="preserve">          Axis2 is for Declination or Altitude</t>
  </si>
  <si>
    <t>AXIS1_DRIVER_</t>
  </si>
  <si>
    <t xml:space="preserve">                Gear Reduction</t>
  </si>
  <si>
    <t>Stepper-Steps</t>
  </si>
  <si>
    <t>MICROSTEPS</t>
  </si>
  <si>
    <t>GR1 Ratio</t>
  </si>
  <si>
    <t>GR2 Ratio</t>
  </si>
  <si>
    <t>AXIS1_STEPS_PER_DEGREE</t>
  </si>
  <si>
    <t>RA/Azm</t>
  </si>
  <si>
    <t>AXIS2_STEPS_PER_DEGREE</t>
  </si>
  <si>
    <t>Dec/Alt</t>
  </si>
  <si>
    <t>(300 to 122400)</t>
  </si>
  <si>
    <t>AXIS2_DRIVER_</t>
  </si>
  <si>
    <t>A timing belt</t>
  </si>
  <si>
    <t>A worm/wheel</t>
  </si>
  <si>
    <t>reduction for</t>
  </si>
  <si>
    <t xml:space="preserve">PEC_STEPS_PER_WORM_ROTATION   </t>
  </si>
  <si>
    <t>or</t>
  </si>
  <si>
    <t>example.</t>
  </si>
  <si>
    <t xml:space="preserve">AXIS1_STEPS_PER_WORMROT   </t>
  </si>
  <si>
    <t>Slewing motor shaft speeds:</t>
  </si>
  <si>
    <t xml:space="preserve">   Tracking resolution (in arc-sec):</t>
  </si>
  <si>
    <t>Axis1</t>
  </si>
  <si>
    <t>Micro-step mode switching allows higher slew speeds but larger steps may promote resonance:</t>
  </si>
  <si>
    <t>Calculated</t>
  </si>
  <si>
    <t>Estimate</t>
  </si>
  <si>
    <t>RPM</t>
  </si>
  <si>
    <t xml:space="preserve">AXIS1_DRIVER_MICROSTEPS_GOTO   </t>
  </si>
  <si>
    <t>OFF</t>
  </si>
  <si>
    <t>OFF to disable</t>
  </si>
  <si>
    <t>(servo, etc.)</t>
  </si>
  <si>
    <t>(stepper typical)</t>
  </si>
  <si>
    <t>RPS</t>
  </si>
  <si>
    <t xml:space="preserve">AXIS2_DRIVER_MICROSTEPS_GOTO   </t>
  </si>
  <si>
    <t>&lt;= 1.25</t>
  </si>
  <si>
    <t>kHz (full step)</t>
  </si>
  <si>
    <t xml:space="preserve">SLEW_RATE_BASE_DESIRED   </t>
  </si>
  <si>
    <t>°/sec</t>
  </si>
  <si>
    <t>Axis2</t>
  </si>
  <si>
    <t>↓</t>
  </si>
  <si>
    <t xml:space="preserve"> Base avg step rate</t>
  </si>
  <si>
    <t>Runtime adjustable, slowest avg step rate</t>
  </si>
  <si>
    <t>Runtime adjustable, fastest avg step rate</t>
  </si>
  <si>
    <t xml:space="preserve">              * = Approximate rate limit recommendations (in µs/step):</t>
  </si>
  <si>
    <t>(see note *)</t>
  </si>
  <si>
    <t>Platform</t>
  </si>
  <si>
    <t>SQUARE</t>
  </si>
  <si>
    <t>PULSE</t>
  </si>
  <si>
    <t>Mega2560</t>
  </si>
  <si>
    <t>&gt;=</t>
  </si>
  <si>
    <t>OnStep will limit slew rates automatically if they exceed your platform’s capabilities.</t>
  </si>
  <si>
    <t>ESP32</t>
  </si>
  <si>
    <t>STM32 F103</t>
  </si>
  <si>
    <t>STM32 F303, F401, F411</t>
  </si>
  <si>
    <r>
      <rPr>
        <sz val="9"/>
        <color theme="1"/>
        <rFont val="Arial"/>
      </rPr>
      <t xml:space="preserve">   Step signaling defaults to STEP_WAVE_FORM</t>
    </r>
    <r>
      <rPr>
        <b/>
        <sz val="9"/>
        <color theme="1"/>
        <rFont val="Arial"/>
      </rPr>
      <t xml:space="preserve"> SQUARE</t>
    </r>
    <r>
      <rPr>
        <sz val="9"/>
        <color theme="1"/>
        <rFont val="Arial"/>
      </rPr>
      <t xml:space="preserve"> for best</t>
    </r>
  </si>
  <si>
    <t>STM32 F446, Teensy3.2</t>
  </si>
  <si>
    <r>
      <rPr>
        <sz val="9"/>
        <color theme="1"/>
        <rFont val="Arial"/>
      </rPr>
      <t xml:space="preserve">   compatibility with step/dir drivers.  Using STEP_WAVE_FORM</t>
    </r>
    <r>
      <rPr>
        <b/>
        <sz val="9"/>
        <color theme="1"/>
        <rFont val="Arial"/>
      </rPr>
      <t xml:space="preserve"> PULSE</t>
    </r>
  </si>
  <si>
    <t>Teensy3.5</t>
  </si>
  <si>
    <t xml:space="preserve">   allows 1.6 times faster slew rates.</t>
  </si>
  <si>
    <t>Teensy3.6</t>
  </si>
  <si>
    <t>Teensy4.0, T4.1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</si>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</sst>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E+00"/>
    <numFmt numFmtId="165" formatCode="0.0"/>
    <numFmt numFmtId="166" formatCode="0.00000"/>
    <numFmt numFmtId="167" formatCode="mm/dd/yy"/>
    <numFmt numFmtId="168" formatCode="0.0000"/>
    <numFmt numFmtId="169" formatCode="#,##0.0000"/>
  </numFmts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name val="Arial"/>
    </font>
    <font>
      <i/>
      <sz val="9"/>
      <color theme="1"/>
      <name val="Arial"/>
    </font>
    <font>
      <b/>
      <sz val="9"/>
      <color rgb="FFC90016"/>
      <name val="Arial"/>
    </font>
    <font>
      <sz val="10"/>
      <color rgb="FF000000"/>
      <name val="Arial"/>
    </font>
    <font>
      <i/>
      <u/>
      <sz val="9"/>
      <color theme="1"/>
      <name val="Arial"/>
    </font>
    <font>
      <sz val="9"/>
      <color rgb="FF000000"/>
      <name val="Arial"/>
    </font>
    <font>
      <u/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DDDDD"/>
        <bgColor rgb="FFDDDDDD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999999"/>
        <bgColor rgb="FF999999"/>
      </patternFill>
    </fill>
    <fill>
      <patternFill patternType="solid">
        <fgColor rgb="FFB3CAC7"/>
        <bgColor rgb="FFB3CAC7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left" vertical="top"/>
    </xf>
    <xf numFmtId="167" fontId="2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5" fillId="3" borderId="6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8" fontId="5" fillId="4" borderId="8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169" fontId="4" fillId="5" borderId="9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left"/>
    </xf>
    <xf numFmtId="0" fontId="5" fillId="5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164" fontId="5" fillId="3" borderId="1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 applyAlignment="1">
      <alignment horizontal="left"/>
    </xf>
    <xf numFmtId="0" fontId="4" fillId="3" borderId="14" xfId="0" applyFont="1" applyFill="1" applyBorder="1"/>
    <xf numFmtId="0" fontId="5" fillId="3" borderId="15" xfId="0" applyFont="1" applyFill="1" applyBorder="1" applyAlignment="1">
      <alignment horizontal="right"/>
    </xf>
    <xf numFmtId="1" fontId="5" fillId="4" borderId="16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165" fontId="4" fillId="4" borderId="9" xfId="0" applyNumberFormat="1" applyFont="1" applyFill="1" applyBorder="1" applyAlignment="1">
      <alignment horizontal="center"/>
    </xf>
    <xf numFmtId="0" fontId="4" fillId="3" borderId="7" xfId="0" applyFont="1" applyFill="1" applyBorder="1"/>
    <xf numFmtId="0" fontId="5" fillId="3" borderId="17" xfId="0" applyFont="1" applyFill="1" applyBorder="1" applyAlignment="1">
      <alignment horizontal="right"/>
    </xf>
    <xf numFmtId="1" fontId="5" fillId="5" borderId="8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165" fontId="5" fillId="5" borderId="8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4" fillId="7" borderId="12" xfId="0" applyFont="1" applyFill="1" applyBorder="1"/>
    <xf numFmtId="0" fontId="4" fillId="7" borderId="13" xfId="0" applyFont="1" applyFill="1" applyBorder="1"/>
    <xf numFmtId="0" fontId="5" fillId="7" borderId="18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165" fontId="4" fillId="7" borderId="19" xfId="0" applyNumberFormat="1" applyFont="1" applyFill="1" applyBorder="1" applyAlignment="1">
      <alignment horizontal="center"/>
    </xf>
    <xf numFmtId="0" fontId="4" fillId="7" borderId="13" xfId="0" applyFont="1" applyFill="1" applyBorder="1" applyAlignment="1">
      <alignment horizontal="right"/>
    </xf>
    <xf numFmtId="0" fontId="4" fillId="7" borderId="1" xfId="0" applyFont="1" applyFill="1" applyBorder="1"/>
    <xf numFmtId="0" fontId="4" fillId="7" borderId="19" xfId="0" applyFont="1" applyFill="1" applyBorder="1"/>
    <xf numFmtId="0" fontId="4" fillId="7" borderId="18" xfId="0" applyFont="1" applyFill="1" applyBorder="1"/>
    <xf numFmtId="0" fontId="4" fillId="7" borderId="14" xfId="0" applyFon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0" fontId="4" fillId="7" borderId="14" xfId="0" applyFont="1" applyFill="1" applyBorder="1" applyAlignment="1">
      <alignment horizontal="left"/>
    </xf>
    <xf numFmtId="0" fontId="4" fillId="7" borderId="15" xfId="0" applyFont="1" applyFill="1" applyBorder="1" applyAlignment="1">
      <alignment horizontal="left"/>
    </xf>
    <xf numFmtId="0" fontId="4" fillId="7" borderId="15" xfId="0" applyFont="1" applyFill="1" applyBorder="1" applyAlignment="1">
      <alignment horizontal="center"/>
    </xf>
    <xf numFmtId="165" fontId="4" fillId="7" borderId="16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</cellXfs>
  <cellStyles count="1">
    <cellStyle name="Standaard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sz val="10"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b/>
        <sz val="10"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sz val="10"/>
        <color rgb="FF000000"/>
        <name val="Arial"/>
      </font>
      <fill>
        <patternFill patternType="solid">
          <fgColor rgb="FFFFFFA6"/>
          <bgColor rgb="FFFFFFA6"/>
        </patternFill>
      </fill>
    </dxf>
    <dxf>
      <font>
        <b/>
        <sz val="10"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I7" sqref="I7"/>
    </sheetView>
  </sheetViews>
  <sheetFormatPr defaultColWidth="12.6640625" defaultRowHeight="15" customHeight="1" x14ac:dyDescent="0.25"/>
  <cols>
    <col min="1" max="1" width="4.88671875" customWidth="1"/>
    <col min="2" max="2" width="8.88671875" customWidth="1"/>
    <col min="3" max="3" width="28.88671875" customWidth="1"/>
    <col min="4" max="4" width="20.6640625" customWidth="1"/>
    <col min="5" max="5" width="13.33203125" customWidth="1"/>
    <col min="6" max="6" width="15.109375" customWidth="1"/>
    <col min="7" max="7" width="16.109375" customWidth="1"/>
    <col min="8" max="8" width="13.33203125" customWidth="1"/>
    <col min="9" max="9" width="12.109375" customWidth="1"/>
    <col min="10" max="10" width="13.6640625" customWidth="1"/>
    <col min="11" max="11" width="12" customWidth="1"/>
    <col min="12" max="26" width="8.33203125" customWidth="1"/>
  </cols>
  <sheetData>
    <row r="1" spans="1:13" ht="16.5" customHeight="1" x14ac:dyDescent="0.3">
      <c r="A1" s="1"/>
      <c r="B1" s="1"/>
      <c r="C1" s="1"/>
      <c r="D1" s="2"/>
      <c r="E1" s="3" t="s">
        <v>0</v>
      </c>
      <c r="F1" s="4"/>
      <c r="G1" s="5"/>
      <c r="H1" s="6"/>
      <c r="I1" s="5"/>
      <c r="J1" s="7"/>
      <c r="K1" s="8" t="s">
        <v>1</v>
      </c>
      <c r="L1" s="9"/>
    </row>
    <row r="2" spans="1:13" ht="14.25" customHeight="1" x14ac:dyDescent="0.25">
      <c r="A2" s="10"/>
      <c r="B2" s="10"/>
      <c r="C2" s="10"/>
      <c r="D2" s="11"/>
      <c r="E2" s="11"/>
      <c r="F2" s="12"/>
      <c r="G2" s="13"/>
      <c r="H2" s="14"/>
      <c r="I2" s="13"/>
      <c r="J2" s="13"/>
      <c r="K2" s="13" t="s">
        <v>2</v>
      </c>
      <c r="L2" s="13"/>
    </row>
    <row r="3" spans="1:13" ht="14.25" customHeight="1" x14ac:dyDescent="0.25">
      <c r="A3" s="10"/>
      <c r="B3" s="10"/>
      <c r="C3" s="15" t="s">
        <v>3</v>
      </c>
      <c r="D3" s="11"/>
      <c r="E3" s="16"/>
      <c r="F3" s="12"/>
      <c r="G3" s="13"/>
      <c r="H3" s="14"/>
      <c r="I3" s="13"/>
      <c r="J3" s="13"/>
      <c r="K3" s="13" t="s">
        <v>4</v>
      </c>
      <c r="L3" s="13"/>
    </row>
    <row r="4" spans="1:13" ht="14.25" customHeight="1" x14ac:dyDescent="0.25">
      <c r="A4" s="10"/>
      <c r="B4" s="10"/>
      <c r="C4" s="85" t="s">
        <v>5</v>
      </c>
      <c r="D4" s="86"/>
      <c r="E4" s="86"/>
      <c r="F4" s="86"/>
      <c r="G4" s="86"/>
      <c r="H4" s="86"/>
      <c r="I4" s="86"/>
      <c r="J4" s="87"/>
      <c r="K4" s="13" t="s">
        <v>6</v>
      </c>
      <c r="L4" s="13"/>
    </row>
    <row r="5" spans="1:13" ht="14.25" customHeight="1" x14ac:dyDescent="0.25">
      <c r="A5" s="10"/>
      <c r="B5" s="10"/>
      <c r="C5" s="10"/>
      <c r="D5" s="11"/>
      <c r="E5" s="16"/>
      <c r="F5" s="12"/>
      <c r="G5" s="13"/>
      <c r="H5" s="14"/>
      <c r="I5" s="13"/>
      <c r="J5" s="13"/>
      <c r="K5" s="17" t="s">
        <v>7</v>
      </c>
      <c r="L5" s="13"/>
    </row>
    <row r="6" spans="1:13" ht="14.25" customHeight="1" x14ac:dyDescent="0.25">
      <c r="A6" s="10"/>
      <c r="B6" s="10"/>
      <c r="C6" s="18" t="s">
        <v>8</v>
      </c>
      <c r="D6" s="11"/>
      <c r="E6" s="10"/>
      <c r="F6" s="19"/>
      <c r="G6" s="10"/>
      <c r="H6" s="14"/>
      <c r="I6" s="13"/>
      <c r="J6" s="13"/>
      <c r="K6" s="13"/>
      <c r="L6" s="13"/>
    </row>
    <row r="7" spans="1:13" ht="14.25" customHeight="1" x14ac:dyDescent="0.25">
      <c r="A7" s="10"/>
      <c r="B7" s="10"/>
      <c r="C7" s="18" t="s">
        <v>9</v>
      </c>
      <c r="D7" s="11"/>
      <c r="E7" s="16"/>
      <c r="F7" s="20" t="s">
        <v>10</v>
      </c>
      <c r="G7" s="21" t="s">
        <v>11</v>
      </c>
      <c r="H7" s="14"/>
      <c r="I7" s="22"/>
      <c r="J7" s="13"/>
      <c r="K7" s="13"/>
      <c r="L7" s="13"/>
    </row>
    <row r="8" spans="1:13" ht="14.25" customHeight="1" x14ac:dyDescent="0.25">
      <c r="A8" s="10"/>
      <c r="B8" s="10"/>
      <c r="C8" s="10"/>
      <c r="D8" s="11"/>
      <c r="E8" s="16" t="s">
        <v>12</v>
      </c>
      <c r="F8" s="23" t="s">
        <v>13</v>
      </c>
      <c r="G8" s="13" t="s">
        <v>14</v>
      </c>
      <c r="H8" s="24" t="s">
        <v>15</v>
      </c>
      <c r="I8" s="13"/>
      <c r="J8" s="13"/>
      <c r="K8" s="13"/>
      <c r="L8" s="13"/>
    </row>
    <row r="9" spans="1:13" ht="14.25" customHeight="1" x14ac:dyDescent="0.25">
      <c r="A9" s="10"/>
      <c r="B9" s="10"/>
      <c r="C9" s="25" t="s">
        <v>16</v>
      </c>
      <c r="D9" s="26">
        <f t="shared" ref="D9:D10" si="0">(E9*F9*G9*H9)/360</f>
        <v>25600</v>
      </c>
      <c r="E9" s="27">
        <v>200</v>
      </c>
      <c r="F9" s="28">
        <v>64</v>
      </c>
      <c r="G9" s="29">
        <v>1</v>
      </c>
      <c r="H9" s="29">
        <v>720</v>
      </c>
      <c r="I9" s="30" t="s">
        <v>17</v>
      </c>
      <c r="J9" s="16"/>
      <c r="K9" s="16"/>
      <c r="L9" s="13"/>
    </row>
    <row r="10" spans="1:13" ht="14.25" customHeight="1" x14ac:dyDescent="0.25">
      <c r="A10" s="10"/>
      <c r="B10" s="10"/>
      <c r="C10" s="25" t="s">
        <v>18</v>
      </c>
      <c r="D10" s="26">
        <f t="shared" si="0"/>
        <v>17066.666666666668</v>
      </c>
      <c r="E10" s="27">
        <v>200</v>
      </c>
      <c r="F10" s="31">
        <v>64</v>
      </c>
      <c r="G10" s="29">
        <v>1</v>
      </c>
      <c r="H10" s="29">
        <v>480</v>
      </c>
      <c r="I10" s="30" t="s">
        <v>19</v>
      </c>
      <c r="J10" s="16"/>
      <c r="K10" s="16"/>
      <c r="L10" s="13"/>
    </row>
    <row r="11" spans="1:13" ht="14.25" customHeight="1" x14ac:dyDescent="0.25">
      <c r="A11" s="10"/>
      <c r="B11" s="10"/>
      <c r="C11" s="32"/>
      <c r="D11" s="33" t="s">
        <v>20</v>
      </c>
      <c r="E11" s="34"/>
      <c r="F11" s="23" t="s">
        <v>21</v>
      </c>
      <c r="G11" s="35" t="s">
        <v>22</v>
      </c>
      <c r="H11" s="35" t="s">
        <v>23</v>
      </c>
      <c r="I11" s="36"/>
      <c r="J11" s="36"/>
      <c r="K11" s="16"/>
      <c r="L11" s="13"/>
      <c r="M11" s="37"/>
    </row>
    <row r="12" spans="1:13" ht="14.25" customHeight="1" x14ac:dyDescent="0.25">
      <c r="A12" s="10"/>
      <c r="B12" s="10"/>
      <c r="C12" s="10"/>
      <c r="D12" s="10"/>
      <c r="E12" s="34"/>
      <c r="F12" s="38" t="s">
        <v>13</v>
      </c>
      <c r="G12" s="35" t="s">
        <v>24</v>
      </c>
      <c r="H12" s="35" t="s">
        <v>24</v>
      </c>
      <c r="I12" s="39"/>
      <c r="J12" s="39"/>
      <c r="K12" s="16"/>
      <c r="L12" s="13"/>
    </row>
    <row r="13" spans="1:13" ht="14.25" customHeight="1" x14ac:dyDescent="0.25">
      <c r="A13" s="10"/>
      <c r="B13" s="40"/>
      <c r="C13" s="41" t="s">
        <v>25</v>
      </c>
      <c r="D13" s="42" t="s">
        <v>26</v>
      </c>
      <c r="E13" s="30"/>
      <c r="F13" s="33"/>
      <c r="G13" s="35" t="s">
        <v>27</v>
      </c>
      <c r="H13" s="35" t="s">
        <v>27</v>
      </c>
      <c r="I13" s="39"/>
      <c r="J13" s="39"/>
      <c r="K13" s="16"/>
      <c r="L13" s="13"/>
    </row>
    <row r="14" spans="1:13" ht="14.25" customHeight="1" x14ac:dyDescent="0.25">
      <c r="A14" s="10"/>
      <c r="B14" s="43"/>
      <c r="C14" s="44" t="s">
        <v>28</v>
      </c>
      <c r="D14" s="45">
        <f>E10*F10*G10</f>
        <v>12800</v>
      </c>
      <c r="E14" s="30"/>
      <c r="F14" s="22"/>
      <c r="G14" s="16"/>
      <c r="H14" s="16"/>
      <c r="I14" s="39"/>
      <c r="J14" s="46" t="s">
        <v>29</v>
      </c>
      <c r="K14" s="39"/>
      <c r="L14" s="13"/>
    </row>
    <row r="15" spans="1:13" ht="14.25" customHeight="1" x14ac:dyDescent="0.25">
      <c r="A15" s="10"/>
      <c r="B15" s="47"/>
      <c r="C15" s="48"/>
      <c r="D15" s="30"/>
      <c r="E15" s="30"/>
      <c r="F15" s="22"/>
      <c r="G15" s="47" t="s">
        <v>30</v>
      </c>
      <c r="H15" s="11"/>
      <c r="I15" s="16"/>
      <c r="J15" s="49" t="s">
        <v>31</v>
      </c>
      <c r="K15" s="22" t="s">
        <v>17</v>
      </c>
      <c r="L15" s="13"/>
    </row>
    <row r="16" spans="1:13" ht="14.25" customHeight="1" x14ac:dyDescent="0.25">
      <c r="A16" s="10"/>
      <c r="B16" s="47" t="s">
        <v>32</v>
      </c>
      <c r="C16" s="50"/>
      <c r="D16" s="30"/>
      <c r="E16" s="30"/>
      <c r="F16" s="16"/>
      <c r="G16" s="16" t="s">
        <v>33</v>
      </c>
      <c r="H16" s="16" t="s">
        <v>34</v>
      </c>
      <c r="I16" s="16"/>
      <c r="J16" s="51">
        <f>((1/((((1/$D$19)*1000000)/$D$9)/1000000)/$F$9)/$E$9)*60</f>
        <v>60</v>
      </c>
      <c r="K16" s="10" t="s">
        <v>35</v>
      </c>
      <c r="L16" s="13"/>
    </row>
    <row r="17" spans="1:12" ht="14.25" customHeight="1" x14ac:dyDescent="0.25">
      <c r="A17" s="10"/>
      <c r="B17" s="52"/>
      <c r="C17" s="53" t="s">
        <v>36</v>
      </c>
      <c r="D17" s="54" t="s">
        <v>37</v>
      </c>
      <c r="E17" s="55" t="s">
        <v>38</v>
      </c>
      <c r="F17" s="56"/>
      <c r="G17" s="57" t="s">
        <v>39</v>
      </c>
      <c r="H17" s="57" t="s">
        <v>40</v>
      </c>
      <c r="I17" s="16"/>
      <c r="J17" s="51">
        <f>J16/60</f>
        <v>1</v>
      </c>
      <c r="K17" s="10" t="s">
        <v>41</v>
      </c>
      <c r="L17" s="13"/>
    </row>
    <row r="18" spans="1:12" ht="14.25" customHeight="1" x14ac:dyDescent="0.25">
      <c r="A18" s="10"/>
      <c r="B18" s="52"/>
      <c r="C18" s="53" t="s">
        <v>42</v>
      </c>
      <c r="D18" s="54" t="s">
        <v>37</v>
      </c>
      <c r="E18" s="55" t="s">
        <v>38</v>
      </c>
      <c r="F18" s="32" t="s">
        <v>31</v>
      </c>
      <c r="G18" s="58">
        <f>3600/(($E$9*($F$9)*$G$9*$H$9)/360)</f>
        <v>0.140625</v>
      </c>
      <c r="H18" s="58">
        <f>IF($E$9&lt;100,3600/(($E$9*(1/((1.2*$F$9^-0.4)+0.045))*$G$9*$H$9)/360),3600/(($E$9*(1/((1.25*$F$9^-1.2)+0.045))*$G$9*$H$9)/360))</f>
        <v>0.4815132331021984</v>
      </c>
      <c r="I18" s="30" t="s">
        <v>43</v>
      </c>
      <c r="J18" s="51">
        <f>J17*$E$9/1000</f>
        <v>0.2</v>
      </c>
      <c r="K18" s="10" t="s">
        <v>44</v>
      </c>
      <c r="L18" s="13"/>
    </row>
    <row r="19" spans="1:12" ht="14.25" customHeight="1" x14ac:dyDescent="0.25">
      <c r="A19" s="10"/>
      <c r="B19" s="52"/>
      <c r="C19" s="53" t="s">
        <v>45</v>
      </c>
      <c r="D19" s="59">
        <v>0.5</v>
      </c>
      <c r="E19" s="22" t="s">
        <v>46</v>
      </c>
      <c r="F19" s="32" t="s">
        <v>47</v>
      </c>
      <c r="G19" s="58">
        <f>3600/(($E$10*($F$10)*$G$10*$H$10)/360)</f>
        <v>0.21093749999999997</v>
      </c>
      <c r="H19" s="58">
        <f>IF($E$10&lt;100,3600/(($E$10*(1/((1.2*$F$10^-0.4)+0.045))*$G$10*$H$10)/360),3600/(($E$10*(1/((1.25*$F$10^-1.2)+0.045))*$G$10*$H$10)/360))</f>
        <v>0.72226984965329755</v>
      </c>
      <c r="I19" s="30" t="s">
        <v>43</v>
      </c>
      <c r="J19" s="49" t="s">
        <v>47</v>
      </c>
      <c r="K19" s="30" t="s">
        <v>19</v>
      </c>
      <c r="L19" s="13"/>
    </row>
    <row r="20" spans="1:12" ht="14.25" customHeight="1" x14ac:dyDescent="0.25">
      <c r="A20" s="10"/>
      <c r="B20" s="22"/>
      <c r="C20" s="32"/>
      <c r="D20" s="32"/>
      <c r="E20" s="32"/>
      <c r="F20" s="16"/>
      <c r="G20" s="16"/>
      <c r="H20" s="13"/>
      <c r="I20" s="22"/>
      <c r="J20" s="51">
        <f>((1/((((1/$D$19)*1000000)/$D$10)/1000000)/$F$10)/$E$10)*60</f>
        <v>40.000000000000007</v>
      </c>
      <c r="K20" s="10" t="s">
        <v>35</v>
      </c>
      <c r="L20" s="13"/>
    </row>
    <row r="21" spans="1:12" ht="14.25" customHeight="1" x14ac:dyDescent="0.25">
      <c r="A21" s="10"/>
      <c r="B21" s="22"/>
      <c r="C21" s="32"/>
      <c r="D21" s="60" t="s">
        <v>48</v>
      </c>
      <c r="E21" s="22"/>
      <c r="F21" s="16"/>
      <c r="G21" s="22" t="str">
        <f>"RA Tracking freq. = "&amp;ROUND(15/G18,3)&amp;" steps/sec"</f>
        <v>RA Tracking freq. = 106,667 steps/sec</v>
      </c>
      <c r="H21" s="10"/>
      <c r="I21" s="16"/>
      <c r="J21" s="51">
        <f>J20/60</f>
        <v>0.66666666666666674</v>
      </c>
      <c r="K21" s="10" t="s">
        <v>41</v>
      </c>
      <c r="L21" s="13"/>
    </row>
    <row r="22" spans="1:12" ht="14.25" customHeight="1" x14ac:dyDescent="0.25">
      <c r="A22" s="10"/>
      <c r="B22" s="22"/>
      <c r="C22" s="32"/>
      <c r="D22" s="16"/>
      <c r="E22" s="30"/>
      <c r="F22" s="16"/>
      <c r="G22" s="16"/>
      <c r="H22" s="10"/>
      <c r="I22" s="16"/>
      <c r="J22" s="51">
        <f>J21*$E$10/1000</f>
        <v>0.13333333333333333</v>
      </c>
      <c r="K22" s="10" t="s">
        <v>44</v>
      </c>
      <c r="L22" s="13"/>
    </row>
    <row r="23" spans="1:12" ht="14.25" customHeight="1" x14ac:dyDescent="0.25">
      <c r="A23" s="10"/>
      <c r="B23" s="22"/>
      <c r="C23" s="32" t="s">
        <v>49</v>
      </c>
      <c r="D23" s="51">
        <f>ROUND(1/(($D$10/((($F$10/IF(EXACT($D18,"OFF"),$F$10,$D$18))/$D$19)*1000000)+$D$9/((($F$9/IF(EXACT($D17,"OFF"),$F$9,$D$17))/$D$19)*1000000))/2),1)</f>
        <v>93.8</v>
      </c>
      <c r="E23" s="22" t="str">
        <f>"µs/step →  "&amp;ROUND($D$19,1)&amp;"°/s slew rate"</f>
        <v>µs/step →  0,5°/s slew rate</v>
      </c>
      <c r="F23" s="10"/>
      <c r="G23" s="16"/>
      <c r="H23" s="10"/>
      <c r="I23" s="16"/>
      <c r="J23" s="16"/>
      <c r="K23" s="10"/>
      <c r="L23" s="13"/>
    </row>
    <row r="24" spans="1:12" ht="14.25" customHeight="1" x14ac:dyDescent="0.25">
      <c r="A24" s="10"/>
      <c r="B24" s="22"/>
      <c r="C24" s="32" t="s">
        <v>50</v>
      </c>
      <c r="D24" s="51">
        <f>D23*2</f>
        <v>187.6</v>
      </c>
      <c r="E24" s="22" t="str">
        <f>"µs/step →  "&amp;ROUND($D$19/2,1)&amp;"°/s slew rate"</f>
        <v>µs/step →  0,3°/s slew rate</v>
      </c>
      <c r="F24" s="10"/>
      <c r="G24" s="16"/>
      <c r="H24" s="10"/>
      <c r="I24" s="16"/>
      <c r="J24" s="16"/>
      <c r="K24" s="10"/>
      <c r="L24" s="13"/>
    </row>
    <row r="25" spans="1:12" ht="14.25" customHeight="1" x14ac:dyDescent="0.25">
      <c r="A25" s="10"/>
      <c r="B25" s="22"/>
      <c r="C25" s="32" t="s">
        <v>51</v>
      </c>
      <c r="D25" s="51">
        <f>D23/2</f>
        <v>46.9</v>
      </c>
      <c r="E25" s="22" t="str">
        <f>"µs/step →  "&amp;ROUND($D$19*2,1)&amp;"°/s slew rate"</f>
        <v>µs/step →  1°/s slew rate</v>
      </c>
      <c r="F25" s="10"/>
      <c r="G25" s="61" t="s">
        <v>52</v>
      </c>
      <c r="H25" s="62"/>
      <c r="I25" s="63"/>
      <c r="J25" s="63"/>
      <c r="K25" s="64"/>
      <c r="L25" s="10"/>
    </row>
    <row r="26" spans="1:12" ht="14.25" customHeight="1" x14ac:dyDescent="0.25">
      <c r="A26" s="10"/>
      <c r="B26" s="22"/>
      <c r="C26" s="18"/>
      <c r="D26" s="16" t="s">
        <v>53</v>
      </c>
      <c r="E26" s="22"/>
      <c r="F26" s="10"/>
      <c r="G26" s="65" t="s">
        <v>54</v>
      </c>
      <c r="H26" s="66"/>
      <c r="I26" s="67"/>
      <c r="J26" s="67" t="s">
        <v>55</v>
      </c>
      <c r="K26" s="68" t="s">
        <v>56</v>
      </c>
      <c r="L26" s="13"/>
    </row>
    <row r="27" spans="1:12" ht="14.25" customHeight="1" x14ac:dyDescent="0.25">
      <c r="A27" s="10"/>
      <c r="B27" s="22"/>
      <c r="C27" s="18"/>
      <c r="D27" s="10"/>
      <c r="E27" s="22"/>
      <c r="F27" s="10"/>
      <c r="G27" s="69" t="s">
        <v>57</v>
      </c>
      <c r="H27" s="70"/>
      <c r="I27" s="71" t="s">
        <v>58</v>
      </c>
      <c r="J27" s="71">
        <v>48</v>
      </c>
      <c r="K27" s="72">
        <f t="shared" ref="K27:K33" si="1">J27/1.6</f>
        <v>30</v>
      </c>
      <c r="L27" s="13"/>
    </row>
    <row r="28" spans="1:12" ht="14.25" customHeight="1" x14ac:dyDescent="0.25">
      <c r="A28" s="10"/>
      <c r="B28" s="22"/>
      <c r="C28" s="18" t="s">
        <v>59</v>
      </c>
      <c r="D28" s="10"/>
      <c r="E28" s="10"/>
      <c r="F28" s="10"/>
      <c r="G28" s="69" t="s">
        <v>60</v>
      </c>
      <c r="H28" s="70"/>
      <c r="I28" s="71" t="s">
        <v>58</v>
      </c>
      <c r="J28" s="71">
        <v>40</v>
      </c>
      <c r="K28" s="72">
        <f t="shared" si="1"/>
        <v>25</v>
      </c>
      <c r="L28" s="13"/>
    </row>
    <row r="29" spans="1:12" ht="14.25" customHeight="1" x14ac:dyDescent="0.25">
      <c r="A29" s="10"/>
      <c r="B29" s="10"/>
      <c r="C29" s="32"/>
      <c r="D29" s="10"/>
      <c r="E29" s="10"/>
      <c r="F29" s="10"/>
      <c r="G29" s="69" t="s">
        <v>61</v>
      </c>
      <c r="H29" s="70"/>
      <c r="I29" s="71" t="s">
        <v>58</v>
      </c>
      <c r="J29" s="71">
        <v>34</v>
      </c>
      <c r="K29" s="72">
        <f t="shared" si="1"/>
        <v>21.25</v>
      </c>
      <c r="L29" s="10"/>
    </row>
    <row r="30" spans="1:12" ht="14.25" customHeight="1" x14ac:dyDescent="0.25">
      <c r="A30" s="10"/>
      <c r="B30" s="10"/>
      <c r="C30" s="32"/>
      <c r="D30" s="10"/>
      <c r="E30" s="10"/>
      <c r="F30" s="10"/>
      <c r="G30" s="69" t="s">
        <v>62</v>
      </c>
      <c r="H30" s="70"/>
      <c r="I30" s="71" t="s">
        <v>58</v>
      </c>
      <c r="J30" s="71">
        <v>20</v>
      </c>
      <c r="K30" s="72">
        <f t="shared" si="1"/>
        <v>12.5</v>
      </c>
      <c r="L30" s="10"/>
    </row>
    <row r="31" spans="1:12" ht="14.25" customHeight="1" x14ac:dyDescent="0.25">
      <c r="A31" s="10"/>
      <c r="B31" s="10"/>
      <c r="C31" s="61" t="s">
        <v>63</v>
      </c>
      <c r="D31" s="63"/>
      <c r="E31" s="73"/>
      <c r="F31" s="10"/>
      <c r="G31" s="69" t="s">
        <v>64</v>
      </c>
      <c r="H31" s="70"/>
      <c r="I31" s="71" t="s">
        <v>58</v>
      </c>
      <c r="J31" s="71">
        <v>14</v>
      </c>
      <c r="K31" s="72">
        <f t="shared" si="1"/>
        <v>8.75</v>
      </c>
      <c r="L31" s="10"/>
    </row>
    <row r="32" spans="1:12" ht="14.25" customHeight="1" x14ac:dyDescent="0.25">
      <c r="A32" s="10"/>
      <c r="B32" s="10"/>
      <c r="C32" s="69" t="s">
        <v>65</v>
      </c>
      <c r="D32" s="74"/>
      <c r="E32" s="75"/>
      <c r="F32" s="10"/>
      <c r="G32" s="69" t="s">
        <v>66</v>
      </c>
      <c r="H32" s="70"/>
      <c r="I32" s="71" t="s">
        <v>58</v>
      </c>
      <c r="J32" s="71">
        <v>12</v>
      </c>
      <c r="K32" s="72">
        <f t="shared" si="1"/>
        <v>7.5</v>
      </c>
      <c r="L32" s="10"/>
    </row>
    <row r="33" spans="1:12" ht="14.25" customHeight="1" x14ac:dyDescent="0.25">
      <c r="A33" s="10"/>
      <c r="B33" s="10"/>
      <c r="C33" s="76" t="s">
        <v>67</v>
      </c>
      <c r="D33" s="74"/>
      <c r="E33" s="75"/>
      <c r="F33" s="10"/>
      <c r="G33" s="69" t="s">
        <v>68</v>
      </c>
      <c r="H33" s="70"/>
      <c r="I33" s="71" t="s">
        <v>58</v>
      </c>
      <c r="J33" s="71">
        <v>2.6</v>
      </c>
      <c r="K33" s="72">
        <f t="shared" si="1"/>
        <v>1.625</v>
      </c>
      <c r="L33" s="10"/>
    </row>
    <row r="34" spans="1:12" ht="14.25" customHeight="1" x14ac:dyDescent="0.25">
      <c r="A34" s="10"/>
      <c r="B34" s="10"/>
      <c r="C34" s="77"/>
      <c r="D34" s="78"/>
      <c r="E34" s="79"/>
      <c r="F34" s="10"/>
      <c r="G34" s="80" t="s">
        <v>69</v>
      </c>
      <c r="H34" s="81"/>
      <c r="I34" s="82" t="s">
        <v>58</v>
      </c>
      <c r="J34" s="82">
        <v>1.5</v>
      </c>
      <c r="K34" s="83" t="s">
        <v>70</v>
      </c>
      <c r="L34" s="13"/>
    </row>
    <row r="35" spans="1:12" ht="14.25" customHeight="1" x14ac:dyDescent="0.25">
      <c r="A35" s="10"/>
      <c r="B35" s="10"/>
      <c r="C35" s="18"/>
      <c r="D35" s="18"/>
      <c r="E35" s="10"/>
      <c r="F35" s="10"/>
      <c r="G35" s="10"/>
      <c r="H35" s="10"/>
      <c r="I35" s="10"/>
      <c r="J35" s="10"/>
      <c r="K35" s="10"/>
      <c r="L35" s="10"/>
    </row>
    <row r="36" spans="1:12" ht="14.25" customHeight="1" x14ac:dyDescent="0.25"/>
    <row r="37" spans="1:12" ht="14.25" customHeight="1" x14ac:dyDescent="0.25">
      <c r="C37" s="84"/>
    </row>
    <row r="38" spans="1:12" ht="14.25" customHeight="1" x14ac:dyDescent="0.25">
      <c r="C38" s="84"/>
    </row>
    <row r="39" spans="1:12" ht="14.25" customHeight="1" x14ac:dyDescent="0.25">
      <c r="C39" s="84"/>
    </row>
    <row r="40" spans="1:12" ht="14.25" customHeight="1" x14ac:dyDescent="0.25">
      <c r="C40" s="84"/>
    </row>
    <row r="41" spans="1:12" ht="14.25" customHeight="1" x14ac:dyDescent="0.25"/>
    <row r="42" spans="1:12" ht="14.25" customHeight="1" x14ac:dyDescent="0.25"/>
    <row r="43" spans="1:12" ht="14.25" customHeight="1" x14ac:dyDescent="0.25"/>
    <row r="44" spans="1:12" ht="14.25" customHeight="1" x14ac:dyDescent="0.25"/>
    <row r="45" spans="1:12" ht="14.25" customHeight="1" x14ac:dyDescent="0.25"/>
    <row r="46" spans="1:12" ht="14.25" customHeight="1" x14ac:dyDescent="0.25"/>
    <row r="47" spans="1:12" ht="14.25" customHeight="1" x14ac:dyDescent="0.25"/>
    <row r="48" spans="1:1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C4:J4"/>
  </mergeCells>
  <conditionalFormatting sqref="D17:D18">
    <cfRule type="cellIs" dxfId="28" priority="5" operator="equal">
      <formula>"OFF"</formula>
    </cfRule>
    <cfRule type="cellIs" dxfId="27" priority="12" operator="between">
      <formula>129</formula>
      <formula>255</formula>
    </cfRule>
    <cfRule type="cellIs" dxfId="26" priority="13" operator="between">
      <formula>65</formula>
      <formula>127</formula>
    </cfRule>
    <cfRule type="cellIs" dxfId="25" priority="14" operator="between">
      <formula>33</formula>
      <formula>63</formula>
    </cfRule>
    <cfRule type="cellIs" dxfId="24" priority="15" operator="between">
      <formula>17</formula>
      <formula>31</formula>
    </cfRule>
    <cfRule type="cellIs" dxfId="23" priority="16" operator="between">
      <formula>9</formula>
      <formula>15</formula>
    </cfRule>
    <cfRule type="cellIs" dxfId="22" priority="19" operator="lessThan">
      <formula>1</formula>
    </cfRule>
    <cfRule type="cellIs" dxfId="21" priority="20" operator="between">
      <formula>1</formula>
      <formula>3</formula>
    </cfRule>
    <cfRule type="cellIs" dxfId="20" priority="21" operator="greaterThanOrEqual">
      <formula>F9</formula>
    </cfRule>
    <cfRule type="cellIs" dxfId="19" priority="23" operator="between">
      <formula>5</formula>
      <formula>7</formula>
    </cfRule>
    <cfRule type="cellIs" dxfId="18" priority="32" operator="greaterThan">
      <formula>256</formula>
    </cfRule>
  </conditionalFormatting>
  <conditionalFormatting sqref="E9:H10">
    <cfRule type="expression" dxfId="17" priority="1">
      <formula>$D9&gt;122400</formula>
    </cfRule>
    <cfRule type="expression" dxfId="16" priority="2">
      <formula>$D9&lt;300</formula>
    </cfRule>
  </conditionalFormatting>
  <conditionalFormatting sqref="F7">
    <cfRule type="cellIs" dxfId="15" priority="10" operator="lessThan">
      <formula>1</formula>
    </cfRule>
    <cfRule type="cellIs" dxfId="14" priority="11" operator="between">
      <formula>1</formula>
      <formula>2</formula>
    </cfRule>
  </conditionalFormatting>
  <conditionalFormatting sqref="F9:F10">
    <cfRule type="cellIs" dxfId="13" priority="18" operator="lessThan">
      <formula>1</formula>
    </cfRule>
    <cfRule type="cellIs" dxfId="12" priority="24" operator="greaterThan">
      <formula>256</formula>
    </cfRule>
    <cfRule type="cellIs" dxfId="11" priority="25" operator="between">
      <formula>129</formula>
      <formula>255</formula>
    </cfRule>
    <cfRule type="cellIs" dxfId="10" priority="26" operator="between">
      <formula>65</formula>
      <formula>127</formula>
    </cfRule>
    <cfRule type="cellIs" dxfId="9" priority="27" operator="between">
      <formula>33</formula>
      <formula>63</formula>
    </cfRule>
    <cfRule type="cellIs" dxfId="8" priority="28" operator="between">
      <formula>17</formula>
      <formula>31</formula>
    </cfRule>
    <cfRule type="cellIs" dxfId="7" priority="29" operator="between">
      <formula>9</formula>
      <formula>15</formula>
    </cfRule>
    <cfRule type="cellIs" dxfId="6" priority="30" operator="equal">
      <formula>3</formula>
    </cfRule>
    <cfRule type="cellIs" dxfId="5" priority="31" operator="between">
      <formula>5</formula>
      <formula>7</formula>
    </cfRule>
  </conditionalFormatting>
  <conditionalFormatting sqref="G18:H19">
    <cfRule type="cellIs" dxfId="4" priority="8" operator="between">
      <formula>0.6</formula>
      <formula>3</formula>
    </cfRule>
    <cfRule type="cellIs" dxfId="3" priority="9" operator="greaterThan">
      <formula>3</formula>
    </cfRule>
  </conditionalFormatting>
  <conditionalFormatting sqref="J16:K16">
    <cfRule type="expression" dxfId="2" priority="6">
      <formula>$J16&gt;1500</formula>
    </cfRule>
  </conditionalFormatting>
  <conditionalFormatting sqref="J20:K20">
    <cfRule type="expression" dxfId="1" priority="7">
      <formula>$J20&gt;1500</formula>
    </cfRule>
  </conditionalFormatting>
  <conditionalFormatting sqref="J27:K34">
    <cfRule type="cellIs" dxfId="0" priority="17" operator="greaterThan">
      <formula>$D$25</formula>
    </cfRule>
  </conditionalFormatting>
  <pageMargins left="0.74791666666666701" right="0.74791666666666701" top="0.98402777777777795" bottom="0.9840277777777779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 Scholtens</cp:lastModifiedBy>
  <dcterms:created xsi:type="dcterms:W3CDTF">2023-06-12T14:12:55Z</dcterms:created>
  <dcterms:modified xsi:type="dcterms:W3CDTF">2025-07-29T19:20:44Z</dcterms:modified>
</cp:coreProperties>
</file>