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N:\MdB_kizilteca\Steuermythen\Outreach\Social Media\alte Grafiken &amp; Content\"/>
    </mc:Choice>
  </mc:AlternateContent>
  <bookViews>
    <workbookView xWindow="0" yWindow="0" windowWidth="22755" windowHeight="11625" activeTab="1"/>
  </bookViews>
  <sheets>
    <sheet name="Bedeutung der GrSt" sheetId="1" r:id="rId1"/>
    <sheet name="Graphi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2" l="1"/>
  <c r="C29" i="2"/>
  <c r="C28" i="2"/>
  <c r="C27" i="2"/>
  <c r="B26" i="2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B28" i="2"/>
  <c r="B27" i="2"/>
  <c r="P63" i="1" l="1"/>
  <c r="P62" i="1"/>
  <c r="P61" i="1"/>
  <c r="E62" i="1"/>
  <c r="E61" i="1"/>
  <c r="T62" i="1"/>
  <c r="B29" i="2" l="1"/>
  <c r="T61" i="1" l="1"/>
  <c r="U59" i="1" l="1"/>
  <c r="U55" i="1"/>
  <c r="U51" i="1"/>
  <c r="U47" i="1"/>
  <c r="U43" i="1"/>
  <c r="U39" i="1"/>
  <c r="U35" i="1"/>
  <c r="U31" i="1"/>
  <c r="U27" i="1"/>
  <c r="U23" i="1"/>
  <c r="U19" i="1"/>
  <c r="U15" i="1"/>
  <c r="U11" i="1"/>
  <c r="H60" i="1"/>
  <c r="U60" i="1" s="1"/>
  <c r="H59" i="1"/>
  <c r="H58" i="1"/>
  <c r="U58" i="1" s="1"/>
  <c r="H57" i="1"/>
  <c r="U57" i="1" s="1"/>
  <c r="H56" i="1"/>
  <c r="U56" i="1" s="1"/>
  <c r="H55" i="1"/>
  <c r="H54" i="1"/>
  <c r="U54" i="1" s="1"/>
  <c r="H53" i="1"/>
  <c r="U53" i="1" s="1"/>
  <c r="H52" i="1"/>
  <c r="U52" i="1" s="1"/>
  <c r="H51" i="1"/>
  <c r="H50" i="1"/>
  <c r="U50" i="1" s="1"/>
  <c r="H49" i="1"/>
  <c r="U49" i="1" s="1"/>
  <c r="H48" i="1"/>
  <c r="U48" i="1" s="1"/>
  <c r="H47" i="1"/>
  <c r="H46" i="1"/>
  <c r="U46" i="1" s="1"/>
  <c r="H45" i="1"/>
  <c r="U45" i="1" s="1"/>
  <c r="H44" i="1"/>
  <c r="U44" i="1" s="1"/>
  <c r="H43" i="1"/>
  <c r="H42" i="1"/>
  <c r="U42" i="1" s="1"/>
  <c r="H41" i="1"/>
  <c r="U41" i="1" s="1"/>
  <c r="H40" i="1"/>
  <c r="U40" i="1" s="1"/>
  <c r="H39" i="1"/>
  <c r="H38" i="1"/>
  <c r="U38" i="1" s="1"/>
  <c r="H37" i="1"/>
  <c r="U37" i="1" s="1"/>
  <c r="H36" i="1"/>
  <c r="U36" i="1" s="1"/>
  <c r="H35" i="1"/>
  <c r="H34" i="1"/>
  <c r="U34" i="1" s="1"/>
  <c r="H33" i="1"/>
  <c r="U33" i="1" s="1"/>
  <c r="H32" i="1"/>
  <c r="U32" i="1" s="1"/>
  <c r="H31" i="1"/>
  <c r="H30" i="1"/>
  <c r="U30" i="1" s="1"/>
  <c r="H29" i="1"/>
  <c r="U29" i="1" s="1"/>
  <c r="H28" i="1"/>
  <c r="U28" i="1" s="1"/>
  <c r="H27" i="1"/>
  <c r="H26" i="1"/>
  <c r="U26" i="1" s="1"/>
  <c r="H25" i="1"/>
  <c r="U25" i="1" s="1"/>
  <c r="H24" i="1"/>
  <c r="U24" i="1" s="1"/>
  <c r="H23" i="1"/>
  <c r="H22" i="1"/>
  <c r="U22" i="1" s="1"/>
  <c r="H21" i="1"/>
  <c r="U21" i="1" s="1"/>
  <c r="H20" i="1"/>
  <c r="U20" i="1" s="1"/>
  <c r="H19" i="1"/>
  <c r="H18" i="1"/>
  <c r="U18" i="1" s="1"/>
  <c r="H17" i="1"/>
  <c r="U17" i="1" s="1"/>
  <c r="H16" i="1"/>
  <c r="U16" i="1" s="1"/>
  <c r="H15" i="1"/>
  <c r="H14" i="1"/>
  <c r="U14" i="1" s="1"/>
  <c r="H13" i="1"/>
  <c r="U13" i="1" s="1"/>
  <c r="H12" i="1"/>
  <c r="U12" i="1" s="1"/>
  <c r="H11" i="1"/>
  <c r="H10" i="1"/>
  <c r="U10" i="1" s="1"/>
  <c r="H9" i="1"/>
  <c r="U9" i="1" s="1"/>
  <c r="R8" i="1" l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J60" i="1"/>
  <c r="J59" i="1"/>
  <c r="J58" i="1"/>
  <c r="J57" i="1"/>
  <c r="J56" i="1"/>
  <c r="J55" i="1"/>
  <c r="J54" i="1"/>
  <c r="K54" i="1" s="1"/>
  <c r="J53" i="1"/>
  <c r="J52" i="1"/>
  <c r="J51" i="1"/>
  <c r="J50" i="1"/>
  <c r="K50" i="1" s="1"/>
  <c r="J49" i="1"/>
  <c r="J48" i="1"/>
  <c r="J47" i="1"/>
  <c r="J46" i="1"/>
  <c r="J45" i="1"/>
  <c r="J44" i="1"/>
  <c r="K45" i="1" s="1"/>
  <c r="J43" i="1"/>
  <c r="J42" i="1"/>
  <c r="J41" i="1"/>
  <c r="J40" i="1"/>
  <c r="J39" i="1"/>
  <c r="J38" i="1"/>
  <c r="K38" i="1" s="1"/>
  <c r="J37" i="1"/>
  <c r="J36" i="1"/>
  <c r="J35" i="1"/>
  <c r="J34" i="1"/>
  <c r="K34" i="1" s="1"/>
  <c r="J33" i="1"/>
  <c r="J32" i="1"/>
  <c r="J31" i="1"/>
  <c r="J30" i="1"/>
  <c r="J29" i="1"/>
  <c r="J28" i="1"/>
  <c r="J27" i="1"/>
  <c r="J26" i="1"/>
  <c r="J25" i="1"/>
  <c r="J24" i="1"/>
  <c r="J23" i="1"/>
  <c r="J22" i="1"/>
  <c r="K22" i="1" s="1"/>
  <c r="J21" i="1"/>
  <c r="J20" i="1"/>
  <c r="J19" i="1"/>
  <c r="J18" i="1"/>
  <c r="K18" i="1" s="1"/>
  <c r="J17" i="1"/>
  <c r="J16" i="1"/>
  <c r="J15" i="1"/>
  <c r="J14" i="1"/>
  <c r="J13" i="1"/>
  <c r="J12" i="1"/>
  <c r="J11" i="1"/>
  <c r="J10" i="1"/>
  <c r="J9" i="1"/>
  <c r="J8" i="1"/>
  <c r="K56" i="1" l="1"/>
  <c r="K36" i="1"/>
  <c r="K12" i="1"/>
  <c r="K20" i="1"/>
  <c r="K32" i="1"/>
  <c r="K13" i="1"/>
  <c r="K40" i="1"/>
  <c r="K24" i="1"/>
  <c r="K16" i="1"/>
  <c r="K28" i="1"/>
  <c r="K44" i="1"/>
  <c r="K48" i="1"/>
  <c r="K52" i="1"/>
  <c r="K60" i="1"/>
  <c r="K29" i="1"/>
  <c r="R63" i="1"/>
  <c r="K10" i="1"/>
  <c r="K58" i="1"/>
  <c r="K9" i="1"/>
  <c r="K14" i="1"/>
  <c r="K25" i="1"/>
  <c r="K30" i="1"/>
  <c r="K41" i="1"/>
  <c r="K46" i="1"/>
  <c r="K57" i="1"/>
  <c r="K21" i="1"/>
  <c r="K26" i="1"/>
  <c r="K37" i="1"/>
  <c r="K42" i="1"/>
  <c r="K53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7" i="1"/>
  <c r="K33" i="1"/>
  <c r="K49" i="1"/>
  <c r="E12" i="1"/>
  <c r="P12" i="1" s="1"/>
  <c r="E60" i="1"/>
  <c r="P60" i="1" s="1"/>
  <c r="E59" i="1"/>
  <c r="P59" i="1" s="1"/>
  <c r="E58" i="1"/>
  <c r="P58" i="1" s="1"/>
  <c r="E57" i="1"/>
  <c r="P57" i="1" s="1"/>
  <c r="E56" i="1"/>
  <c r="P56" i="1" s="1"/>
  <c r="E55" i="1"/>
  <c r="P55" i="1" s="1"/>
  <c r="E54" i="1"/>
  <c r="P54" i="1" s="1"/>
  <c r="E53" i="1"/>
  <c r="P53" i="1" s="1"/>
  <c r="E52" i="1"/>
  <c r="P52" i="1" s="1"/>
  <c r="E51" i="1"/>
  <c r="P51" i="1" s="1"/>
  <c r="E50" i="1"/>
  <c r="P50" i="1" s="1"/>
  <c r="E49" i="1"/>
  <c r="P49" i="1" s="1"/>
  <c r="E48" i="1"/>
  <c r="P48" i="1" s="1"/>
  <c r="E47" i="1"/>
  <c r="P47" i="1" s="1"/>
  <c r="E46" i="1"/>
  <c r="P46" i="1" s="1"/>
  <c r="E45" i="1"/>
  <c r="P45" i="1" s="1"/>
  <c r="E44" i="1"/>
  <c r="P44" i="1" s="1"/>
  <c r="E43" i="1"/>
  <c r="P43" i="1" s="1"/>
  <c r="E42" i="1"/>
  <c r="P42" i="1" s="1"/>
  <c r="E41" i="1"/>
  <c r="P41" i="1" s="1"/>
  <c r="E40" i="1"/>
  <c r="P40" i="1" s="1"/>
  <c r="E39" i="1"/>
  <c r="P39" i="1" s="1"/>
  <c r="E38" i="1"/>
  <c r="P38" i="1" s="1"/>
  <c r="E37" i="1"/>
  <c r="P37" i="1" s="1"/>
  <c r="E36" i="1"/>
  <c r="P36" i="1" s="1"/>
  <c r="E35" i="1"/>
  <c r="P35" i="1" s="1"/>
  <c r="E34" i="1"/>
  <c r="P34" i="1" s="1"/>
  <c r="E33" i="1"/>
  <c r="P33" i="1" s="1"/>
  <c r="E32" i="1"/>
  <c r="P32" i="1" s="1"/>
  <c r="E31" i="1"/>
  <c r="P31" i="1" s="1"/>
  <c r="E30" i="1"/>
  <c r="P30" i="1" s="1"/>
  <c r="E29" i="1"/>
  <c r="P29" i="1" s="1"/>
  <c r="E28" i="1"/>
  <c r="P28" i="1" s="1"/>
  <c r="E27" i="1"/>
  <c r="P27" i="1" s="1"/>
  <c r="E26" i="1"/>
  <c r="P26" i="1" s="1"/>
  <c r="E25" i="1"/>
  <c r="P25" i="1" s="1"/>
  <c r="E24" i="1"/>
  <c r="P24" i="1" s="1"/>
  <c r="E23" i="1"/>
  <c r="P23" i="1" s="1"/>
  <c r="E22" i="1"/>
  <c r="P22" i="1" s="1"/>
  <c r="E21" i="1"/>
  <c r="P21" i="1" s="1"/>
  <c r="E20" i="1"/>
  <c r="P20" i="1" s="1"/>
  <c r="E19" i="1"/>
  <c r="P19" i="1" s="1"/>
  <c r="E18" i="1"/>
  <c r="P18" i="1" s="1"/>
  <c r="E17" i="1"/>
  <c r="P17" i="1" s="1"/>
  <c r="E16" i="1"/>
  <c r="P16" i="1" s="1"/>
  <c r="E15" i="1"/>
  <c r="P15" i="1" s="1"/>
  <c r="E14" i="1"/>
  <c r="P14" i="1" s="1"/>
  <c r="E13" i="1"/>
  <c r="P13" i="1" s="1"/>
  <c r="E11" i="1"/>
  <c r="P11" i="1" s="1"/>
  <c r="E10" i="1"/>
  <c r="P10" i="1" s="1"/>
  <c r="E9" i="1"/>
  <c r="P9" i="1" s="1"/>
  <c r="E8" i="1"/>
  <c r="P8" i="1" s="1"/>
  <c r="B9" i="1"/>
  <c r="B10" i="1" l="1"/>
  <c r="T10" i="1" s="1"/>
  <c r="T9" i="1"/>
  <c r="O12" i="1"/>
  <c r="V12" i="1" s="1"/>
  <c r="M8" i="1"/>
  <c r="N8" i="1"/>
  <c r="B11" i="1"/>
  <c r="T11" i="1" s="1"/>
  <c r="O8" i="1"/>
  <c r="M15" i="1"/>
  <c r="M19" i="1"/>
  <c r="M27" i="1"/>
  <c r="M31" i="1"/>
  <c r="O39" i="1"/>
  <c r="V39" i="1" s="1"/>
  <c r="M43" i="1"/>
  <c r="M47" i="1"/>
  <c r="M51" i="1"/>
  <c r="M55" i="1"/>
  <c r="M10" i="1"/>
  <c r="N11" i="1"/>
  <c r="N16" i="1"/>
  <c r="N20" i="1"/>
  <c r="N24" i="1"/>
  <c r="N28" i="1"/>
  <c r="N32" i="1"/>
  <c r="N36" i="1"/>
  <c r="N40" i="1"/>
  <c r="N44" i="1"/>
  <c r="N48" i="1"/>
  <c r="N52" i="1"/>
  <c r="N56" i="1"/>
  <c r="M9" i="1"/>
  <c r="N10" i="1"/>
  <c r="O11" i="1"/>
  <c r="V11" i="1" s="1"/>
  <c r="O13" i="1"/>
  <c r="V13" i="1" s="1"/>
  <c r="O17" i="1"/>
  <c r="V17" i="1" s="1"/>
  <c r="O21" i="1"/>
  <c r="V21" i="1" s="1"/>
  <c r="O25" i="1"/>
  <c r="V25" i="1" s="1"/>
  <c r="O29" i="1"/>
  <c r="V29" i="1" s="1"/>
  <c r="O33" i="1"/>
  <c r="V33" i="1" s="1"/>
  <c r="O37" i="1"/>
  <c r="V37" i="1" s="1"/>
  <c r="M41" i="1"/>
  <c r="O45" i="1"/>
  <c r="V45" i="1" s="1"/>
  <c r="O49" i="1"/>
  <c r="V49" i="1" s="1"/>
  <c r="N53" i="1"/>
  <c r="O57" i="1"/>
  <c r="V57" i="1" s="1"/>
  <c r="N9" i="1"/>
  <c r="O10" i="1"/>
  <c r="V10" i="1" s="1"/>
  <c r="O56" i="1"/>
  <c r="V56" i="1" s="1"/>
  <c r="M23" i="1"/>
  <c r="M35" i="1"/>
  <c r="O14" i="1"/>
  <c r="V14" i="1" s="1"/>
  <c r="O18" i="1"/>
  <c r="V18" i="1" s="1"/>
  <c r="O22" i="1"/>
  <c r="V22" i="1" s="1"/>
  <c r="O26" i="1"/>
  <c r="V26" i="1" s="1"/>
  <c r="O30" i="1"/>
  <c r="V30" i="1" s="1"/>
  <c r="O34" i="1"/>
  <c r="V34" i="1" s="1"/>
  <c r="N38" i="1"/>
  <c r="N42" i="1"/>
  <c r="O46" i="1"/>
  <c r="V46" i="1" s="1"/>
  <c r="O50" i="1"/>
  <c r="V50" i="1" s="1"/>
  <c r="O54" i="1"/>
  <c r="V54" i="1" s="1"/>
  <c r="O9" i="1"/>
  <c r="V9" i="1" s="1"/>
  <c r="M11" i="1"/>
  <c r="O60" i="1"/>
  <c r="V60" i="1" s="1"/>
  <c r="M60" i="1"/>
  <c r="N60" i="1"/>
  <c r="N59" i="1"/>
  <c r="O59" i="1"/>
  <c r="V59" i="1" s="1"/>
  <c r="M59" i="1"/>
  <c r="M58" i="1"/>
  <c r="N58" i="1"/>
  <c r="O58" i="1"/>
  <c r="V58" i="1" s="1"/>
  <c r="N55" i="1"/>
  <c r="M54" i="1"/>
  <c r="M57" i="1"/>
  <c r="N57" i="1"/>
  <c r="M56" i="1"/>
  <c r="O55" i="1"/>
  <c r="V55" i="1" s="1"/>
  <c r="N54" i="1"/>
  <c r="O53" i="1"/>
  <c r="V53" i="1" s="1"/>
  <c r="N51" i="1"/>
  <c r="M50" i="1"/>
  <c r="M53" i="1"/>
  <c r="O52" i="1"/>
  <c r="V52" i="1" s="1"/>
  <c r="M52" i="1"/>
  <c r="O51" i="1"/>
  <c r="V51" i="1" s="1"/>
  <c r="N50" i="1"/>
  <c r="M46" i="1"/>
  <c r="N46" i="1"/>
  <c r="M49" i="1"/>
  <c r="N49" i="1"/>
  <c r="O48" i="1"/>
  <c r="V48" i="1" s="1"/>
  <c r="M48" i="1"/>
  <c r="N47" i="1"/>
  <c r="O47" i="1"/>
  <c r="V47" i="1" s="1"/>
  <c r="O44" i="1"/>
  <c r="V44" i="1" s="1"/>
  <c r="N43" i="1"/>
  <c r="O42" i="1"/>
  <c r="V42" i="1" s="1"/>
  <c r="M45" i="1"/>
  <c r="N45" i="1"/>
  <c r="M44" i="1"/>
  <c r="O43" i="1"/>
  <c r="V43" i="1" s="1"/>
  <c r="M42" i="1"/>
  <c r="N41" i="1"/>
  <c r="O41" i="1"/>
  <c r="V41" i="1" s="1"/>
  <c r="O40" i="1"/>
  <c r="V40" i="1" s="1"/>
  <c r="M40" i="1"/>
  <c r="N39" i="1"/>
  <c r="M39" i="1"/>
  <c r="O38" i="1"/>
  <c r="V38" i="1" s="1"/>
  <c r="M38" i="1"/>
  <c r="O36" i="1"/>
  <c r="V36" i="1" s="1"/>
  <c r="N35" i="1"/>
  <c r="N34" i="1"/>
  <c r="M37" i="1"/>
  <c r="N37" i="1"/>
  <c r="M36" i="1"/>
  <c r="O35" i="1"/>
  <c r="V35" i="1" s="1"/>
  <c r="M34" i="1"/>
  <c r="O32" i="1"/>
  <c r="V32" i="1" s="1"/>
  <c r="M33" i="1"/>
  <c r="N33" i="1"/>
  <c r="M32" i="1"/>
  <c r="N31" i="1"/>
  <c r="O31" i="1"/>
  <c r="V31" i="1" s="1"/>
  <c r="M30" i="1"/>
  <c r="N30" i="1"/>
  <c r="O27" i="1"/>
  <c r="V27" i="1" s="1"/>
  <c r="N27" i="1"/>
  <c r="M26" i="1"/>
  <c r="M29" i="1"/>
  <c r="N29" i="1"/>
  <c r="O28" i="1"/>
  <c r="V28" i="1" s="1"/>
  <c r="M28" i="1"/>
  <c r="N26" i="1"/>
  <c r="M22" i="1"/>
  <c r="N22" i="1"/>
  <c r="M25" i="1"/>
  <c r="N25" i="1"/>
  <c r="M24" i="1"/>
  <c r="O24" i="1"/>
  <c r="V24" i="1" s="1"/>
  <c r="N23" i="1"/>
  <c r="O23" i="1"/>
  <c r="V23" i="1" s="1"/>
  <c r="N19" i="1"/>
  <c r="M18" i="1"/>
  <c r="N18" i="1"/>
  <c r="M21" i="1"/>
  <c r="N21" i="1"/>
  <c r="M20" i="1"/>
  <c r="O20" i="1"/>
  <c r="V20" i="1" s="1"/>
  <c r="O19" i="1"/>
  <c r="V19" i="1" s="1"/>
  <c r="M14" i="1"/>
  <c r="N14" i="1"/>
  <c r="M17" i="1"/>
  <c r="N17" i="1"/>
  <c r="O16" i="1"/>
  <c r="V16" i="1" s="1"/>
  <c r="M16" i="1"/>
  <c r="O15" i="1"/>
  <c r="V15" i="1" s="1"/>
  <c r="N15" i="1"/>
  <c r="M13" i="1"/>
  <c r="N13" i="1"/>
  <c r="M12" i="1"/>
  <c r="N12" i="1"/>
  <c r="V63" i="1" l="1"/>
  <c r="B12" i="1"/>
  <c r="T12" i="1" s="1"/>
  <c r="O63" i="1"/>
  <c r="B13" i="1" l="1"/>
  <c r="T13" i="1" s="1"/>
  <c r="B14" i="1" l="1"/>
  <c r="T14" i="1" s="1"/>
  <c r="B15" i="1" l="1"/>
  <c r="T15" i="1" s="1"/>
  <c r="B16" i="1" l="1"/>
  <c r="T16" i="1" s="1"/>
  <c r="B17" i="1" l="1"/>
  <c r="T17" i="1" s="1"/>
  <c r="B18" i="1" l="1"/>
  <c r="T18" i="1" s="1"/>
  <c r="B19" i="1" l="1"/>
  <c r="T19" i="1" s="1"/>
  <c r="B20" i="1" l="1"/>
  <c r="T20" i="1" s="1"/>
  <c r="B21" i="1" l="1"/>
  <c r="T21" i="1" s="1"/>
  <c r="B22" i="1" l="1"/>
  <c r="T22" i="1" s="1"/>
  <c r="B23" i="1" l="1"/>
  <c r="T23" i="1" s="1"/>
  <c r="B24" i="1" l="1"/>
  <c r="T24" i="1" s="1"/>
  <c r="B25" i="1" l="1"/>
  <c r="T25" i="1" s="1"/>
  <c r="B26" i="1" l="1"/>
  <c r="T26" i="1" s="1"/>
  <c r="B27" i="1" l="1"/>
  <c r="T27" i="1" s="1"/>
  <c r="B28" i="1" l="1"/>
  <c r="T28" i="1" s="1"/>
  <c r="B29" i="1" l="1"/>
  <c r="T29" i="1" s="1"/>
  <c r="B30" i="1" l="1"/>
  <c r="T30" i="1" s="1"/>
  <c r="B31" i="1" l="1"/>
  <c r="T31" i="1" s="1"/>
  <c r="B32" i="1" l="1"/>
  <c r="T32" i="1" s="1"/>
  <c r="B33" i="1" l="1"/>
  <c r="T33" i="1" s="1"/>
  <c r="B34" i="1" l="1"/>
  <c r="T34" i="1" s="1"/>
  <c r="B35" i="1" l="1"/>
  <c r="T35" i="1" s="1"/>
  <c r="B36" i="1" l="1"/>
  <c r="T36" i="1" s="1"/>
  <c r="B37" i="1" l="1"/>
  <c r="T37" i="1" s="1"/>
  <c r="B38" i="1" l="1"/>
  <c r="T38" i="1" s="1"/>
  <c r="B39" i="1" l="1"/>
  <c r="T39" i="1" s="1"/>
  <c r="B40" i="1" l="1"/>
  <c r="T40" i="1" s="1"/>
  <c r="B41" i="1" l="1"/>
  <c r="T41" i="1" s="1"/>
  <c r="B42" i="1" l="1"/>
  <c r="T42" i="1" s="1"/>
  <c r="B43" i="1" l="1"/>
  <c r="T43" i="1" s="1"/>
  <c r="B44" i="1" l="1"/>
  <c r="T44" i="1" s="1"/>
  <c r="B45" i="1" l="1"/>
  <c r="T45" i="1" s="1"/>
  <c r="B46" i="1" l="1"/>
  <c r="T46" i="1" s="1"/>
  <c r="B47" i="1" l="1"/>
  <c r="T47" i="1" s="1"/>
  <c r="B48" i="1" l="1"/>
  <c r="T48" i="1" s="1"/>
  <c r="B49" i="1" l="1"/>
  <c r="T49" i="1" s="1"/>
  <c r="B50" i="1" l="1"/>
  <c r="T50" i="1" s="1"/>
  <c r="B51" i="1" l="1"/>
  <c r="T51" i="1" s="1"/>
  <c r="B52" i="1" l="1"/>
  <c r="T52" i="1" s="1"/>
  <c r="B53" i="1" l="1"/>
  <c r="T53" i="1" s="1"/>
  <c r="B54" i="1" l="1"/>
  <c r="T54" i="1" s="1"/>
  <c r="B55" i="1" l="1"/>
  <c r="T55" i="1" s="1"/>
  <c r="B56" i="1" l="1"/>
  <c r="T56" i="1" s="1"/>
  <c r="B57" i="1" l="1"/>
  <c r="T57" i="1" s="1"/>
  <c r="B58" i="1" l="1"/>
  <c r="T58" i="1" s="1"/>
  <c r="B59" i="1" l="1"/>
  <c r="T59" i="1" s="1"/>
  <c r="B60" i="1" l="1"/>
  <c r="T60" i="1" s="1"/>
</calcChain>
</file>

<file path=xl/sharedStrings.xml><?xml version="1.0" encoding="utf-8"?>
<sst xmlns="http://schemas.openxmlformats.org/spreadsheetml/2006/main" count="49" uniqueCount="45">
  <si>
    <t>Grundsteuer</t>
  </si>
  <si>
    <t>A</t>
  </si>
  <si>
    <t>B</t>
  </si>
  <si>
    <t>Summe</t>
  </si>
  <si>
    <t>Euro</t>
  </si>
  <si>
    <t>Gemeinde-</t>
  </si>
  <si>
    <t>steuern</t>
  </si>
  <si>
    <t>Steuern</t>
  </si>
  <si>
    <t>insgesamt</t>
  </si>
  <si>
    <t>Anteil</t>
  </si>
  <si>
    <t>GrSt B an GrSt</t>
  </si>
  <si>
    <t>GrSt an GSt</t>
  </si>
  <si>
    <t>GrSt an St.</t>
  </si>
  <si>
    <t>GrSt an BIP</t>
  </si>
  <si>
    <t>https://www.bundesfinanzministerium.de/Content/DE/Standardartikel/Themen/Steuern/Steuerschaetzungen_und_Steuereinnahmen/2017-05-05-steuereinnahmen-nach-steuerarten-2010-2016.pdf?__blob=publicationFile&amp;v=5</t>
  </si>
  <si>
    <t>BIP</t>
  </si>
  <si>
    <t>Bundesfinanzministerium</t>
  </si>
  <si>
    <t>Statistisches Jahrbuch 2017</t>
  </si>
  <si>
    <t>s. (I)</t>
  </si>
  <si>
    <t>s. (II)</t>
  </si>
  <si>
    <t>s. (III)</t>
  </si>
  <si>
    <t>I.</t>
  </si>
  <si>
    <t>Anteil der Land- und Forstwirtschaft sank über die Zeit immer weiter ab.</t>
  </si>
  <si>
    <t>II.</t>
  </si>
  <si>
    <t>Mittelwert:</t>
  </si>
  <si>
    <t>Anteil der Grundsteuern am Steueraufkommen liegt aktuell ungefähr auf demselben Niveau wie 1964</t>
  </si>
  <si>
    <t>III.</t>
  </si>
  <si>
    <t>Anteil der Grundsteuern am BIP liegt ebenfalls ungefähr auf demselben Niveau wie 1964</t>
  </si>
  <si>
    <t>Nachrichtlich:</t>
  </si>
  <si>
    <t>Steuern / BIP</t>
  </si>
  <si>
    <t>(ohne Sozialabgaben)</t>
  </si>
  <si>
    <t>Wachstum</t>
  </si>
  <si>
    <t>Korrelation:</t>
  </si>
  <si>
    <t>Steuereinn.</t>
  </si>
  <si>
    <t>Veränd.</t>
  </si>
  <si>
    <t>Wachst. BIP</t>
  </si>
  <si>
    <t>Ant. GrSt</t>
  </si>
  <si>
    <t>an Steuern</t>
  </si>
  <si>
    <t>Jahr</t>
  </si>
  <si>
    <t>https://de.statista.com/statistik/daten/studie/4878/umfrage/bruttoinlandsprodukt-von-deutschland-seit-dem-jahr-1950/</t>
  </si>
  <si>
    <t>GrSt B / BIP</t>
  </si>
  <si>
    <t>https://www.bmwi.de/Redaktion/DE/Downloads/G/gesamtwirtschaftliches-produktionspotenzial-fruehjahrsprojektion-2018.pdf?__blob=publicationFile&amp;v=6</t>
  </si>
  <si>
    <t>GrdSt / BIP</t>
  </si>
  <si>
    <t>GrdSt B / BIP</t>
  </si>
  <si>
    <t>2018 zu 1964: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</si>
</sst>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\ ##0.00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MetaNormalLF-Roman"/>
      <family val="2"/>
    </font>
    <font>
      <sz val="8"/>
      <color rgb="FF00B050"/>
      <name val="MetaNormalLF-Roman"/>
      <family val="2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64" fontId="1" fillId="0" borderId="2" xfId="0" applyNumberFormat="1" applyFont="1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0" fontId="0" fillId="0" borderId="6" xfId="0" applyNumberFormat="1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1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65" fontId="3" fillId="0" borderId="10" xfId="0" applyNumberFormat="1" applyFont="1" applyBorder="1"/>
    <xf numFmtId="165" fontId="4" fillId="0" borderId="10" xfId="0" applyNumberFormat="1" applyFont="1" applyBorder="1"/>
    <xf numFmtId="2" fontId="5" fillId="0" borderId="0" xfId="0" applyNumberFormat="1" applyFont="1"/>
    <xf numFmtId="165" fontId="3" fillId="0" borderId="0" xfId="0" applyNumberFormat="1" applyFont="1" applyBorder="1"/>
    <xf numFmtId="164" fontId="0" fillId="0" borderId="0" xfId="0" applyNumberFormat="1" applyBorder="1"/>
    <xf numFmtId="0" fontId="0" fillId="0" borderId="0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A0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SPD TheSans Bold" panose="020B0702050302020203" pitchFamily="34" charset="0"/>
                <a:ea typeface="+mn-ea"/>
                <a:cs typeface="+mn-cs"/>
              </a:defRPr>
            </a:pPr>
            <a:r>
              <a:rPr lang="de-DE" sz="1200" b="1" i="0" u="none" strike="noStrike" baseline="0">
                <a:solidFill>
                  <a:schemeClr val="tx1"/>
                </a:solidFill>
                <a:effectLst/>
                <a:latin typeface="+mn-lt"/>
              </a:rPr>
              <a:t>Aufkommen der Grundsteuer ist nahezu stabil geblieben</a:t>
            </a:r>
            <a:br>
              <a:rPr lang="de-DE" sz="1200" b="1" i="0" u="none" strike="noStrike" baseline="0">
                <a:solidFill>
                  <a:schemeClr val="tx1"/>
                </a:solidFill>
                <a:effectLst/>
                <a:latin typeface="+mn-lt"/>
              </a:rPr>
            </a:br>
            <a:r>
              <a:rPr lang="de-DE" sz="1050" b="1" i="0" u="none" strike="noStrike" baseline="0">
                <a:solidFill>
                  <a:schemeClr val="tx1"/>
                </a:solidFill>
                <a:effectLst/>
                <a:latin typeface="+mn-lt"/>
              </a:rPr>
              <a:t>(gemessen am BIP)</a:t>
            </a:r>
            <a:endParaRPr lang="de-DE" sz="1200" b="1">
              <a:solidFill>
                <a:schemeClr val="tx1"/>
              </a:solidFill>
              <a:latin typeface="+mn-lt"/>
            </a:endParaRPr>
          </a:p>
        </c:rich>
      </c:tx>
      <c:layout>
        <c:manualLayout>
          <c:xMode val="edge"/>
          <c:yMode val="edge"/>
          <c:x val="0.23076154806491886"/>
          <c:y val="2.2988505747126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SPD TheSans Bold" panose="020B0702050302020203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1521130083458654E-2"/>
          <c:y val="0.25321839080459768"/>
          <c:w val="0.87993688991123298"/>
          <c:h val="0.58893384016653094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A0001E"/>
              </a:solidFill>
              <a:round/>
            </a:ln>
            <a:effectLst/>
          </c:spPr>
          <c:marker>
            <c:symbol val="none"/>
          </c:marker>
          <c:cat>
            <c:numRef>
              <c:f>'Bedeutung der GrSt'!$B$8:$B$62</c:f>
              <c:numCache>
                <c:formatCode>General</c:formatCode>
                <c:ptCount val="55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</c:numCache>
            </c:numRef>
          </c:cat>
          <c:val>
            <c:numRef>
              <c:f>'Bedeutung der GrSt'!$X$8:$X$62</c:f>
              <c:numCache>
                <c:formatCode>0.00%</c:formatCode>
                <c:ptCount val="55"/>
                <c:pt idx="1">
                  <c:v>3.6631596882054774E-3</c:v>
                </c:pt>
                <c:pt idx="2">
                  <c:v>3.6854544726194769E-3</c:v>
                </c:pt>
                <c:pt idx="3">
                  <c:v>3.8930210476341193E-3</c:v>
                </c:pt>
                <c:pt idx="4">
                  <c:v>3.8106066162986868E-3</c:v>
                </c:pt>
                <c:pt idx="5">
                  <c:v>3.5908524998361836E-3</c:v>
                </c:pt>
                <c:pt idx="6">
                  <c:v>3.17249029395452E-3</c:v>
                </c:pt>
                <c:pt idx="7">
                  <c:v>3.0581651009394368E-3</c:v>
                </c:pt>
                <c:pt idx="8">
                  <c:v>3.0547471182711919E-3</c:v>
                </c:pt>
                <c:pt idx="9">
                  <c:v>2.9525533928644911E-3</c:v>
                </c:pt>
                <c:pt idx="10">
                  <c:v>3.0245998251017072E-3</c:v>
                </c:pt>
                <c:pt idx="11">
                  <c:v>3.4754360174951457E-3</c:v>
                </c:pt>
                <c:pt idx="12">
                  <c:v>3.7395379979912949E-3</c:v>
                </c:pt>
                <c:pt idx="13">
                  <c:v>3.9086310365413013E-3</c:v>
                </c:pt>
                <c:pt idx="14">
                  <c:v>3.8147700827760919E-3</c:v>
                </c:pt>
                <c:pt idx="15">
                  <c:v>3.668443251013738E-3</c:v>
                </c:pt>
                <c:pt idx="16">
                  <c:v>3.4888144879013853E-3</c:v>
                </c:pt>
                <c:pt idx="17">
                  <c:v>3.4427638988120467E-3</c:v>
                </c:pt>
                <c:pt idx="18">
                  <c:v>3.4991455574801501E-3</c:v>
                </c:pt>
                <c:pt idx="19">
                  <c:v>3.6069333273959941E-3</c:v>
                </c:pt>
                <c:pt idx="20">
                  <c:v>3.6188959660297241E-3</c:v>
                </c:pt>
                <c:pt idx="21">
                  <c:v>3.5970784530835725E-3</c:v>
                </c:pt>
                <c:pt idx="22">
                  <c:v>3.5463249544415844E-3</c:v>
                </c:pt>
                <c:pt idx="23">
                  <c:v>3.5807835663252368E-3</c:v>
                </c:pt>
                <c:pt idx="24">
                  <c:v>3.5440536281815026E-3</c:v>
                </c:pt>
                <c:pt idx="25">
                  <c:v>3.4222844102410341E-3</c:v>
                </c:pt>
                <c:pt idx="26">
                  <c:v>3.2410383567514612E-3</c:v>
                </c:pt>
                <c:pt idx="27">
                  <c:v>3.0339283453601723E-3</c:v>
                </c:pt>
                <c:pt idx="28">
                  <c:v>3.0814241559115677E-3</c:v>
                </c:pt>
                <c:pt idx="29">
                  <c:v>3.2369677732978753E-3</c:v>
                </c:pt>
                <c:pt idx="30">
                  <c:v>3.3683186817389595E-3</c:v>
                </c:pt>
                <c:pt idx="31">
                  <c:v>3.5352418267610383E-3</c:v>
                </c:pt>
                <c:pt idx="32">
                  <c:v>3.7345820009136595E-3</c:v>
                </c:pt>
                <c:pt idx="33">
                  <c:v>3.8625583984464363E-3</c:v>
                </c:pt>
                <c:pt idx="34">
                  <c:v>3.9495003047224546E-3</c:v>
                </c:pt>
                <c:pt idx="35">
                  <c:v>4.0234783619387086E-3</c:v>
                </c:pt>
                <c:pt idx="36">
                  <c:v>4.023661929241004E-3</c:v>
                </c:pt>
                <c:pt idx="37">
                  <c:v>4.0094501915269405E-3</c:v>
                </c:pt>
                <c:pt idx="38">
                  <c:v>4.0356856727727011E-3</c:v>
                </c:pt>
                <c:pt idx="39">
                  <c:v>4.196695614572447E-3</c:v>
                </c:pt>
                <c:pt idx="40">
                  <c:v>4.2239564524226862E-3</c:v>
                </c:pt>
                <c:pt idx="41">
                  <c:v>4.3014351155654836E-3</c:v>
                </c:pt>
                <c:pt idx="42">
                  <c:v>4.1972213517183742E-3</c:v>
                </c:pt>
                <c:pt idx="43">
                  <c:v>4.1213896062039686E-3</c:v>
                </c:pt>
                <c:pt idx="44">
                  <c:v>4.0796489885780761E-3</c:v>
                </c:pt>
                <c:pt idx="45">
                  <c:v>4.3003235404100353E-3</c:v>
                </c:pt>
                <c:pt idx="46">
                  <c:v>4.2456376983481007E-3</c:v>
                </c:pt>
                <c:pt idx="47">
                  <c:v>4.1825742105418917E-3</c:v>
                </c:pt>
                <c:pt idx="48">
                  <c:v>4.2207768665753044E-3</c:v>
                </c:pt>
                <c:pt idx="49">
                  <c:v>4.2430932971014492E-3</c:v>
                </c:pt>
                <c:pt idx="50">
                  <c:v>4.1971443868138465E-3</c:v>
                </c:pt>
                <c:pt idx="51">
                  <c:v>4.2123765873211434E-3</c:v>
                </c:pt>
                <c:pt idx="52">
                  <c:v>4.217490179863552E-3</c:v>
                </c:pt>
                <c:pt idx="53">
                  <c:v>4.1832472765716217E-3</c:v>
                </c:pt>
                <c:pt idx="54">
                  <c:v>4.0597348384631216E-3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31-4925-BF71-0C792B10E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19760"/>
        <c:axId val="145420152"/>
      </c:lineChart>
      <c:catAx>
        <c:axId val="1454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20152"/>
        <c:crosses val="autoZero"/>
        <c:auto val="1"/>
        <c:lblAlgn val="ctr"/>
        <c:lblOffset val="100"/>
        <c:tickLblSkip val="27"/>
        <c:noMultiLvlLbl val="0"/>
      </c:catAx>
      <c:valAx>
        <c:axId val="145420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19760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6</xdr:row>
      <xdr:rowOff>66675</xdr:rowOff>
    </xdr:from>
    <xdr:to>
      <xdr:col>9</xdr:col>
      <xdr:colOff>142875</xdr:colOff>
      <xdr:row>23</xdr:row>
      <xdr:rowOff>142875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0.81461</cdr:x>
      <cdr:y>0.93095</cdr:y>
    </cdr:from>
    <cdr:to>
      <cdr:x>1</cdr:x>
      <cdr:y>1</cdr:y>
    </cdr:to>
    <cdr:pic>
      <cdr:nvPicPr>
        <cdr:cNvPr id="4" name="Grafik 3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143375" y="3085833"/>
          <a:ext cx="942975" cy="22886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0.88506</cdr:y>
    </cdr:from>
    <cdr:to>
      <cdr:x>0.94569</cdr:x>
      <cdr:y>1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0" y="2933701"/>
          <a:ext cx="4810124" cy="380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b" anchorCtr="0"/>
        <a:lstStyle xmlns:a="http://schemas.openxmlformats.org/drawingml/2006/main"/>
        <a:p xmlns:a="http://schemas.openxmlformats.org/drawingml/2006/main">
          <a:r>
            <a:rPr lang="de-DE" sz="800"/>
            <a:t/>
          </a:r>
          <a:br>
            <a:rPr lang="de-DE" sz="800"/>
          </a:br>
          <a:r>
            <a:rPr lang="de-DE" sz="800">
              <a:solidFill>
                <a:schemeClr val="tx1">
                  <a:lumMod val="50000"/>
                  <a:lumOff val="50000"/>
                </a:schemeClr>
              </a:solidFill>
            </a:rPr>
            <a:t>Quelle: BMF,</a:t>
          </a:r>
          <a:r>
            <a:rPr lang="de-DE" sz="800" baseline="0">
              <a:solidFill>
                <a:schemeClr val="tx1">
                  <a:lumMod val="50000"/>
                  <a:lumOff val="50000"/>
                </a:schemeClr>
              </a:solidFill>
            </a:rPr>
            <a:t> BMWi; Berechnungen: Prof. Dr. Löhr</a:t>
          </a:r>
          <a:endParaRPr lang="de-DE" sz="8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0.93776</cdr:x>
      <cdr:y>0.25585</cdr:y>
    </cdr:from>
    <cdr:to>
      <cdr:x>0.95252</cdr:x>
      <cdr:y>0.34616</cdr:y>
    </cdr:to>
    <cdr:sp macro="" textlink="">
      <cdr:nvSpPr>
        <cdr:cNvPr id="5" name="Bogen 8"/>
        <cdr:cNvSpPr/>
      </cdr:nvSpPr>
      <cdr:spPr>
        <a:xfrm xmlns:a="http://schemas.openxmlformats.org/drawingml/2006/main" rot="20978209">
          <a:off x="4769763" y="848056"/>
          <a:ext cx="75066" cy="299361"/>
        </a:xfrm>
        <a:custGeom xmlns:a="http://schemas.openxmlformats.org/drawingml/2006/main">
          <a:avLst/>
          <a:gdLst>
            <a:gd name="connsiteX0" fmla="*/ 3979862 w 7959725"/>
            <a:gd name="connsiteY0" fmla="*/ 0 h 3648710"/>
            <a:gd name="connsiteX1" fmla="*/ 7959725 w 7959725"/>
            <a:gd name="connsiteY1" fmla="*/ 1824355 h 3648710"/>
            <a:gd name="connsiteX2" fmla="*/ 3979863 w 7959725"/>
            <a:gd name="connsiteY2" fmla="*/ 1824355 h 3648710"/>
            <a:gd name="connsiteX3" fmla="*/ 3979862 w 7959725"/>
            <a:gd name="connsiteY3" fmla="*/ 0 h 3648710"/>
            <a:gd name="connsiteX0" fmla="*/ 3979862 w 7959725"/>
            <a:gd name="connsiteY0" fmla="*/ 0 h 3648710"/>
            <a:gd name="connsiteX1" fmla="*/ 7959725 w 7959725"/>
            <a:gd name="connsiteY1" fmla="*/ 1824355 h 3648710"/>
            <a:gd name="connsiteX0" fmla="*/ 656479 w 4636342"/>
            <a:gd name="connsiteY0" fmla="*/ 175582 h 1999937"/>
            <a:gd name="connsiteX1" fmla="*/ 4636342 w 4636342"/>
            <a:gd name="connsiteY1" fmla="*/ 1999937 h 1999937"/>
            <a:gd name="connsiteX2" fmla="*/ 656480 w 4636342"/>
            <a:gd name="connsiteY2" fmla="*/ 1999937 h 1999937"/>
            <a:gd name="connsiteX3" fmla="*/ 656479 w 4636342"/>
            <a:gd name="connsiteY3" fmla="*/ 175582 h 1999937"/>
            <a:gd name="connsiteX0" fmla="*/ 0 w 4636342"/>
            <a:gd name="connsiteY0" fmla="*/ 0 h 1999937"/>
            <a:gd name="connsiteX1" fmla="*/ 4636342 w 4636342"/>
            <a:gd name="connsiteY1" fmla="*/ 1999937 h 1999937"/>
            <a:gd name="connsiteX0" fmla="*/ 656479 w 4636342"/>
            <a:gd name="connsiteY0" fmla="*/ 175582 h 1999937"/>
            <a:gd name="connsiteX1" fmla="*/ 4636342 w 4636342"/>
            <a:gd name="connsiteY1" fmla="*/ 1999937 h 1999937"/>
            <a:gd name="connsiteX2" fmla="*/ 656480 w 4636342"/>
            <a:gd name="connsiteY2" fmla="*/ 1999937 h 1999937"/>
            <a:gd name="connsiteX3" fmla="*/ 656479 w 4636342"/>
            <a:gd name="connsiteY3" fmla="*/ 175582 h 1999937"/>
            <a:gd name="connsiteX0" fmla="*/ 0 w 4636342"/>
            <a:gd name="connsiteY0" fmla="*/ 0 h 1999937"/>
            <a:gd name="connsiteX1" fmla="*/ 4636342 w 4636342"/>
            <a:gd name="connsiteY1" fmla="*/ 1999937 h 1999937"/>
            <a:gd name="connsiteX0" fmla="*/ 656479 w 4636342"/>
            <a:gd name="connsiteY0" fmla="*/ 175582 h 1999937"/>
            <a:gd name="connsiteX1" fmla="*/ 4636342 w 4636342"/>
            <a:gd name="connsiteY1" fmla="*/ 1999937 h 1999937"/>
            <a:gd name="connsiteX2" fmla="*/ 656480 w 4636342"/>
            <a:gd name="connsiteY2" fmla="*/ 1999937 h 1999937"/>
            <a:gd name="connsiteX3" fmla="*/ 656479 w 4636342"/>
            <a:gd name="connsiteY3" fmla="*/ 175582 h 1999937"/>
            <a:gd name="connsiteX0" fmla="*/ 0 w 4636342"/>
            <a:gd name="connsiteY0" fmla="*/ 0 h 1999937"/>
            <a:gd name="connsiteX1" fmla="*/ 4636342 w 4636342"/>
            <a:gd name="connsiteY1" fmla="*/ 1999937 h 1999937"/>
            <a:gd name="connsiteX0" fmla="*/ 662044 w 4636342"/>
            <a:gd name="connsiteY0" fmla="*/ 187852 h 1999937"/>
            <a:gd name="connsiteX1" fmla="*/ 4636342 w 4636342"/>
            <a:gd name="connsiteY1" fmla="*/ 1999937 h 1999937"/>
            <a:gd name="connsiteX2" fmla="*/ 656480 w 4636342"/>
            <a:gd name="connsiteY2" fmla="*/ 1999937 h 1999937"/>
            <a:gd name="connsiteX3" fmla="*/ 662044 w 4636342"/>
            <a:gd name="connsiteY3" fmla="*/ 187852 h 1999937"/>
            <a:gd name="connsiteX0" fmla="*/ 0 w 4636342"/>
            <a:gd name="connsiteY0" fmla="*/ 0 h 1999937"/>
            <a:gd name="connsiteX1" fmla="*/ 4636342 w 4636342"/>
            <a:gd name="connsiteY1" fmla="*/ 1999937 h 1999937"/>
            <a:gd name="connsiteX0" fmla="*/ 0 w 4645288"/>
            <a:gd name="connsiteY0" fmla="*/ 0 h 2003316"/>
            <a:gd name="connsiteX1" fmla="*/ 4645288 w 4645288"/>
            <a:gd name="connsiteY1" fmla="*/ 2003316 h 2003316"/>
            <a:gd name="connsiteX2" fmla="*/ 665426 w 4645288"/>
            <a:gd name="connsiteY2" fmla="*/ 2003316 h 2003316"/>
            <a:gd name="connsiteX3" fmla="*/ 0 w 4645288"/>
            <a:gd name="connsiteY3" fmla="*/ 0 h 2003316"/>
            <a:gd name="connsiteX0" fmla="*/ 8946 w 4645288"/>
            <a:gd name="connsiteY0" fmla="*/ 3379 h 2003316"/>
            <a:gd name="connsiteX1" fmla="*/ 4645288 w 4645288"/>
            <a:gd name="connsiteY1" fmla="*/ 2003316 h 2003316"/>
            <a:gd name="connsiteX0" fmla="*/ 0 w 4645288"/>
            <a:gd name="connsiteY0" fmla="*/ 0 h 2003316"/>
            <a:gd name="connsiteX1" fmla="*/ 4645288 w 4645288"/>
            <a:gd name="connsiteY1" fmla="*/ 2003316 h 2003316"/>
            <a:gd name="connsiteX2" fmla="*/ 1508661 w 4645288"/>
            <a:gd name="connsiteY2" fmla="*/ 1546979 h 2003316"/>
            <a:gd name="connsiteX3" fmla="*/ 0 w 4645288"/>
            <a:gd name="connsiteY3" fmla="*/ 0 h 2003316"/>
            <a:gd name="connsiteX0" fmla="*/ 8946 w 4645288"/>
            <a:gd name="connsiteY0" fmla="*/ 3379 h 2003316"/>
            <a:gd name="connsiteX1" fmla="*/ 4645288 w 4645288"/>
            <a:gd name="connsiteY1" fmla="*/ 2003316 h 2003316"/>
            <a:gd name="connsiteX0" fmla="*/ 0 w 4645288"/>
            <a:gd name="connsiteY0" fmla="*/ 0 h 2003316"/>
            <a:gd name="connsiteX1" fmla="*/ 4645288 w 4645288"/>
            <a:gd name="connsiteY1" fmla="*/ 2003316 h 2003316"/>
            <a:gd name="connsiteX2" fmla="*/ 1508661 w 4645288"/>
            <a:gd name="connsiteY2" fmla="*/ 1546979 h 2003316"/>
            <a:gd name="connsiteX3" fmla="*/ 0 w 4645288"/>
            <a:gd name="connsiteY3" fmla="*/ 0 h 2003316"/>
            <a:gd name="connsiteX0" fmla="*/ 8946 w 4645288"/>
            <a:gd name="connsiteY0" fmla="*/ 3379 h 2003316"/>
            <a:gd name="connsiteX1" fmla="*/ 4645288 w 4645288"/>
            <a:gd name="connsiteY1" fmla="*/ 2003316 h 2003316"/>
            <a:gd name="connsiteX0" fmla="*/ 0 w 4645288"/>
            <a:gd name="connsiteY0" fmla="*/ 0 h 2003316"/>
            <a:gd name="connsiteX1" fmla="*/ 4645288 w 4645288"/>
            <a:gd name="connsiteY1" fmla="*/ 2003316 h 2003316"/>
            <a:gd name="connsiteX2" fmla="*/ 1508661 w 4645288"/>
            <a:gd name="connsiteY2" fmla="*/ 1546979 h 2003316"/>
            <a:gd name="connsiteX3" fmla="*/ 0 w 4645288"/>
            <a:gd name="connsiteY3" fmla="*/ 0 h 2003316"/>
            <a:gd name="connsiteX0" fmla="*/ 8946 w 4645288"/>
            <a:gd name="connsiteY0" fmla="*/ 3379 h 2003316"/>
            <a:gd name="connsiteX1" fmla="*/ 4645288 w 4645288"/>
            <a:gd name="connsiteY1" fmla="*/ 2003316 h 2003316"/>
            <a:gd name="connsiteX0" fmla="*/ 11098 w 4656386"/>
            <a:gd name="connsiteY0" fmla="*/ 24508 h 2027824"/>
            <a:gd name="connsiteX1" fmla="*/ 4656386 w 4656386"/>
            <a:gd name="connsiteY1" fmla="*/ 2027824 h 2027824"/>
            <a:gd name="connsiteX2" fmla="*/ 1519759 w 4656386"/>
            <a:gd name="connsiteY2" fmla="*/ 1571487 h 2027824"/>
            <a:gd name="connsiteX3" fmla="*/ 11098 w 4656386"/>
            <a:gd name="connsiteY3" fmla="*/ 24508 h 2027824"/>
            <a:gd name="connsiteX0" fmla="*/ 0 w 4656386"/>
            <a:gd name="connsiteY0" fmla="*/ 0 h 2027824"/>
            <a:gd name="connsiteX1" fmla="*/ 4656386 w 4656386"/>
            <a:gd name="connsiteY1" fmla="*/ 2027824 h 2027824"/>
            <a:gd name="connsiteX0" fmla="*/ 11098 w 4656386"/>
            <a:gd name="connsiteY0" fmla="*/ 41248 h 2044564"/>
            <a:gd name="connsiteX1" fmla="*/ 4656386 w 4656386"/>
            <a:gd name="connsiteY1" fmla="*/ 2044564 h 2044564"/>
            <a:gd name="connsiteX2" fmla="*/ 1519759 w 4656386"/>
            <a:gd name="connsiteY2" fmla="*/ 1588227 h 2044564"/>
            <a:gd name="connsiteX3" fmla="*/ 11098 w 4656386"/>
            <a:gd name="connsiteY3" fmla="*/ 41248 h 2044564"/>
            <a:gd name="connsiteX0" fmla="*/ 0 w 4656386"/>
            <a:gd name="connsiteY0" fmla="*/ 16740 h 2044564"/>
            <a:gd name="connsiteX1" fmla="*/ 4656386 w 4656386"/>
            <a:gd name="connsiteY1" fmla="*/ 2044564 h 2044564"/>
            <a:gd name="connsiteX0" fmla="*/ 11098 w 4656386"/>
            <a:gd name="connsiteY0" fmla="*/ 41248 h 2044564"/>
            <a:gd name="connsiteX1" fmla="*/ 4656386 w 4656386"/>
            <a:gd name="connsiteY1" fmla="*/ 2044564 h 2044564"/>
            <a:gd name="connsiteX2" fmla="*/ 1519759 w 4656386"/>
            <a:gd name="connsiteY2" fmla="*/ 1588227 h 2044564"/>
            <a:gd name="connsiteX3" fmla="*/ 11098 w 4656386"/>
            <a:gd name="connsiteY3" fmla="*/ 41248 h 2044564"/>
            <a:gd name="connsiteX0" fmla="*/ 0 w 4656386"/>
            <a:gd name="connsiteY0" fmla="*/ 16740 h 2044564"/>
            <a:gd name="connsiteX1" fmla="*/ 4656386 w 4656386"/>
            <a:gd name="connsiteY1" fmla="*/ 2044564 h 2044564"/>
            <a:gd name="connsiteX0" fmla="*/ 11098 w 4656386"/>
            <a:gd name="connsiteY0" fmla="*/ 41789 h 2045105"/>
            <a:gd name="connsiteX1" fmla="*/ 4656386 w 4656386"/>
            <a:gd name="connsiteY1" fmla="*/ 2045105 h 2045105"/>
            <a:gd name="connsiteX2" fmla="*/ 1519759 w 4656386"/>
            <a:gd name="connsiteY2" fmla="*/ 1588768 h 2045105"/>
            <a:gd name="connsiteX3" fmla="*/ 11098 w 4656386"/>
            <a:gd name="connsiteY3" fmla="*/ 41789 h 2045105"/>
            <a:gd name="connsiteX0" fmla="*/ 0 w 4656386"/>
            <a:gd name="connsiteY0" fmla="*/ 17281 h 2045105"/>
            <a:gd name="connsiteX1" fmla="*/ 4570570 w 4656386"/>
            <a:gd name="connsiteY1" fmla="*/ 2002671 h 2045105"/>
            <a:gd name="connsiteX0" fmla="*/ 11098 w 4656386"/>
            <a:gd name="connsiteY0" fmla="*/ 41789 h 2045105"/>
            <a:gd name="connsiteX1" fmla="*/ 4656386 w 4656386"/>
            <a:gd name="connsiteY1" fmla="*/ 2045105 h 2045105"/>
            <a:gd name="connsiteX2" fmla="*/ 1519759 w 4656386"/>
            <a:gd name="connsiteY2" fmla="*/ 1588768 h 2045105"/>
            <a:gd name="connsiteX3" fmla="*/ 11098 w 4656386"/>
            <a:gd name="connsiteY3" fmla="*/ 41789 h 2045105"/>
            <a:gd name="connsiteX0" fmla="*/ 0 w 4656386"/>
            <a:gd name="connsiteY0" fmla="*/ 17281 h 2045105"/>
            <a:gd name="connsiteX1" fmla="*/ 4570570 w 4656386"/>
            <a:gd name="connsiteY1" fmla="*/ 2002671 h 2045105"/>
            <a:gd name="connsiteX0" fmla="*/ 11098 w 4656386"/>
            <a:gd name="connsiteY0" fmla="*/ 40408 h 2043724"/>
            <a:gd name="connsiteX1" fmla="*/ 4656386 w 4656386"/>
            <a:gd name="connsiteY1" fmla="*/ 2043724 h 2043724"/>
            <a:gd name="connsiteX2" fmla="*/ 1519759 w 4656386"/>
            <a:gd name="connsiteY2" fmla="*/ 1587387 h 2043724"/>
            <a:gd name="connsiteX3" fmla="*/ 11098 w 4656386"/>
            <a:gd name="connsiteY3" fmla="*/ 40408 h 2043724"/>
            <a:gd name="connsiteX0" fmla="*/ 0 w 4656386"/>
            <a:gd name="connsiteY0" fmla="*/ 15900 h 2043724"/>
            <a:gd name="connsiteX1" fmla="*/ 4570570 w 4656386"/>
            <a:gd name="connsiteY1" fmla="*/ 2001290 h 2043724"/>
            <a:gd name="connsiteX0" fmla="*/ 11098 w 4656386"/>
            <a:gd name="connsiteY0" fmla="*/ 40408 h 2043724"/>
            <a:gd name="connsiteX1" fmla="*/ 4656386 w 4656386"/>
            <a:gd name="connsiteY1" fmla="*/ 2043724 h 2043724"/>
            <a:gd name="connsiteX2" fmla="*/ 1519759 w 4656386"/>
            <a:gd name="connsiteY2" fmla="*/ 1587387 h 2043724"/>
            <a:gd name="connsiteX3" fmla="*/ 11098 w 4656386"/>
            <a:gd name="connsiteY3" fmla="*/ 40408 h 2043724"/>
            <a:gd name="connsiteX0" fmla="*/ 0 w 4656386"/>
            <a:gd name="connsiteY0" fmla="*/ 15900 h 2043724"/>
            <a:gd name="connsiteX1" fmla="*/ 4570570 w 4656386"/>
            <a:gd name="connsiteY1" fmla="*/ 2001290 h 2043724"/>
            <a:gd name="connsiteX0" fmla="*/ 11098 w 4656386"/>
            <a:gd name="connsiteY0" fmla="*/ 39910 h 2043226"/>
            <a:gd name="connsiteX1" fmla="*/ 4656386 w 4656386"/>
            <a:gd name="connsiteY1" fmla="*/ 2043226 h 2043226"/>
            <a:gd name="connsiteX2" fmla="*/ 1519759 w 4656386"/>
            <a:gd name="connsiteY2" fmla="*/ 1586889 h 2043226"/>
            <a:gd name="connsiteX3" fmla="*/ 11098 w 4656386"/>
            <a:gd name="connsiteY3" fmla="*/ 39910 h 2043226"/>
            <a:gd name="connsiteX0" fmla="*/ 0 w 4656386"/>
            <a:gd name="connsiteY0" fmla="*/ 15402 h 2043226"/>
            <a:gd name="connsiteX1" fmla="*/ 4570570 w 4656386"/>
            <a:gd name="connsiteY1" fmla="*/ 2000792 h 20432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4656386" h="2043226" stroke="0" extrusionOk="0">
              <a:moveTo>
                <a:pt x="11098" y="39910"/>
              </a:moveTo>
              <a:cubicBezTo>
                <a:pt x="2209116" y="39910"/>
                <a:pt x="4185558" y="1448831"/>
                <a:pt x="4656386" y="2043226"/>
              </a:cubicBezTo>
              <a:lnTo>
                <a:pt x="1519759" y="1586889"/>
              </a:lnTo>
              <a:cubicBezTo>
                <a:pt x="669092" y="994773"/>
                <a:pt x="228798" y="312604"/>
                <a:pt x="11098" y="39910"/>
              </a:cubicBezTo>
              <a:close/>
            </a:path>
            <a:path w="4656386" h="2043226" fill="none">
              <a:moveTo>
                <a:pt x="0" y="15402"/>
              </a:moveTo>
              <a:cubicBezTo>
                <a:pt x="1387594" y="-156987"/>
                <a:pt x="4670397" y="1156757"/>
                <a:pt x="4570570" y="2000792"/>
              </a:cubicBezTo>
            </a:path>
          </a:pathLst>
        </a:custGeom>
        <a:ln xmlns:a="http://schemas.openxmlformats.org/drawingml/2006/main" w="12700">
          <a:solidFill>
            <a:schemeClr val="tx1">
              <a:lumMod val="50000"/>
              <a:lumOff val="50000"/>
            </a:schemeClr>
          </a:solidFill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0.83146</cdr:x>
      <cdr:y>0.16667</cdr:y>
    </cdr:from>
    <cdr:to>
      <cdr:x>0.98315</cdr:x>
      <cdr:y>0.26149</cdr:y>
    </cdr:to>
    <cdr:sp macro="" textlink="">
      <cdr:nvSpPr>
        <cdr:cNvPr id="6" name="Ellipse 5"/>
        <cdr:cNvSpPr/>
      </cdr:nvSpPr>
      <cdr:spPr>
        <a:xfrm xmlns:a="http://schemas.openxmlformats.org/drawingml/2006/main">
          <a:off x="4229100" y="552450"/>
          <a:ext cx="771525" cy="31432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pPr algn="ctr">
            <a:lnSpc>
              <a:spcPct val="107000"/>
            </a:lnSpc>
            <a:spcAft>
              <a:spcPts val="0"/>
            </a:spcAft>
          </a:pPr>
          <a:r>
            <a:rPr lang="de-DE" sz="1100" b="1">
              <a:solidFill>
                <a:srgbClr val="FFFFFF"/>
              </a:solidFill>
              <a:effectLst/>
              <a:ea typeface="Times New Roman" panose="02020603050405020304" pitchFamily="18" charset="0"/>
              <a:cs typeface="Times New Roman" panose="02020603050405020304" pitchFamily="18" charset="0"/>
            </a:rPr>
            <a:t>0,41 %</a:t>
          </a:r>
          <a:endParaRPr lang="de-DE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0.12536</cdr:x>
      <cdr:y>0.22808</cdr:y>
    </cdr:from>
    <cdr:to>
      <cdr:x>0.23595</cdr:x>
      <cdr:y>0.36941</cdr:y>
    </cdr:to>
    <cdr:sp macro="" textlink="">
      <cdr:nvSpPr>
        <cdr:cNvPr id="7" name="Bogen 8"/>
        <cdr:cNvSpPr/>
      </cdr:nvSpPr>
      <cdr:spPr>
        <a:xfrm xmlns:a="http://schemas.openxmlformats.org/drawingml/2006/main" rot="16495608">
          <a:off x="684633" y="709001"/>
          <a:ext cx="468461" cy="562518"/>
        </a:xfrm>
        <a:custGeom xmlns:a="http://schemas.openxmlformats.org/drawingml/2006/main">
          <a:avLst/>
          <a:gdLst>
            <a:gd name="connsiteX0" fmla="*/ 3979862 w 7959725"/>
            <a:gd name="connsiteY0" fmla="*/ 0 h 3648710"/>
            <a:gd name="connsiteX1" fmla="*/ 7959725 w 7959725"/>
            <a:gd name="connsiteY1" fmla="*/ 1824355 h 3648710"/>
            <a:gd name="connsiteX2" fmla="*/ 3979863 w 7959725"/>
            <a:gd name="connsiteY2" fmla="*/ 1824355 h 3648710"/>
            <a:gd name="connsiteX3" fmla="*/ 3979862 w 7959725"/>
            <a:gd name="connsiteY3" fmla="*/ 0 h 3648710"/>
            <a:gd name="connsiteX0" fmla="*/ 3979862 w 7959725"/>
            <a:gd name="connsiteY0" fmla="*/ 0 h 3648710"/>
            <a:gd name="connsiteX1" fmla="*/ 7959725 w 7959725"/>
            <a:gd name="connsiteY1" fmla="*/ 1824355 h 3648710"/>
            <a:gd name="connsiteX0" fmla="*/ 656479 w 4636342"/>
            <a:gd name="connsiteY0" fmla="*/ 175582 h 1999937"/>
            <a:gd name="connsiteX1" fmla="*/ 4636342 w 4636342"/>
            <a:gd name="connsiteY1" fmla="*/ 1999937 h 1999937"/>
            <a:gd name="connsiteX2" fmla="*/ 656480 w 4636342"/>
            <a:gd name="connsiteY2" fmla="*/ 1999937 h 1999937"/>
            <a:gd name="connsiteX3" fmla="*/ 656479 w 4636342"/>
            <a:gd name="connsiteY3" fmla="*/ 175582 h 1999937"/>
            <a:gd name="connsiteX0" fmla="*/ 0 w 4636342"/>
            <a:gd name="connsiteY0" fmla="*/ 0 h 1999937"/>
            <a:gd name="connsiteX1" fmla="*/ 4636342 w 4636342"/>
            <a:gd name="connsiteY1" fmla="*/ 1999937 h 1999937"/>
            <a:gd name="connsiteX0" fmla="*/ 656479 w 4636342"/>
            <a:gd name="connsiteY0" fmla="*/ 175582 h 1999937"/>
            <a:gd name="connsiteX1" fmla="*/ 4636342 w 4636342"/>
            <a:gd name="connsiteY1" fmla="*/ 1999937 h 1999937"/>
            <a:gd name="connsiteX2" fmla="*/ 656480 w 4636342"/>
            <a:gd name="connsiteY2" fmla="*/ 1999937 h 1999937"/>
            <a:gd name="connsiteX3" fmla="*/ 656479 w 4636342"/>
            <a:gd name="connsiteY3" fmla="*/ 175582 h 1999937"/>
            <a:gd name="connsiteX0" fmla="*/ 0 w 4636342"/>
            <a:gd name="connsiteY0" fmla="*/ 0 h 1999937"/>
            <a:gd name="connsiteX1" fmla="*/ 4636342 w 4636342"/>
            <a:gd name="connsiteY1" fmla="*/ 1999937 h 1999937"/>
            <a:gd name="connsiteX0" fmla="*/ 656479 w 4636342"/>
            <a:gd name="connsiteY0" fmla="*/ 175582 h 1999937"/>
            <a:gd name="connsiteX1" fmla="*/ 4636342 w 4636342"/>
            <a:gd name="connsiteY1" fmla="*/ 1999937 h 1999937"/>
            <a:gd name="connsiteX2" fmla="*/ 656480 w 4636342"/>
            <a:gd name="connsiteY2" fmla="*/ 1999937 h 1999937"/>
            <a:gd name="connsiteX3" fmla="*/ 656479 w 4636342"/>
            <a:gd name="connsiteY3" fmla="*/ 175582 h 1999937"/>
            <a:gd name="connsiteX0" fmla="*/ 0 w 4636342"/>
            <a:gd name="connsiteY0" fmla="*/ 0 h 1999937"/>
            <a:gd name="connsiteX1" fmla="*/ 4636342 w 4636342"/>
            <a:gd name="connsiteY1" fmla="*/ 1999937 h 1999937"/>
            <a:gd name="connsiteX0" fmla="*/ 662044 w 4636342"/>
            <a:gd name="connsiteY0" fmla="*/ 187852 h 1999937"/>
            <a:gd name="connsiteX1" fmla="*/ 4636342 w 4636342"/>
            <a:gd name="connsiteY1" fmla="*/ 1999937 h 1999937"/>
            <a:gd name="connsiteX2" fmla="*/ 656480 w 4636342"/>
            <a:gd name="connsiteY2" fmla="*/ 1999937 h 1999937"/>
            <a:gd name="connsiteX3" fmla="*/ 662044 w 4636342"/>
            <a:gd name="connsiteY3" fmla="*/ 187852 h 1999937"/>
            <a:gd name="connsiteX0" fmla="*/ 0 w 4636342"/>
            <a:gd name="connsiteY0" fmla="*/ 0 h 1999937"/>
            <a:gd name="connsiteX1" fmla="*/ 4636342 w 4636342"/>
            <a:gd name="connsiteY1" fmla="*/ 1999937 h 1999937"/>
            <a:gd name="connsiteX0" fmla="*/ 0 w 4645288"/>
            <a:gd name="connsiteY0" fmla="*/ 0 h 2003316"/>
            <a:gd name="connsiteX1" fmla="*/ 4645288 w 4645288"/>
            <a:gd name="connsiteY1" fmla="*/ 2003316 h 2003316"/>
            <a:gd name="connsiteX2" fmla="*/ 665426 w 4645288"/>
            <a:gd name="connsiteY2" fmla="*/ 2003316 h 2003316"/>
            <a:gd name="connsiteX3" fmla="*/ 0 w 4645288"/>
            <a:gd name="connsiteY3" fmla="*/ 0 h 2003316"/>
            <a:gd name="connsiteX0" fmla="*/ 8946 w 4645288"/>
            <a:gd name="connsiteY0" fmla="*/ 3379 h 2003316"/>
            <a:gd name="connsiteX1" fmla="*/ 4645288 w 4645288"/>
            <a:gd name="connsiteY1" fmla="*/ 2003316 h 2003316"/>
            <a:gd name="connsiteX0" fmla="*/ 0 w 4645288"/>
            <a:gd name="connsiteY0" fmla="*/ 0 h 2003316"/>
            <a:gd name="connsiteX1" fmla="*/ 4645288 w 4645288"/>
            <a:gd name="connsiteY1" fmla="*/ 2003316 h 2003316"/>
            <a:gd name="connsiteX2" fmla="*/ 1508661 w 4645288"/>
            <a:gd name="connsiteY2" fmla="*/ 1546979 h 2003316"/>
            <a:gd name="connsiteX3" fmla="*/ 0 w 4645288"/>
            <a:gd name="connsiteY3" fmla="*/ 0 h 2003316"/>
            <a:gd name="connsiteX0" fmla="*/ 8946 w 4645288"/>
            <a:gd name="connsiteY0" fmla="*/ 3379 h 2003316"/>
            <a:gd name="connsiteX1" fmla="*/ 4645288 w 4645288"/>
            <a:gd name="connsiteY1" fmla="*/ 2003316 h 2003316"/>
            <a:gd name="connsiteX0" fmla="*/ 0 w 4645288"/>
            <a:gd name="connsiteY0" fmla="*/ 0 h 2003316"/>
            <a:gd name="connsiteX1" fmla="*/ 4645288 w 4645288"/>
            <a:gd name="connsiteY1" fmla="*/ 2003316 h 2003316"/>
            <a:gd name="connsiteX2" fmla="*/ 1508661 w 4645288"/>
            <a:gd name="connsiteY2" fmla="*/ 1546979 h 2003316"/>
            <a:gd name="connsiteX3" fmla="*/ 0 w 4645288"/>
            <a:gd name="connsiteY3" fmla="*/ 0 h 2003316"/>
            <a:gd name="connsiteX0" fmla="*/ 8946 w 4645288"/>
            <a:gd name="connsiteY0" fmla="*/ 3379 h 2003316"/>
            <a:gd name="connsiteX1" fmla="*/ 4645288 w 4645288"/>
            <a:gd name="connsiteY1" fmla="*/ 2003316 h 2003316"/>
            <a:gd name="connsiteX0" fmla="*/ 0 w 4645288"/>
            <a:gd name="connsiteY0" fmla="*/ 0 h 2003316"/>
            <a:gd name="connsiteX1" fmla="*/ 4645288 w 4645288"/>
            <a:gd name="connsiteY1" fmla="*/ 2003316 h 2003316"/>
            <a:gd name="connsiteX2" fmla="*/ 1508661 w 4645288"/>
            <a:gd name="connsiteY2" fmla="*/ 1546979 h 2003316"/>
            <a:gd name="connsiteX3" fmla="*/ 0 w 4645288"/>
            <a:gd name="connsiteY3" fmla="*/ 0 h 2003316"/>
            <a:gd name="connsiteX0" fmla="*/ 8946 w 4645288"/>
            <a:gd name="connsiteY0" fmla="*/ 3379 h 2003316"/>
            <a:gd name="connsiteX1" fmla="*/ 4645288 w 4645288"/>
            <a:gd name="connsiteY1" fmla="*/ 2003316 h 2003316"/>
            <a:gd name="connsiteX0" fmla="*/ 11098 w 4656386"/>
            <a:gd name="connsiteY0" fmla="*/ 24508 h 2027824"/>
            <a:gd name="connsiteX1" fmla="*/ 4656386 w 4656386"/>
            <a:gd name="connsiteY1" fmla="*/ 2027824 h 2027824"/>
            <a:gd name="connsiteX2" fmla="*/ 1519759 w 4656386"/>
            <a:gd name="connsiteY2" fmla="*/ 1571487 h 2027824"/>
            <a:gd name="connsiteX3" fmla="*/ 11098 w 4656386"/>
            <a:gd name="connsiteY3" fmla="*/ 24508 h 2027824"/>
            <a:gd name="connsiteX0" fmla="*/ 0 w 4656386"/>
            <a:gd name="connsiteY0" fmla="*/ 0 h 2027824"/>
            <a:gd name="connsiteX1" fmla="*/ 4656386 w 4656386"/>
            <a:gd name="connsiteY1" fmla="*/ 2027824 h 2027824"/>
            <a:gd name="connsiteX0" fmla="*/ 11098 w 4656386"/>
            <a:gd name="connsiteY0" fmla="*/ 41248 h 2044564"/>
            <a:gd name="connsiteX1" fmla="*/ 4656386 w 4656386"/>
            <a:gd name="connsiteY1" fmla="*/ 2044564 h 2044564"/>
            <a:gd name="connsiteX2" fmla="*/ 1519759 w 4656386"/>
            <a:gd name="connsiteY2" fmla="*/ 1588227 h 2044564"/>
            <a:gd name="connsiteX3" fmla="*/ 11098 w 4656386"/>
            <a:gd name="connsiteY3" fmla="*/ 41248 h 2044564"/>
            <a:gd name="connsiteX0" fmla="*/ 0 w 4656386"/>
            <a:gd name="connsiteY0" fmla="*/ 16740 h 2044564"/>
            <a:gd name="connsiteX1" fmla="*/ 4656386 w 4656386"/>
            <a:gd name="connsiteY1" fmla="*/ 2044564 h 2044564"/>
            <a:gd name="connsiteX0" fmla="*/ 11098 w 4656386"/>
            <a:gd name="connsiteY0" fmla="*/ 41248 h 2044564"/>
            <a:gd name="connsiteX1" fmla="*/ 4656386 w 4656386"/>
            <a:gd name="connsiteY1" fmla="*/ 2044564 h 2044564"/>
            <a:gd name="connsiteX2" fmla="*/ 1519759 w 4656386"/>
            <a:gd name="connsiteY2" fmla="*/ 1588227 h 2044564"/>
            <a:gd name="connsiteX3" fmla="*/ 11098 w 4656386"/>
            <a:gd name="connsiteY3" fmla="*/ 41248 h 2044564"/>
            <a:gd name="connsiteX0" fmla="*/ 0 w 4656386"/>
            <a:gd name="connsiteY0" fmla="*/ 16740 h 2044564"/>
            <a:gd name="connsiteX1" fmla="*/ 4656386 w 4656386"/>
            <a:gd name="connsiteY1" fmla="*/ 2044564 h 2044564"/>
            <a:gd name="connsiteX0" fmla="*/ 11098 w 4656386"/>
            <a:gd name="connsiteY0" fmla="*/ 41789 h 2045105"/>
            <a:gd name="connsiteX1" fmla="*/ 4656386 w 4656386"/>
            <a:gd name="connsiteY1" fmla="*/ 2045105 h 2045105"/>
            <a:gd name="connsiteX2" fmla="*/ 1519759 w 4656386"/>
            <a:gd name="connsiteY2" fmla="*/ 1588768 h 2045105"/>
            <a:gd name="connsiteX3" fmla="*/ 11098 w 4656386"/>
            <a:gd name="connsiteY3" fmla="*/ 41789 h 2045105"/>
            <a:gd name="connsiteX0" fmla="*/ 0 w 4656386"/>
            <a:gd name="connsiteY0" fmla="*/ 17281 h 2045105"/>
            <a:gd name="connsiteX1" fmla="*/ 4570570 w 4656386"/>
            <a:gd name="connsiteY1" fmla="*/ 2002671 h 2045105"/>
            <a:gd name="connsiteX0" fmla="*/ 11098 w 4656386"/>
            <a:gd name="connsiteY0" fmla="*/ 41789 h 2045105"/>
            <a:gd name="connsiteX1" fmla="*/ 4656386 w 4656386"/>
            <a:gd name="connsiteY1" fmla="*/ 2045105 h 2045105"/>
            <a:gd name="connsiteX2" fmla="*/ 1519759 w 4656386"/>
            <a:gd name="connsiteY2" fmla="*/ 1588768 h 2045105"/>
            <a:gd name="connsiteX3" fmla="*/ 11098 w 4656386"/>
            <a:gd name="connsiteY3" fmla="*/ 41789 h 2045105"/>
            <a:gd name="connsiteX0" fmla="*/ 0 w 4656386"/>
            <a:gd name="connsiteY0" fmla="*/ 17281 h 2045105"/>
            <a:gd name="connsiteX1" fmla="*/ 4570570 w 4656386"/>
            <a:gd name="connsiteY1" fmla="*/ 2002671 h 2045105"/>
            <a:gd name="connsiteX0" fmla="*/ 11098 w 4656386"/>
            <a:gd name="connsiteY0" fmla="*/ 40408 h 2043724"/>
            <a:gd name="connsiteX1" fmla="*/ 4656386 w 4656386"/>
            <a:gd name="connsiteY1" fmla="*/ 2043724 h 2043724"/>
            <a:gd name="connsiteX2" fmla="*/ 1519759 w 4656386"/>
            <a:gd name="connsiteY2" fmla="*/ 1587387 h 2043724"/>
            <a:gd name="connsiteX3" fmla="*/ 11098 w 4656386"/>
            <a:gd name="connsiteY3" fmla="*/ 40408 h 2043724"/>
            <a:gd name="connsiteX0" fmla="*/ 0 w 4656386"/>
            <a:gd name="connsiteY0" fmla="*/ 15900 h 2043724"/>
            <a:gd name="connsiteX1" fmla="*/ 4570570 w 4656386"/>
            <a:gd name="connsiteY1" fmla="*/ 2001290 h 2043724"/>
            <a:gd name="connsiteX0" fmla="*/ 11098 w 4656386"/>
            <a:gd name="connsiteY0" fmla="*/ 40408 h 2043724"/>
            <a:gd name="connsiteX1" fmla="*/ 4656386 w 4656386"/>
            <a:gd name="connsiteY1" fmla="*/ 2043724 h 2043724"/>
            <a:gd name="connsiteX2" fmla="*/ 1519759 w 4656386"/>
            <a:gd name="connsiteY2" fmla="*/ 1587387 h 2043724"/>
            <a:gd name="connsiteX3" fmla="*/ 11098 w 4656386"/>
            <a:gd name="connsiteY3" fmla="*/ 40408 h 2043724"/>
            <a:gd name="connsiteX0" fmla="*/ 0 w 4656386"/>
            <a:gd name="connsiteY0" fmla="*/ 15900 h 2043724"/>
            <a:gd name="connsiteX1" fmla="*/ 4570570 w 4656386"/>
            <a:gd name="connsiteY1" fmla="*/ 2001290 h 2043724"/>
            <a:gd name="connsiteX0" fmla="*/ 11098 w 4656386"/>
            <a:gd name="connsiteY0" fmla="*/ 39910 h 2043226"/>
            <a:gd name="connsiteX1" fmla="*/ 4656386 w 4656386"/>
            <a:gd name="connsiteY1" fmla="*/ 2043226 h 2043226"/>
            <a:gd name="connsiteX2" fmla="*/ 1519759 w 4656386"/>
            <a:gd name="connsiteY2" fmla="*/ 1586889 h 2043226"/>
            <a:gd name="connsiteX3" fmla="*/ 11098 w 4656386"/>
            <a:gd name="connsiteY3" fmla="*/ 39910 h 2043226"/>
            <a:gd name="connsiteX0" fmla="*/ 0 w 4656386"/>
            <a:gd name="connsiteY0" fmla="*/ 15402 h 2043226"/>
            <a:gd name="connsiteX1" fmla="*/ 4570570 w 4656386"/>
            <a:gd name="connsiteY1" fmla="*/ 2000792 h 2043226"/>
            <a:gd name="connsiteX0" fmla="*/ 11098 w 4656386"/>
            <a:gd name="connsiteY0" fmla="*/ 42028 h 2045344"/>
            <a:gd name="connsiteX1" fmla="*/ 4656386 w 4656386"/>
            <a:gd name="connsiteY1" fmla="*/ 2045344 h 2045344"/>
            <a:gd name="connsiteX2" fmla="*/ 1519759 w 4656386"/>
            <a:gd name="connsiteY2" fmla="*/ 1589007 h 2045344"/>
            <a:gd name="connsiteX3" fmla="*/ 11098 w 4656386"/>
            <a:gd name="connsiteY3" fmla="*/ 42028 h 2045344"/>
            <a:gd name="connsiteX0" fmla="*/ 0 w 4656386"/>
            <a:gd name="connsiteY0" fmla="*/ 17520 h 2045344"/>
            <a:gd name="connsiteX1" fmla="*/ 4570570 w 4656386"/>
            <a:gd name="connsiteY1" fmla="*/ 2002910 h 2045344"/>
            <a:gd name="connsiteX0" fmla="*/ 11098 w 4656386"/>
            <a:gd name="connsiteY0" fmla="*/ 33740 h 2037056"/>
            <a:gd name="connsiteX1" fmla="*/ 4656386 w 4656386"/>
            <a:gd name="connsiteY1" fmla="*/ 2037056 h 2037056"/>
            <a:gd name="connsiteX2" fmla="*/ 1519759 w 4656386"/>
            <a:gd name="connsiteY2" fmla="*/ 1580719 h 2037056"/>
            <a:gd name="connsiteX3" fmla="*/ 11098 w 4656386"/>
            <a:gd name="connsiteY3" fmla="*/ 33740 h 2037056"/>
            <a:gd name="connsiteX0" fmla="*/ 0 w 4656386"/>
            <a:gd name="connsiteY0" fmla="*/ 9232 h 2037056"/>
            <a:gd name="connsiteX1" fmla="*/ 4570570 w 4656386"/>
            <a:gd name="connsiteY1" fmla="*/ 1994622 h 20370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4656386" h="2037056" stroke="0" extrusionOk="0">
              <a:moveTo>
                <a:pt x="11098" y="33740"/>
              </a:moveTo>
              <a:cubicBezTo>
                <a:pt x="2209116" y="33740"/>
                <a:pt x="4185558" y="1442661"/>
                <a:pt x="4656386" y="2037056"/>
              </a:cubicBezTo>
              <a:lnTo>
                <a:pt x="1519759" y="1580719"/>
              </a:lnTo>
              <a:cubicBezTo>
                <a:pt x="669092" y="988603"/>
                <a:pt x="228798" y="306434"/>
                <a:pt x="11098" y="33740"/>
              </a:cubicBezTo>
              <a:close/>
            </a:path>
            <a:path w="4656386" h="2037056" fill="none">
              <a:moveTo>
                <a:pt x="0" y="9232"/>
              </a:moveTo>
              <a:cubicBezTo>
                <a:pt x="3348781" y="-120742"/>
                <a:pt x="4670397" y="1150587"/>
                <a:pt x="4570570" y="1994622"/>
              </a:cubicBezTo>
            </a:path>
          </a:pathLst>
        </a:custGeom>
        <a:ln xmlns:a="http://schemas.openxmlformats.org/drawingml/2006/main" w="12700">
          <a:solidFill>
            <a:schemeClr val="tx1">
              <a:lumMod val="50000"/>
              <a:lumOff val="50000"/>
            </a:schemeClr>
          </a:solidFill>
          <a:headEnd type="stealth" w="lg" len="lg"/>
          <a:tailEnd type="none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0.1392</cdr:x>
      <cdr:y>0.19636</cdr:y>
    </cdr:from>
    <cdr:to>
      <cdr:x>0.26405</cdr:x>
      <cdr:y>0.29119</cdr:y>
    </cdr:to>
    <cdr:sp macro="" textlink="">
      <cdr:nvSpPr>
        <cdr:cNvPr id="8" name="Ellipse 7"/>
        <cdr:cNvSpPr/>
      </cdr:nvSpPr>
      <cdr:spPr>
        <a:xfrm xmlns:a="http://schemas.openxmlformats.org/drawingml/2006/main">
          <a:off x="708026" y="650875"/>
          <a:ext cx="635000" cy="31432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ct val="107000"/>
            </a:lnSpc>
            <a:spcAft>
              <a:spcPts val="0"/>
            </a:spcAft>
          </a:pPr>
          <a:r>
            <a:rPr lang="de-DE" sz="1100" b="1">
              <a:solidFill>
                <a:srgbClr val="FFFFFF"/>
              </a:solidFill>
              <a:effectLst/>
              <a:ea typeface="Times New Roman" panose="02020603050405020304" pitchFamily="18" charset="0"/>
              <a:cs typeface="Times New Roman" panose="02020603050405020304" pitchFamily="18" charset="0"/>
            </a:rPr>
            <a:t>0,37%</a:t>
          </a:r>
          <a:endParaRPr lang="de-DE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4:X72"/>
  <sheetViews>
    <sheetView topLeftCell="F29" zoomScaleNormal="100" workbookViewId="0">
      <selection activeCell="X9" sqref="X9"/>
    </sheetView>
  </sheetViews>
  <sheetFormatPr baseColWidth="10" defaultRowHeight="15"/>
  <cols>
    <col min="12" max="12" width="3.7109375" customWidth="1"/>
    <col min="18" max="18" width="9.7109375" customWidth="1"/>
    <col min="19" max="19" width="13.5703125" customWidth="1"/>
    <col min="20" max="20" width="9.28515625" customWidth="1"/>
  </cols>
  <sheetData>
    <row r="4" spans="2:24" ht="15.75" thickBot="1"/>
    <row r="5" spans="2:24">
      <c r="C5" t="s">
        <v>0</v>
      </c>
      <c r="F5" t="s">
        <v>5</v>
      </c>
      <c r="G5" t="s">
        <v>7</v>
      </c>
      <c r="H5" t="s">
        <v>31</v>
      </c>
      <c r="I5" t="s">
        <v>15</v>
      </c>
      <c r="J5" t="s">
        <v>31</v>
      </c>
      <c r="K5" t="s">
        <v>34</v>
      </c>
      <c r="M5" s="9" t="s">
        <v>9</v>
      </c>
      <c r="O5" s="9"/>
      <c r="P5" s="9"/>
      <c r="R5" t="s">
        <v>28</v>
      </c>
      <c r="U5" s="14"/>
      <c r="V5" s="15"/>
    </row>
    <row r="6" spans="2:24">
      <c r="B6" t="s">
        <v>4</v>
      </c>
      <c r="C6" t="s">
        <v>1</v>
      </c>
      <c r="D6" t="s">
        <v>2</v>
      </c>
      <c r="E6" t="s">
        <v>3</v>
      </c>
      <c r="F6" t="s">
        <v>6</v>
      </c>
      <c r="G6" t="s">
        <v>8</v>
      </c>
      <c r="H6" t="s">
        <v>33</v>
      </c>
      <c r="J6" t="s">
        <v>15</v>
      </c>
      <c r="K6" t="s">
        <v>35</v>
      </c>
      <c r="M6" s="10" t="s">
        <v>10</v>
      </c>
      <c r="N6" t="s">
        <v>11</v>
      </c>
      <c r="O6" s="10" t="s">
        <v>12</v>
      </c>
      <c r="P6" s="10" t="s">
        <v>13</v>
      </c>
      <c r="R6" s="1" t="s">
        <v>29</v>
      </c>
      <c r="S6" s="1"/>
      <c r="T6" s="1"/>
      <c r="U6" s="16" t="s">
        <v>31</v>
      </c>
      <c r="V6" s="17" t="s">
        <v>36</v>
      </c>
      <c r="W6" s="22"/>
      <c r="X6" t="s">
        <v>40</v>
      </c>
    </row>
    <row r="7" spans="2:24">
      <c r="I7" s="28">
        <v>195.5</v>
      </c>
      <c r="M7" s="10" t="s">
        <v>18</v>
      </c>
      <c r="O7" s="10" t="s">
        <v>19</v>
      </c>
      <c r="P7" s="10" t="s">
        <v>20</v>
      </c>
      <c r="R7" t="s">
        <v>30</v>
      </c>
      <c r="T7" t="s">
        <v>38</v>
      </c>
      <c r="U7" s="16" t="s">
        <v>33</v>
      </c>
      <c r="V7" s="17" t="s">
        <v>37</v>
      </c>
    </row>
    <row r="8" spans="2:24">
      <c r="B8">
        <v>1964</v>
      </c>
      <c r="C8" s="1">
        <v>216</v>
      </c>
      <c r="D8" s="1">
        <v>804</v>
      </c>
      <c r="E8" s="1">
        <f>D8+C8</f>
        <v>1020</v>
      </c>
      <c r="F8" s="1">
        <v>6425</v>
      </c>
      <c r="G8" s="1">
        <v>50816</v>
      </c>
      <c r="H8" s="1"/>
      <c r="I8" s="28">
        <v>214.83</v>
      </c>
      <c r="J8" s="4">
        <f>I8/I7-1</f>
        <v>9.8874680306905383E-2</v>
      </c>
      <c r="K8" s="4"/>
      <c r="M8" s="11">
        <f>D8/E8</f>
        <v>0.78823529411764703</v>
      </c>
      <c r="N8" s="3">
        <f>E8/F8</f>
        <v>0.15875486381322956</v>
      </c>
      <c r="O8" s="11">
        <f>E8/G8</f>
        <v>2.0072418136020152E-2</v>
      </c>
      <c r="P8" s="11">
        <f>E8/(I8*1000)</f>
        <v>4.7479402318111995E-3</v>
      </c>
      <c r="R8" s="2">
        <f>G8/(I8*1000)</f>
        <v>0.23654052041148815</v>
      </c>
      <c r="S8" s="2"/>
      <c r="T8" s="2"/>
      <c r="U8" s="16"/>
      <c r="V8" s="17"/>
    </row>
    <row r="9" spans="2:24">
      <c r="B9">
        <f>B8+1</f>
        <v>1965</v>
      </c>
      <c r="C9" s="1">
        <v>219</v>
      </c>
      <c r="D9" s="1">
        <v>860</v>
      </c>
      <c r="E9" s="1">
        <f t="shared" ref="E9:E62" si="0">D9+C9</f>
        <v>1079</v>
      </c>
      <c r="F9" s="1">
        <v>6679</v>
      </c>
      <c r="G9" s="1">
        <v>53922</v>
      </c>
      <c r="H9" s="4">
        <f>G9/G8-1</f>
        <v>6.1122481108312421E-2</v>
      </c>
      <c r="I9" s="28">
        <v>234.77</v>
      </c>
      <c r="J9" s="4">
        <f t="shared" ref="J9:J60" si="1">I9/I8-1</f>
        <v>9.2817576688544401E-2</v>
      </c>
      <c r="K9" s="4">
        <f>J9-J8</f>
        <v>-6.0571036183609817E-3</v>
      </c>
      <c r="M9" s="11">
        <f t="shared" ref="M9:M11" si="2">D9/E9</f>
        <v>0.79703429101019463</v>
      </c>
      <c r="N9" s="3">
        <f t="shared" ref="N9:N11" si="3">E9/F9</f>
        <v>0.16155113040874383</v>
      </c>
      <c r="O9" s="11">
        <f t="shared" ref="O9:O11" si="4">E9/G9</f>
        <v>2.0010385371462484E-2</v>
      </c>
      <c r="P9" s="11">
        <f t="shared" ref="P9:P62" si="5">E9/(I9*1000)</f>
        <v>4.5959875622950119E-3</v>
      </c>
      <c r="R9" s="2">
        <f t="shared" ref="R9:R60" si="6">G9/(I9*1000)</f>
        <v>0.22968011245048345</v>
      </c>
      <c r="S9" s="2"/>
      <c r="T9" s="23">
        <f>B9</f>
        <v>1965</v>
      </c>
      <c r="U9" s="18">
        <f>H9</f>
        <v>6.1122481108312421E-2</v>
      </c>
      <c r="V9" s="19">
        <f>O9</f>
        <v>2.0010385371462484E-2</v>
      </c>
      <c r="W9" s="4"/>
      <c r="X9" s="4">
        <f>(D9/I9)/1000</f>
        <v>3.6631596882054774E-3</v>
      </c>
    </row>
    <row r="10" spans="2:24">
      <c r="B10">
        <f t="shared" ref="B10:B60" si="7">B9+1</f>
        <v>1966</v>
      </c>
      <c r="C10" s="1">
        <v>221</v>
      </c>
      <c r="D10" s="1">
        <v>920</v>
      </c>
      <c r="E10" s="1">
        <f t="shared" si="0"/>
        <v>1141</v>
      </c>
      <c r="F10" s="1">
        <v>7173</v>
      </c>
      <c r="G10" s="1">
        <v>57495</v>
      </c>
      <c r="H10" s="4">
        <f t="shared" ref="H10:H60" si="8">G10/G9-1</f>
        <v>6.6262378991877258E-2</v>
      </c>
      <c r="I10" s="28">
        <v>249.63</v>
      </c>
      <c r="J10" s="4">
        <f t="shared" si="1"/>
        <v>6.3295991821783026E-2</v>
      </c>
      <c r="K10" s="4">
        <f t="shared" ref="K10:K60" si="9">J10-J9</f>
        <v>-2.9521584866761374E-2</v>
      </c>
      <c r="M10" s="11">
        <f t="shared" si="2"/>
        <v>0.80631025416301494</v>
      </c>
      <c r="N10" s="3">
        <f t="shared" si="3"/>
        <v>0.15906872995957061</v>
      </c>
      <c r="O10" s="11">
        <f t="shared" si="4"/>
        <v>1.984520393077659E-2</v>
      </c>
      <c r="P10" s="11">
        <f t="shared" si="5"/>
        <v>4.5707647318030684E-3</v>
      </c>
      <c r="R10" s="2">
        <f t="shared" si="6"/>
        <v>0.23032087489484437</v>
      </c>
      <c r="S10" s="2"/>
      <c r="T10" s="23">
        <f t="shared" ref="T10:T62" si="10">B10</f>
        <v>1966</v>
      </c>
      <c r="U10" s="18">
        <f t="shared" ref="U10:U60" si="11">H10</f>
        <v>6.6262378991877258E-2</v>
      </c>
      <c r="V10" s="19">
        <f t="shared" ref="V10:V60" si="12">O10</f>
        <v>1.984520393077659E-2</v>
      </c>
      <c r="W10" s="4"/>
      <c r="X10" s="4">
        <f t="shared" ref="X10:X62" si="13">(D10/I10)/1000</f>
        <v>3.6854544726194769E-3</v>
      </c>
    </row>
    <row r="11" spans="2:24">
      <c r="B11">
        <f t="shared" si="7"/>
        <v>1967</v>
      </c>
      <c r="C11" s="1">
        <v>223</v>
      </c>
      <c r="D11" s="1">
        <v>984</v>
      </c>
      <c r="E11" s="1">
        <f t="shared" si="0"/>
        <v>1207</v>
      </c>
      <c r="F11" s="1">
        <v>7186</v>
      </c>
      <c r="G11" s="1">
        <v>58610</v>
      </c>
      <c r="H11" s="4">
        <f t="shared" si="8"/>
        <v>1.9392990694843126E-2</v>
      </c>
      <c r="I11" s="28">
        <v>252.76</v>
      </c>
      <c r="J11" s="4">
        <f t="shared" si="1"/>
        <v>1.2538557064455391E-2</v>
      </c>
      <c r="K11" s="4">
        <f t="shared" si="9"/>
        <v>-5.0757434757327635E-2</v>
      </c>
      <c r="M11" s="11">
        <f t="shared" si="2"/>
        <v>0.81524440762220385</v>
      </c>
      <c r="N11" s="3">
        <f t="shared" si="3"/>
        <v>0.16796548844976342</v>
      </c>
      <c r="O11" s="11">
        <f t="shared" si="4"/>
        <v>2.0593755331854632E-2</v>
      </c>
      <c r="P11" s="11">
        <f t="shared" si="5"/>
        <v>4.7752808988764045E-3</v>
      </c>
      <c r="R11" s="2">
        <f t="shared" si="6"/>
        <v>0.23188004431080866</v>
      </c>
      <c r="S11" s="2"/>
      <c r="T11" s="23">
        <f t="shared" si="10"/>
        <v>1967</v>
      </c>
      <c r="U11" s="18">
        <f t="shared" si="11"/>
        <v>1.9392990694843126E-2</v>
      </c>
      <c r="V11" s="19">
        <f t="shared" si="12"/>
        <v>2.0593755331854632E-2</v>
      </c>
      <c r="W11" s="4"/>
      <c r="X11" s="4">
        <f t="shared" si="13"/>
        <v>3.8930210476341193E-3</v>
      </c>
    </row>
    <row r="12" spans="2:24">
      <c r="B12">
        <f t="shared" si="7"/>
        <v>1968</v>
      </c>
      <c r="C12" s="1">
        <v>225</v>
      </c>
      <c r="D12" s="1">
        <v>1039</v>
      </c>
      <c r="E12" s="1">
        <f t="shared" si="0"/>
        <v>1264</v>
      </c>
      <c r="F12" s="1">
        <v>7564</v>
      </c>
      <c r="G12" s="1">
        <v>62280</v>
      </c>
      <c r="H12" s="4">
        <f t="shared" si="8"/>
        <v>6.2617300801910858E-2</v>
      </c>
      <c r="I12" s="28">
        <v>272.66000000000003</v>
      </c>
      <c r="J12" s="4">
        <f t="shared" si="1"/>
        <v>7.8730811837316228E-2</v>
      </c>
      <c r="K12" s="4">
        <f t="shared" si="9"/>
        <v>6.6192254772860837E-2</v>
      </c>
      <c r="M12" s="11">
        <f t="shared" ref="M12:M43" si="14">D12/E12</f>
        <v>0.821993670886076</v>
      </c>
      <c r="N12" s="3">
        <f t="shared" ref="N12:N43" si="15">E12/F12</f>
        <v>0.16710735060814383</v>
      </c>
      <c r="O12" s="11">
        <f t="shared" ref="O12:O43" si="16">E12/G12</f>
        <v>2.029543994861914E-2</v>
      </c>
      <c r="P12" s="11">
        <f t="shared" si="5"/>
        <v>4.6358101665077388E-3</v>
      </c>
      <c r="R12" s="2">
        <f t="shared" si="6"/>
        <v>0.22841634269786548</v>
      </c>
      <c r="S12" s="2"/>
      <c r="T12" s="23">
        <f t="shared" si="10"/>
        <v>1968</v>
      </c>
      <c r="U12" s="18">
        <f t="shared" si="11"/>
        <v>6.2617300801910858E-2</v>
      </c>
      <c r="V12" s="19">
        <f t="shared" si="12"/>
        <v>2.029543994861914E-2</v>
      </c>
      <c r="W12" s="4"/>
      <c r="X12" s="4">
        <f t="shared" si="13"/>
        <v>3.8106066162986868E-3</v>
      </c>
    </row>
    <row r="13" spans="2:24">
      <c r="B13">
        <f t="shared" si="7"/>
        <v>1969</v>
      </c>
      <c r="C13" s="1">
        <v>229</v>
      </c>
      <c r="D13" s="1">
        <v>1096</v>
      </c>
      <c r="E13" s="1">
        <f t="shared" si="0"/>
        <v>1325</v>
      </c>
      <c r="F13" s="1">
        <v>9627</v>
      </c>
      <c r="G13" s="1">
        <v>74285</v>
      </c>
      <c r="H13" s="4">
        <f t="shared" si="8"/>
        <v>0.19275850995504173</v>
      </c>
      <c r="I13" s="28">
        <v>305.22000000000003</v>
      </c>
      <c r="J13" s="4">
        <f t="shared" si="1"/>
        <v>0.11941612264358548</v>
      </c>
      <c r="K13" s="4">
        <f t="shared" si="9"/>
        <v>4.0685310806269248E-2</v>
      </c>
      <c r="M13" s="11">
        <f t="shared" si="14"/>
        <v>0.82716981132075473</v>
      </c>
      <c r="N13" s="3">
        <f t="shared" si="15"/>
        <v>0.13763373844395971</v>
      </c>
      <c r="O13" s="11">
        <f t="shared" si="16"/>
        <v>1.7836709968365082E-2</v>
      </c>
      <c r="P13" s="11">
        <f t="shared" si="5"/>
        <v>4.3411309874844374E-3</v>
      </c>
      <c r="R13" s="2">
        <f t="shared" si="6"/>
        <v>0.24338182294738223</v>
      </c>
      <c r="S13" s="2"/>
      <c r="T13" s="23">
        <f t="shared" si="10"/>
        <v>1969</v>
      </c>
      <c r="U13" s="18">
        <f t="shared" si="11"/>
        <v>0.19275850995504173</v>
      </c>
      <c r="V13" s="19">
        <f t="shared" si="12"/>
        <v>1.7836709968365082E-2</v>
      </c>
      <c r="W13" s="4"/>
      <c r="X13" s="4">
        <f t="shared" si="13"/>
        <v>3.5908524998361836E-3</v>
      </c>
    </row>
    <row r="14" spans="2:24">
      <c r="B14">
        <f t="shared" si="7"/>
        <v>1970</v>
      </c>
      <c r="C14" s="1">
        <v>228</v>
      </c>
      <c r="D14" s="1">
        <v>1144</v>
      </c>
      <c r="E14" s="1">
        <f t="shared" si="0"/>
        <v>1372</v>
      </c>
      <c r="F14" s="1">
        <v>8017</v>
      </c>
      <c r="G14" s="1">
        <v>78809</v>
      </c>
      <c r="H14" s="4">
        <f t="shared" si="8"/>
        <v>6.0900585582553735E-2</v>
      </c>
      <c r="I14" s="27">
        <v>360.6</v>
      </c>
      <c r="J14" s="4">
        <f t="shared" si="1"/>
        <v>0.1814428936504815</v>
      </c>
      <c r="K14" s="4">
        <f t="shared" si="9"/>
        <v>6.202677100689602E-2</v>
      </c>
      <c r="M14" s="11">
        <f t="shared" si="14"/>
        <v>0.83381924198250734</v>
      </c>
      <c r="N14" s="3">
        <f t="shared" si="15"/>
        <v>0.17113633528751404</v>
      </c>
      <c r="O14" s="11">
        <f t="shared" si="16"/>
        <v>1.7409179154665076E-2</v>
      </c>
      <c r="P14" s="11">
        <f t="shared" si="5"/>
        <v>3.8047698280643371E-3</v>
      </c>
      <c r="R14" s="2">
        <f t="shared" si="6"/>
        <v>0.21854963948973932</v>
      </c>
      <c r="S14" s="2"/>
      <c r="T14" s="23">
        <f t="shared" si="10"/>
        <v>1970</v>
      </c>
      <c r="U14" s="18">
        <f t="shared" si="11"/>
        <v>6.0900585582553735E-2</v>
      </c>
      <c r="V14" s="19">
        <f t="shared" si="12"/>
        <v>1.7409179154665076E-2</v>
      </c>
      <c r="W14" s="4"/>
      <c r="X14" s="4">
        <f t="shared" si="13"/>
        <v>3.17249029395452E-3</v>
      </c>
    </row>
    <row r="15" spans="2:24">
      <c r="B15">
        <f t="shared" si="7"/>
        <v>1971</v>
      </c>
      <c r="C15" s="1">
        <v>209</v>
      </c>
      <c r="D15" s="1">
        <v>1224</v>
      </c>
      <c r="E15" s="1">
        <f t="shared" si="0"/>
        <v>1433</v>
      </c>
      <c r="F15" s="1">
        <v>9145</v>
      </c>
      <c r="G15" s="1">
        <v>88151</v>
      </c>
      <c r="H15" s="4">
        <f t="shared" si="8"/>
        <v>0.11853976068723115</v>
      </c>
      <c r="I15" s="27">
        <v>400.23999999999995</v>
      </c>
      <c r="J15" s="4">
        <f t="shared" si="1"/>
        <v>0.10992789794786439</v>
      </c>
      <c r="K15" s="4">
        <f t="shared" si="9"/>
        <v>-7.1514995702617101E-2</v>
      </c>
      <c r="M15" s="11">
        <f t="shared" si="14"/>
        <v>0.85415212840195398</v>
      </c>
      <c r="N15" s="3">
        <f t="shared" si="15"/>
        <v>0.15669764898851832</v>
      </c>
      <c r="O15" s="11">
        <f t="shared" si="16"/>
        <v>1.6256196753298317E-2</v>
      </c>
      <c r="P15" s="11">
        <f t="shared" si="5"/>
        <v>3.5803517889266443E-3</v>
      </c>
      <c r="R15" s="2">
        <f t="shared" si="6"/>
        <v>0.22024535278832705</v>
      </c>
      <c r="S15" s="2"/>
      <c r="T15" s="23">
        <f t="shared" si="10"/>
        <v>1971</v>
      </c>
      <c r="U15" s="18">
        <f t="shared" si="11"/>
        <v>0.11853976068723115</v>
      </c>
      <c r="V15" s="19">
        <f t="shared" si="12"/>
        <v>1.6256196753298317E-2</v>
      </c>
      <c r="W15" s="4"/>
      <c r="X15" s="4">
        <f t="shared" si="13"/>
        <v>3.0581651009394368E-3</v>
      </c>
    </row>
    <row r="16" spans="2:24">
      <c r="B16">
        <f t="shared" si="7"/>
        <v>1972</v>
      </c>
      <c r="C16" s="1">
        <v>203</v>
      </c>
      <c r="D16" s="1">
        <v>1333</v>
      </c>
      <c r="E16" s="1">
        <f t="shared" si="0"/>
        <v>1536</v>
      </c>
      <c r="F16" s="1">
        <v>10776</v>
      </c>
      <c r="G16" s="1">
        <v>100726</v>
      </c>
      <c r="H16" s="4">
        <f t="shared" si="8"/>
        <v>0.14265294778278181</v>
      </c>
      <c r="I16" s="27">
        <v>436.37</v>
      </c>
      <c r="J16" s="4">
        <f t="shared" si="1"/>
        <v>9.0270837497501644E-2</v>
      </c>
      <c r="K16" s="4">
        <f t="shared" si="9"/>
        <v>-1.9657060450362751E-2</v>
      </c>
      <c r="M16" s="11">
        <f t="shared" si="14"/>
        <v>0.86783854166666663</v>
      </c>
      <c r="N16" s="3">
        <f t="shared" si="15"/>
        <v>0.14253897550111358</v>
      </c>
      <c r="O16" s="11">
        <f t="shared" si="16"/>
        <v>1.5249290153485693E-2</v>
      </c>
      <c r="P16" s="11">
        <f t="shared" si="5"/>
        <v>3.5199486674152669E-3</v>
      </c>
      <c r="R16" s="2">
        <f t="shared" si="6"/>
        <v>0.23082705043884777</v>
      </c>
      <c r="S16" s="2"/>
      <c r="T16" s="23">
        <f t="shared" si="10"/>
        <v>1972</v>
      </c>
      <c r="U16" s="18">
        <f t="shared" si="11"/>
        <v>0.14265294778278181</v>
      </c>
      <c r="V16" s="19">
        <f t="shared" si="12"/>
        <v>1.5249290153485693E-2</v>
      </c>
      <c r="W16" s="4"/>
      <c r="X16" s="4">
        <f t="shared" si="13"/>
        <v>3.0547471182711919E-3</v>
      </c>
    </row>
    <row r="17" spans="2:24">
      <c r="B17">
        <f t="shared" si="7"/>
        <v>1973</v>
      </c>
      <c r="C17" s="1">
        <v>206</v>
      </c>
      <c r="D17" s="1">
        <v>1435</v>
      </c>
      <c r="E17" s="1">
        <f t="shared" si="0"/>
        <v>1641</v>
      </c>
      <c r="F17" s="1">
        <v>12600</v>
      </c>
      <c r="G17" s="1">
        <v>114941</v>
      </c>
      <c r="H17" s="4">
        <f t="shared" si="8"/>
        <v>0.1411254293826818</v>
      </c>
      <c r="I17" s="27">
        <v>486.02</v>
      </c>
      <c r="J17" s="4">
        <f t="shared" si="1"/>
        <v>0.11377959071430199</v>
      </c>
      <c r="K17" s="4">
        <f t="shared" si="9"/>
        <v>2.3508753216800349E-2</v>
      </c>
      <c r="M17" s="11">
        <f t="shared" si="14"/>
        <v>0.87446678854357096</v>
      </c>
      <c r="N17" s="3">
        <f t="shared" si="15"/>
        <v>0.13023809523809524</v>
      </c>
      <c r="O17" s="11">
        <f t="shared" si="16"/>
        <v>1.427688988263544E-2</v>
      </c>
      <c r="P17" s="11">
        <f t="shared" si="5"/>
        <v>3.3764042631990454E-3</v>
      </c>
      <c r="R17" s="2">
        <f t="shared" si="6"/>
        <v>0.23649438294720382</v>
      </c>
      <c r="S17" s="2"/>
      <c r="T17" s="23">
        <f t="shared" si="10"/>
        <v>1973</v>
      </c>
      <c r="U17" s="18">
        <f t="shared" si="11"/>
        <v>0.1411254293826818</v>
      </c>
      <c r="V17" s="19">
        <f t="shared" si="12"/>
        <v>1.427688988263544E-2</v>
      </c>
      <c r="W17" s="4"/>
      <c r="X17" s="4">
        <f t="shared" si="13"/>
        <v>2.9525533928644911E-3</v>
      </c>
    </row>
    <row r="18" spans="2:24">
      <c r="B18">
        <f t="shared" si="7"/>
        <v>1974</v>
      </c>
      <c r="C18" s="1">
        <v>210</v>
      </c>
      <c r="D18" s="1">
        <v>1591</v>
      </c>
      <c r="E18" s="1">
        <f t="shared" si="0"/>
        <v>1801</v>
      </c>
      <c r="F18" s="1">
        <v>13427</v>
      </c>
      <c r="G18" s="1">
        <v>122495</v>
      </c>
      <c r="H18" s="4">
        <f t="shared" si="8"/>
        <v>6.5720674084965403E-2</v>
      </c>
      <c r="I18" s="27">
        <v>526.02</v>
      </c>
      <c r="J18" s="4">
        <f t="shared" si="1"/>
        <v>8.2301139870787132E-2</v>
      </c>
      <c r="K18" s="4">
        <f t="shared" si="9"/>
        <v>-3.147845084351486E-2</v>
      </c>
      <c r="M18" s="11">
        <f t="shared" si="14"/>
        <v>0.88339811215991115</v>
      </c>
      <c r="N18" s="3">
        <f t="shared" si="15"/>
        <v>0.13413271765844939</v>
      </c>
      <c r="O18" s="11">
        <f t="shared" si="16"/>
        <v>1.4702640924119352E-2</v>
      </c>
      <c r="P18" s="11">
        <f t="shared" si="5"/>
        <v>3.4238241891943271E-3</v>
      </c>
      <c r="R18" s="2">
        <f t="shared" si="6"/>
        <v>0.23287137371202615</v>
      </c>
      <c r="S18" s="2"/>
      <c r="T18" s="23">
        <f t="shared" si="10"/>
        <v>1974</v>
      </c>
      <c r="U18" s="18">
        <f t="shared" si="11"/>
        <v>6.5720674084965403E-2</v>
      </c>
      <c r="V18" s="19">
        <f t="shared" si="12"/>
        <v>1.4702640924119352E-2</v>
      </c>
      <c r="W18" s="4"/>
      <c r="X18" s="4">
        <f t="shared" si="13"/>
        <v>3.0245998251017072E-3</v>
      </c>
    </row>
    <row r="19" spans="2:24">
      <c r="B19">
        <f t="shared" si="7"/>
        <v>1975</v>
      </c>
      <c r="C19" s="1">
        <v>207</v>
      </c>
      <c r="D19" s="1">
        <v>1915</v>
      </c>
      <c r="E19" s="1">
        <f t="shared" si="0"/>
        <v>2122</v>
      </c>
      <c r="F19" s="1">
        <v>13458</v>
      </c>
      <c r="G19" s="1">
        <v>123767</v>
      </c>
      <c r="H19" s="4">
        <f t="shared" si="8"/>
        <v>1.0384097310094376E-2</v>
      </c>
      <c r="I19" s="27">
        <v>551.01</v>
      </c>
      <c r="J19" s="4">
        <f t="shared" si="1"/>
        <v>4.7507699327021813E-2</v>
      </c>
      <c r="K19" s="4">
        <f t="shared" si="9"/>
        <v>-3.4793440543765319E-2</v>
      </c>
      <c r="M19" s="11">
        <f t="shared" si="14"/>
        <v>0.90245051837888779</v>
      </c>
      <c r="N19" s="3">
        <f t="shared" si="15"/>
        <v>0.15767573190667261</v>
      </c>
      <c r="O19" s="11">
        <f t="shared" si="16"/>
        <v>1.7145119458337035E-2</v>
      </c>
      <c r="P19" s="11">
        <f t="shared" si="5"/>
        <v>3.8511097802217745E-3</v>
      </c>
      <c r="R19" s="2">
        <f t="shared" si="6"/>
        <v>0.22461842797771364</v>
      </c>
      <c r="S19" s="2"/>
      <c r="T19" s="23">
        <f t="shared" si="10"/>
        <v>1975</v>
      </c>
      <c r="U19" s="18">
        <f t="shared" si="11"/>
        <v>1.0384097310094376E-2</v>
      </c>
      <c r="V19" s="19">
        <f t="shared" si="12"/>
        <v>1.7145119458337035E-2</v>
      </c>
      <c r="W19" s="4"/>
      <c r="X19" s="4">
        <f t="shared" si="13"/>
        <v>3.4754360174951457E-3</v>
      </c>
    </row>
    <row r="20" spans="2:24">
      <c r="B20">
        <f t="shared" si="7"/>
        <v>1976</v>
      </c>
      <c r="C20" s="1">
        <v>220</v>
      </c>
      <c r="D20" s="1">
        <v>2234</v>
      </c>
      <c r="E20" s="1">
        <f t="shared" si="0"/>
        <v>2454</v>
      </c>
      <c r="F20" s="1">
        <v>15143</v>
      </c>
      <c r="G20" s="1">
        <v>137065</v>
      </c>
      <c r="H20" s="4">
        <f t="shared" si="8"/>
        <v>0.10744382589866452</v>
      </c>
      <c r="I20" s="27">
        <v>597.40000000000009</v>
      </c>
      <c r="J20" s="4">
        <f t="shared" si="1"/>
        <v>8.4190849530861644E-2</v>
      </c>
      <c r="K20" s="4">
        <f t="shared" si="9"/>
        <v>3.6683150203839832E-2</v>
      </c>
      <c r="M20" s="11">
        <f t="shared" si="14"/>
        <v>0.91035044824775879</v>
      </c>
      <c r="N20" s="3">
        <f t="shared" si="15"/>
        <v>0.1620550749521231</v>
      </c>
      <c r="O20" s="11">
        <f t="shared" si="16"/>
        <v>1.7903914201291359E-2</v>
      </c>
      <c r="P20" s="11">
        <f t="shared" si="5"/>
        <v>4.1078004686976892E-3</v>
      </c>
      <c r="R20" s="2">
        <f t="shared" si="6"/>
        <v>0.22943588885169061</v>
      </c>
      <c r="S20" s="2"/>
      <c r="T20" s="23">
        <f t="shared" si="10"/>
        <v>1976</v>
      </c>
      <c r="U20" s="18">
        <f t="shared" si="11"/>
        <v>0.10744382589866452</v>
      </c>
      <c r="V20" s="19">
        <f t="shared" si="12"/>
        <v>1.7903914201291359E-2</v>
      </c>
      <c r="W20" s="4"/>
      <c r="X20" s="4">
        <f t="shared" si="13"/>
        <v>3.7395379979912949E-3</v>
      </c>
    </row>
    <row r="21" spans="2:24">
      <c r="B21">
        <f t="shared" si="7"/>
        <v>1977</v>
      </c>
      <c r="C21" s="1">
        <v>217</v>
      </c>
      <c r="D21" s="1">
        <v>2488</v>
      </c>
      <c r="E21" s="1">
        <f t="shared" si="0"/>
        <v>2705</v>
      </c>
      <c r="F21" s="1">
        <v>16960</v>
      </c>
      <c r="G21" s="1">
        <v>153103</v>
      </c>
      <c r="H21" s="4">
        <f t="shared" si="8"/>
        <v>0.11701017765293842</v>
      </c>
      <c r="I21" s="27">
        <v>636.54</v>
      </c>
      <c r="J21" s="4">
        <f t="shared" si="1"/>
        <v>6.5517241379310143E-2</v>
      </c>
      <c r="K21" s="4">
        <f t="shared" si="9"/>
        <v>-1.8673608151551502E-2</v>
      </c>
      <c r="M21" s="11">
        <f t="shared" si="14"/>
        <v>0.91977818853974125</v>
      </c>
      <c r="N21" s="3">
        <f t="shared" si="15"/>
        <v>0.15949292452830188</v>
      </c>
      <c r="O21" s="11">
        <f t="shared" si="16"/>
        <v>1.7667844522968199E-2</v>
      </c>
      <c r="P21" s="11">
        <f t="shared" si="5"/>
        <v>4.2495365570113424E-3</v>
      </c>
      <c r="R21" s="2">
        <f t="shared" si="6"/>
        <v>0.24052376912684198</v>
      </c>
      <c r="S21" s="2"/>
      <c r="T21" s="23">
        <f t="shared" si="10"/>
        <v>1977</v>
      </c>
      <c r="U21" s="18">
        <f t="shared" si="11"/>
        <v>0.11701017765293842</v>
      </c>
      <c r="V21" s="19">
        <f t="shared" si="12"/>
        <v>1.7667844522968199E-2</v>
      </c>
      <c r="W21" s="4"/>
      <c r="X21" s="4">
        <f t="shared" si="13"/>
        <v>3.9086310365413013E-3</v>
      </c>
    </row>
    <row r="22" spans="2:24">
      <c r="B22">
        <f t="shared" si="7"/>
        <v>1978</v>
      </c>
      <c r="C22" s="1">
        <v>212</v>
      </c>
      <c r="D22" s="1">
        <v>2590</v>
      </c>
      <c r="E22" s="1">
        <f t="shared" si="0"/>
        <v>2802</v>
      </c>
      <c r="F22" s="1">
        <v>17561</v>
      </c>
      <c r="G22" s="1">
        <v>163154</v>
      </c>
      <c r="H22" s="4">
        <f t="shared" si="8"/>
        <v>6.5648615637838637E-2</v>
      </c>
      <c r="I22" s="27">
        <v>678.94</v>
      </c>
      <c r="J22" s="4">
        <f t="shared" si="1"/>
        <v>6.6610110912118881E-2</v>
      </c>
      <c r="K22" s="4">
        <f t="shared" si="9"/>
        <v>1.0928695328087379E-3</v>
      </c>
      <c r="M22" s="11">
        <f t="shared" si="14"/>
        <v>0.92433975731620266</v>
      </c>
      <c r="N22" s="3">
        <f t="shared" si="15"/>
        <v>0.15955811172484483</v>
      </c>
      <c r="O22" s="11">
        <f t="shared" si="16"/>
        <v>1.7173958346102455E-2</v>
      </c>
      <c r="P22" s="11">
        <f t="shared" si="5"/>
        <v>4.1270215335670307E-3</v>
      </c>
      <c r="R22" s="2">
        <f t="shared" si="6"/>
        <v>0.24030694906766431</v>
      </c>
      <c r="S22" s="2"/>
      <c r="T22" s="23">
        <f t="shared" si="10"/>
        <v>1978</v>
      </c>
      <c r="U22" s="18">
        <f t="shared" si="11"/>
        <v>6.5648615637838637E-2</v>
      </c>
      <c r="V22" s="19">
        <f t="shared" si="12"/>
        <v>1.7173958346102455E-2</v>
      </c>
      <c r="W22" s="4"/>
      <c r="X22" s="4">
        <f t="shared" si="13"/>
        <v>3.8147700827760919E-3</v>
      </c>
    </row>
    <row r="23" spans="2:24">
      <c r="B23">
        <f t="shared" si="7"/>
        <v>1979</v>
      </c>
      <c r="C23" s="1">
        <v>212</v>
      </c>
      <c r="D23" s="1">
        <v>2705</v>
      </c>
      <c r="E23" s="1">
        <f t="shared" si="0"/>
        <v>2917</v>
      </c>
      <c r="F23" s="1">
        <v>18272</v>
      </c>
      <c r="G23" s="1">
        <v>175283</v>
      </c>
      <c r="H23" s="4">
        <f t="shared" si="8"/>
        <v>7.4340806845066609E-2</v>
      </c>
      <c r="I23" s="27">
        <v>737.37</v>
      </c>
      <c r="J23" s="4">
        <f t="shared" si="1"/>
        <v>8.6060623913747802E-2</v>
      </c>
      <c r="K23" s="4">
        <f t="shared" si="9"/>
        <v>1.9450513001628922E-2</v>
      </c>
      <c r="M23" s="11">
        <f t="shared" si="14"/>
        <v>0.92732259170380527</v>
      </c>
      <c r="N23" s="3">
        <f t="shared" si="15"/>
        <v>0.15964316987740806</v>
      </c>
      <c r="O23" s="11">
        <f t="shared" si="16"/>
        <v>1.6641659487799731E-2</v>
      </c>
      <c r="P23" s="11">
        <f t="shared" si="5"/>
        <v>3.9559515575626888E-3</v>
      </c>
      <c r="R23" s="2">
        <f t="shared" si="6"/>
        <v>0.2377137664944329</v>
      </c>
      <c r="S23" s="2"/>
      <c r="T23" s="23">
        <f t="shared" si="10"/>
        <v>1979</v>
      </c>
      <c r="U23" s="18">
        <f t="shared" si="11"/>
        <v>7.4340806845066609E-2</v>
      </c>
      <c r="V23" s="19">
        <f t="shared" si="12"/>
        <v>1.6641659487799731E-2</v>
      </c>
      <c r="W23" s="4"/>
      <c r="X23" s="4">
        <f t="shared" si="13"/>
        <v>3.668443251013738E-3</v>
      </c>
    </row>
    <row r="24" spans="2:24">
      <c r="B24">
        <f t="shared" si="7"/>
        <v>1980</v>
      </c>
      <c r="C24" s="1">
        <v>216</v>
      </c>
      <c r="D24" s="1">
        <v>2751</v>
      </c>
      <c r="E24" s="1">
        <f t="shared" si="0"/>
        <v>2967</v>
      </c>
      <c r="F24" s="1">
        <v>18146</v>
      </c>
      <c r="G24" s="1">
        <v>186618</v>
      </c>
      <c r="H24" s="4">
        <f t="shared" si="8"/>
        <v>6.4666853031954075E-2</v>
      </c>
      <c r="I24" s="27">
        <v>788.52</v>
      </c>
      <c r="J24" s="4">
        <f t="shared" si="1"/>
        <v>6.936815981122102E-2</v>
      </c>
      <c r="K24" s="4">
        <f t="shared" si="9"/>
        <v>-1.6692464102526783E-2</v>
      </c>
      <c r="M24" s="11">
        <f t="shared" si="14"/>
        <v>0.92719919110212334</v>
      </c>
      <c r="N24" s="3">
        <f t="shared" si="15"/>
        <v>0.16350710900473933</v>
      </c>
      <c r="O24" s="11">
        <f t="shared" si="16"/>
        <v>1.5898787898273477E-2</v>
      </c>
      <c r="P24" s="11">
        <f t="shared" si="5"/>
        <v>3.7627453964388983E-3</v>
      </c>
      <c r="R24" s="2">
        <f t="shared" si="6"/>
        <v>0.23666869578450769</v>
      </c>
      <c r="S24" s="2"/>
      <c r="T24" s="23">
        <f t="shared" si="10"/>
        <v>1980</v>
      </c>
      <c r="U24" s="18">
        <f t="shared" si="11"/>
        <v>6.4666853031954075E-2</v>
      </c>
      <c r="V24" s="19">
        <f t="shared" si="12"/>
        <v>1.5898787898273477E-2</v>
      </c>
      <c r="W24" s="4"/>
      <c r="X24" s="4">
        <f t="shared" si="13"/>
        <v>3.4888144879013853E-3</v>
      </c>
    </row>
    <row r="25" spans="2:24">
      <c r="B25">
        <f t="shared" si="7"/>
        <v>1981</v>
      </c>
      <c r="C25" s="1">
        <v>213</v>
      </c>
      <c r="D25" s="1">
        <v>2843</v>
      </c>
      <c r="E25" s="1">
        <f t="shared" si="0"/>
        <v>3056</v>
      </c>
      <c r="F25" s="1">
        <v>17291</v>
      </c>
      <c r="G25" s="1">
        <v>189341</v>
      </c>
      <c r="H25" s="4">
        <f t="shared" si="8"/>
        <v>1.4591304161442054E-2</v>
      </c>
      <c r="I25" s="27">
        <v>825.79</v>
      </c>
      <c r="J25" s="4">
        <f t="shared" si="1"/>
        <v>4.7265763709227304E-2</v>
      </c>
      <c r="K25" s="4">
        <f t="shared" si="9"/>
        <v>-2.2102396101993715E-2</v>
      </c>
      <c r="M25" s="11">
        <f t="shared" si="14"/>
        <v>0.93030104712041883</v>
      </c>
      <c r="N25" s="3">
        <f t="shared" si="15"/>
        <v>0.17673934416748596</v>
      </c>
      <c r="O25" s="11">
        <f t="shared" si="16"/>
        <v>1.6140191506329848E-2</v>
      </c>
      <c r="P25" s="11">
        <f t="shared" si="5"/>
        <v>3.7006987248574094E-3</v>
      </c>
      <c r="R25" s="2">
        <f t="shared" si="6"/>
        <v>0.22928468496833335</v>
      </c>
      <c r="S25" s="2"/>
      <c r="T25" s="23">
        <f t="shared" si="10"/>
        <v>1981</v>
      </c>
      <c r="U25" s="18">
        <f t="shared" si="11"/>
        <v>1.4591304161442054E-2</v>
      </c>
      <c r="V25" s="19">
        <f t="shared" si="12"/>
        <v>1.6140191506329848E-2</v>
      </c>
      <c r="W25" s="4"/>
      <c r="X25" s="4">
        <f t="shared" si="13"/>
        <v>3.4427638988120467E-3</v>
      </c>
    </row>
    <row r="26" spans="2:24">
      <c r="B26">
        <f t="shared" si="7"/>
        <v>1982</v>
      </c>
      <c r="C26" s="1">
        <v>214</v>
      </c>
      <c r="D26" s="1">
        <v>3010</v>
      </c>
      <c r="E26" s="1">
        <f t="shared" si="0"/>
        <v>3224</v>
      </c>
      <c r="F26" s="1">
        <v>17509</v>
      </c>
      <c r="G26" s="1">
        <v>193627</v>
      </c>
      <c r="H26" s="4">
        <f t="shared" si="8"/>
        <v>2.2636407328576524E-2</v>
      </c>
      <c r="I26" s="27">
        <v>860.21</v>
      </c>
      <c r="J26" s="4">
        <f t="shared" si="1"/>
        <v>4.1681299119630921E-2</v>
      </c>
      <c r="K26" s="4">
        <f t="shared" si="9"/>
        <v>-5.5844645895963829E-3</v>
      </c>
      <c r="M26" s="11">
        <f t="shared" si="14"/>
        <v>0.93362282878411906</v>
      </c>
      <c r="N26" s="3">
        <f t="shared" si="15"/>
        <v>0.18413387400765321</v>
      </c>
      <c r="O26" s="11">
        <f t="shared" si="16"/>
        <v>1.6650570426645046E-2</v>
      </c>
      <c r="P26" s="11">
        <f t="shared" si="5"/>
        <v>3.7479220190418617E-3</v>
      </c>
      <c r="R26" s="2">
        <f t="shared" si="6"/>
        <v>0.22509270991967079</v>
      </c>
      <c r="S26" s="2"/>
      <c r="T26" s="23">
        <f t="shared" si="10"/>
        <v>1982</v>
      </c>
      <c r="U26" s="18">
        <f t="shared" si="11"/>
        <v>2.2636407328576524E-2</v>
      </c>
      <c r="V26" s="19">
        <f t="shared" si="12"/>
        <v>1.6650570426645046E-2</v>
      </c>
      <c r="W26" s="4"/>
      <c r="X26" s="4">
        <f t="shared" si="13"/>
        <v>3.4991455574801501E-3</v>
      </c>
    </row>
    <row r="27" spans="2:24">
      <c r="B27">
        <f t="shared" si="7"/>
        <v>1983</v>
      </c>
      <c r="C27" s="1">
        <v>220</v>
      </c>
      <c r="D27" s="1">
        <v>3240</v>
      </c>
      <c r="E27" s="1">
        <f t="shared" si="0"/>
        <v>3460</v>
      </c>
      <c r="F27" s="1">
        <v>17722</v>
      </c>
      <c r="G27" s="1">
        <v>202766</v>
      </c>
      <c r="H27" s="4">
        <f t="shared" si="8"/>
        <v>4.7198996007788097E-2</v>
      </c>
      <c r="I27" s="27">
        <v>898.2700000000001</v>
      </c>
      <c r="J27" s="4">
        <f t="shared" si="1"/>
        <v>4.4245009939433366E-2</v>
      </c>
      <c r="K27" s="4">
        <f t="shared" si="9"/>
        <v>2.563710819802445E-3</v>
      </c>
      <c r="M27" s="11">
        <f t="shared" si="14"/>
        <v>0.93641618497109824</v>
      </c>
      <c r="N27" s="3">
        <f t="shared" si="15"/>
        <v>0.19523755783771585</v>
      </c>
      <c r="O27" s="11">
        <f t="shared" si="16"/>
        <v>1.7064004813430258E-2</v>
      </c>
      <c r="P27" s="11">
        <f t="shared" si="5"/>
        <v>3.8518485533302897E-3</v>
      </c>
      <c r="R27" s="2">
        <f t="shared" si="6"/>
        <v>0.22572945773542474</v>
      </c>
      <c r="S27" s="2"/>
      <c r="T27" s="23">
        <f t="shared" si="10"/>
        <v>1983</v>
      </c>
      <c r="U27" s="18">
        <f t="shared" si="11"/>
        <v>4.7198996007788097E-2</v>
      </c>
      <c r="V27" s="19">
        <f t="shared" si="12"/>
        <v>1.7064004813430258E-2</v>
      </c>
      <c r="W27" s="4"/>
      <c r="X27" s="4">
        <f t="shared" si="13"/>
        <v>3.6069333273959941E-3</v>
      </c>
    </row>
    <row r="28" spans="2:24">
      <c r="B28">
        <f t="shared" si="7"/>
        <v>1984</v>
      </c>
      <c r="C28" s="1">
        <v>222</v>
      </c>
      <c r="D28" s="1">
        <v>3409</v>
      </c>
      <c r="E28" s="1">
        <f t="shared" si="0"/>
        <v>3631</v>
      </c>
      <c r="F28" s="1">
        <v>18893</v>
      </c>
      <c r="G28" s="1">
        <v>212031</v>
      </c>
      <c r="H28" s="4">
        <f t="shared" si="8"/>
        <v>4.5693064912263326E-2</v>
      </c>
      <c r="I28" s="27">
        <v>942</v>
      </c>
      <c r="J28" s="4">
        <f t="shared" si="1"/>
        <v>4.8682467409576047E-2</v>
      </c>
      <c r="K28" s="4">
        <f t="shared" si="9"/>
        <v>4.4374574701426805E-3</v>
      </c>
      <c r="M28" s="11">
        <f t="shared" si="14"/>
        <v>0.93885981823189202</v>
      </c>
      <c r="N28" s="3">
        <f t="shared" si="15"/>
        <v>0.19218758270258826</v>
      </c>
      <c r="O28" s="11">
        <f t="shared" si="16"/>
        <v>1.7124854384500381E-2</v>
      </c>
      <c r="P28" s="11">
        <f t="shared" si="5"/>
        <v>3.8545647558386412E-3</v>
      </c>
      <c r="R28" s="2">
        <f t="shared" si="6"/>
        <v>0.22508598726114651</v>
      </c>
      <c r="S28" s="2"/>
      <c r="T28" s="23">
        <f t="shared" si="10"/>
        <v>1984</v>
      </c>
      <c r="U28" s="18">
        <f t="shared" si="11"/>
        <v>4.5693064912263326E-2</v>
      </c>
      <c r="V28" s="19">
        <f t="shared" si="12"/>
        <v>1.7124854384500381E-2</v>
      </c>
      <c r="W28" s="4"/>
      <c r="X28" s="4">
        <f t="shared" si="13"/>
        <v>3.6188959660297241E-3</v>
      </c>
    </row>
    <row r="29" spans="2:24">
      <c r="B29">
        <f t="shared" si="7"/>
        <v>1985</v>
      </c>
      <c r="C29" s="1">
        <v>224</v>
      </c>
      <c r="D29" s="1">
        <v>3541</v>
      </c>
      <c r="E29" s="1">
        <f t="shared" si="0"/>
        <v>3765</v>
      </c>
      <c r="F29" s="1">
        <v>20258</v>
      </c>
      <c r="G29" s="1">
        <v>223537</v>
      </c>
      <c r="H29" s="4">
        <f t="shared" si="8"/>
        <v>5.426564983422244E-2</v>
      </c>
      <c r="I29" s="27">
        <v>984.41000000000008</v>
      </c>
      <c r="J29" s="4">
        <f t="shared" si="1"/>
        <v>4.5021231422505359E-2</v>
      </c>
      <c r="K29" s="4">
        <f t="shared" si="9"/>
        <v>-3.6612359870706879E-3</v>
      </c>
      <c r="M29" s="11">
        <f t="shared" si="14"/>
        <v>0.94050464807436918</v>
      </c>
      <c r="N29" s="3">
        <f t="shared" si="15"/>
        <v>0.1858525027149768</v>
      </c>
      <c r="O29" s="11">
        <f t="shared" si="16"/>
        <v>1.6842849282221736E-2</v>
      </c>
      <c r="P29" s="11">
        <f t="shared" si="5"/>
        <v>3.8246259180625955E-3</v>
      </c>
      <c r="R29" s="2">
        <f t="shared" si="6"/>
        <v>0.22707713249560649</v>
      </c>
      <c r="S29" s="2"/>
      <c r="T29" s="23">
        <f t="shared" si="10"/>
        <v>1985</v>
      </c>
      <c r="U29" s="18">
        <f t="shared" si="11"/>
        <v>5.426564983422244E-2</v>
      </c>
      <c r="V29" s="19">
        <f t="shared" si="12"/>
        <v>1.6842849282221736E-2</v>
      </c>
      <c r="W29" s="4"/>
      <c r="X29" s="4">
        <f t="shared" si="13"/>
        <v>3.5970784530835725E-3</v>
      </c>
    </row>
    <row r="30" spans="2:24">
      <c r="B30">
        <f t="shared" si="7"/>
        <v>1986</v>
      </c>
      <c r="C30" s="1">
        <v>226</v>
      </c>
      <c r="D30" s="1">
        <v>3678</v>
      </c>
      <c r="E30" s="1">
        <f t="shared" si="0"/>
        <v>3904</v>
      </c>
      <c r="F30" s="1">
        <v>21042</v>
      </c>
      <c r="G30" s="1">
        <v>231327</v>
      </c>
      <c r="H30" s="4">
        <f t="shared" si="8"/>
        <v>3.4848816974371033E-2</v>
      </c>
      <c r="I30" s="27">
        <v>1037.1299999999999</v>
      </c>
      <c r="J30" s="4">
        <f t="shared" si="1"/>
        <v>5.3554921221848462E-2</v>
      </c>
      <c r="K30" s="4">
        <f t="shared" si="9"/>
        <v>8.5336897993431027E-3</v>
      </c>
      <c r="M30" s="11">
        <f t="shared" si="14"/>
        <v>0.94211065573770492</v>
      </c>
      <c r="N30" s="3">
        <f t="shared" si="15"/>
        <v>0.18553369451573046</v>
      </c>
      <c r="O30" s="11">
        <f t="shared" si="16"/>
        <v>1.6876542729555997E-2</v>
      </c>
      <c r="P30" s="11">
        <f t="shared" si="5"/>
        <v>3.7642339918814425E-3</v>
      </c>
      <c r="R30" s="2">
        <f t="shared" si="6"/>
        <v>0.22304532700818608</v>
      </c>
      <c r="S30" s="2"/>
      <c r="T30" s="23">
        <f t="shared" si="10"/>
        <v>1986</v>
      </c>
      <c r="U30" s="18">
        <f t="shared" si="11"/>
        <v>3.4848816974371033E-2</v>
      </c>
      <c r="V30" s="19">
        <f t="shared" si="12"/>
        <v>1.6876542729555997E-2</v>
      </c>
      <c r="W30" s="4"/>
      <c r="X30" s="4">
        <f t="shared" si="13"/>
        <v>3.5463249544415844E-3</v>
      </c>
    </row>
    <row r="31" spans="2:24">
      <c r="B31">
        <f t="shared" si="7"/>
        <v>1987</v>
      </c>
      <c r="C31" s="1">
        <v>229</v>
      </c>
      <c r="D31" s="1">
        <v>3814</v>
      </c>
      <c r="E31" s="1">
        <f t="shared" si="0"/>
        <v>4043</v>
      </c>
      <c r="F31" s="1">
        <v>20609</v>
      </c>
      <c r="G31" s="1">
        <v>239622</v>
      </c>
      <c r="H31" s="4">
        <f t="shared" si="8"/>
        <v>3.5858330415386108E-2</v>
      </c>
      <c r="I31" s="27">
        <v>1065.1300000000001</v>
      </c>
      <c r="J31" s="4">
        <f t="shared" si="1"/>
        <v>2.6997579859805665E-2</v>
      </c>
      <c r="K31" s="4">
        <f t="shared" si="9"/>
        <v>-2.6557341362042797E-2</v>
      </c>
      <c r="M31" s="11">
        <f t="shared" si="14"/>
        <v>0.94335889191194655</v>
      </c>
      <c r="N31" s="3">
        <f t="shared" si="15"/>
        <v>0.19617642777427338</v>
      </c>
      <c r="O31" s="11">
        <f t="shared" si="16"/>
        <v>1.6872407374948876E-2</v>
      </c>
      <c r="P31" s="11">
        <f t="shared" si="5"/>
        <v>3.7957807967102606E-3</v>
      </c>
      <c r="R31" s="2">
        <f t="shared" si="6"/>
        <v>0.22496972200576457</v>
      </c>
      <c r="S31" s="2"/>
      <c r="T31" s="23">
        <f t="shared" si="10"/>
        <v>1987</v>
      </c>
      <c r="U31" s="18">
        <f t="shared" si="11"/>
        <v>3.5858330415386108E-2</v>
      </c>
      <c r="V31" s="19">
        <f t="shared" si="12"/>
        <v>1.6872407374948876E-2</v>
      </c>
      <c r="W31" s="4"/>
      <c r="X31" s="4">
        <f t="shared" si="13"/>
        <v>3.5807835663252368E-3</v>
      </c>
    </row>
    <row r="32" spans="2:24">
      <c r="B32">
        <f t="shared" si="7"/>
        <v>1988</v>
      </c>
      <c r="C32" s="1">
        <v>231</v>
      </c>
      <c r="D32" s="1">
        <v>3981</v>
      </c>
      <c r="E32" s="1">
        <f t="shared" si="0"/>
        <v>4212</v>
      </c>
      <c r="F32" s="1">
        <v>22321</v>
      </c>
      <c r="G32" s="1">
        <v>249560</v>
      </c>
      <c r="H32" s="4">
        <f t="shared" si="8"/>
        <v>4.1473654338917143E-2</v>
      </c>
      <c r="I32" s="27">
        <v>1123.29</v>
      </c>
      <c r="J32" s="4">
        <f t="shared" si="1"/>
        <v>5.4603663402589264E-2</v>
      </c>
      <c r="K32" s="4">
        <f t="shared" si="9"/>
        <v>2.7606083542783599E-2</v>
      </c>
      <c r="M32" s="11">
        <f t="shared" si="14"/>
        <v>0.9451566951566952</v>
      </c>
      <c r="N32" s="3">
        <f t="shared" si="15"/>
        <v>0.18870122306348283</v>
      </c>
      <c r="O32" s="11">
        <f t="shared" si="16"/>
        <v>1.6877704760378264E-2</v>
      </c>
      <c r="P32" s="11">
        <f t="shared" si="5"/>
        <v>3.7496995433058248E-3</v>
      </c>
      <c r="R32" s="2">
        <f t="shared" si="6"/>
        <v>0.22216880769881331</v>
      </c>
      <c r="S32" s="2"/>
      <c r="T32" s="23">
        <f t="shared" si="10"/>
        <v>1988</v>
      </c>
      <c r="U32" s="18">
        <f t="shared" si="11"/>
        <v>4.1473654338917143E-2</v>
      </c>
      <c r="V32" s="19">
        <f t="shared" si="12"/>
        <v>1.6877704760378264E-2</v>
      </c>
      <c r="W32" s="4"/>
      <c r="X32" s="4">
        <f t="shared" si="13"/>
        <v>3.5440536281815026E-3</v>
      </c>
    </row>
    <row r="33" spans="2:24">
      <c r="B33">
        <f t="shared" si="7"/>
        <v>1989</v>
      </c>
      <c r="C33" s="1">
        <v>231</v>
      </c>
      <c r="D33" s="1">
        <v>4109</v>
      </c>
      <c r="E33" s="1">
        <f t="shared" si="0"/>
        <v>4340</v>
      </c>
      <c r="F33" s="1">
        <v>23645</v>
      </c>
      <c r="G33" s="1">
        <v>273810</v>
      </c>
      <c r="H33" s="4">
        <f t="shared" si="8"/>
        <v>9.7171020996954738E-2</v>
      </c>
      <c r="I33" s="27">
        <v>1200.6600000000001</v>
      </c>
      <c r="J33" s="4">
        <f t="shared" si="1"/>
        <v>6.8878027935795894E-2</v>
      </c>
      <c r="K33" s="4">
        <f t="shared" si="9"/>
        <v>1.4274364533206629E-2</v>
      </c>
      <c r="M33" s="11">
        <f t="shared" si="14"/>
        <v>0.9467741935483871</v>
      </c>
      <c r="N33" s="3">
        <f t="shared" si="15"/>
        <v>0.18354831888348488</v>
      </c>
      <c r="O33" s="11">
        <f t="shared" si="16"/>
        <v>1.5850407216683102E-2</v>
      </c>
      <c r="P33" s="11">
        <f t="shared" si="5"/>
        <v>3.6146785934402744E-3</v>
      </c>
      <c r="R33" s="2">
        <f t="shared" si="6"/>
        <v>0.22804957273499576</v>
      </c>
      <c r="S33" s="2"/>
      <c r="T33" s="23">
        <f t="shared" si="10"/>
        <v>1989</v>
      </c>
      <c r="U33" s="18">
        <f t="shared" si="11"/>
        <v>9.7171020996954738E-2</v>
      </c>
      <c r="V33" s="19">
        <f t="shared" si="12"/>
        <v>1.5850407216683102E-2</v>
      </c>
      <c r="W33" s="4"/>
      <c r="X33" s="4">
        <f t="shared" si="13"/>
        <v>3.4222844102410341E-3</v>
      </c>
    </row>
    <row r="34" spans="2:24">
      <c r="B34">
        <f t="shared" si="7"/>
        <v>1990</v>
      </c>
      <c r="C34" s="1">
        <v>225</v>
      </c>
      <c r="D34" s="1">
        <v>4235</v>
      </c>
      <c r="E34" s="1">
        <f t="shared" si="0"/>
        <v>4460</v>
      </c>
      <c r="F34" s="1">
        <v>24869</v>
      </c>
      <c r="G34" s="1">
        <v>289921</v>
      </c>
      <c r="H34" s="4">
        <f t="shared" si="8"/>
        <v>5.8840071582484166E-2</v>
      </c>
      <c r="I34" s="27">
        <v>1306.68</v>
      </c>
      <c r="J34" s="4">
        <f t="shared" si="1"/>
        <v>8.830143421118386E-2</v>
      </c>
      <c r="K34" s="4">
        <f t="shared" si="9"/>
        <v>1.9423406275387967E-2</v>
      </c>
      <c r="M34" s="11">
        <f t="shared" si="14"/>
        <v>0.94955156950672648</v>
      </c>
      <c r="N34" s="3">
        <f t="shared" si="15"/>
        <v>0.17933974023885157</v>
      </c>
      <c r="O34" s="11">
        <f t="shared" si="16"/>
        <v>1.5383501022692389E-2</v>
      </c>
      <c r="P34" s="11">
        <f t="shared" si="5"/>
        <v>3.413230477240028E-3</v>
      </c>
      <c r="R34" s="2">
        <f t="shared" si="6"/>
        <v>0.22187605228518076</v>
      </c>
      <c r="S34" s="2"/>
      <c r="T34" s="23">
        <f t="shared" si="10"/>
        <v>1990</v>
      </c>
      <c r="U34" s="18">
        <f t="shared" si="11"/>
        <v>5.8840071582484166E-2</v>
      </c>
      <c r="V34" s="19">
        <f t="shared" si="12"/>
        <v>1.5383501022692389E-2</v>
      </c>
      <c r="W34" s="4"/>
      <c r="X34" s="4">
        <f t="shared" si="13"/>
        <v>3.2410383567514612E-3</v>
      </c>
    </row>
    <row r="35" spans="2:24">
      <c r="B35" s="5">
        <f t="shared" si="7"/>
        <v>1991</v>
      </c>
      <c r="C35" s="6">
        <v>280</v>
      </c>
      <c r="D35" s="6">
        <v>4793</v>
      </c>
      <c r="E35" s="6">
        <f t="shared" si="0"/>
        <v>5073</v>
      </c>
      <c r="F35" s="6">
        <v>26791</v>
      </c>
      <c r="G35" s="6">
        <v>338434</v>
      </c>
      <c r="H35" s="4">
        <f t="shared" si="8"/>
        <v>0.16733179038427703</v>
      </c>
      <c r="I35" s="26">
        <v>1579.8</v>
      </c>
      <c r="J35" s="7">
        <f t="shared" si="1"/>
        <v>0.20901827532372108</v>
      </c>
      <c r="K35" s="7">
        <f t="shared" si="9"/>
        <v>0.12071684111253722</v>
      </c>
      <c r="L35" s="5"/>
      <c r="M35" s="12">
        <f t="shared" si="14"/>
        <v>0.94480583481174851</v>
      </c>
      <c r="N35" s="8">
        <f t="shared" si="15"/>
        <v>0.18935463401888694</v>
      </c>
      <c r="O35" s="12">
        <f t="shared" si="16"/>
        <v>1.4989628701607995E-2</v>
      </c>
      <c r="P35" s="11">
        <f t="shared" si="5"/>
        <v>3.2111659703759968E-3</v>
      </c>
      <c r="R35" s="2">
        <f t="shared" si="6"/>
        <v>0.2142258513735916</v>
      </c>
      <c r="S35" s="2"/>
      <c r="T35" s="23">
        <f t="shared" si="10"/>
        <v>1991</v>
      </c>
      <c r="U35" s="18">
        <f t="shared" si="11"/>
        <v>0.16733179038427703</v>
      </c>
      <c r="V35" s="19">
        <f t="shared" si="12"/>
        <v>1.4989628701607995E-2</v>
      </c>
      <c r="W35" s="4"/>
      <c r="X35" s="4">
        <f t="shared" si="13"/>
        <v>3.0339283453601723E-3</v>
      </c>
    </row>
    <row r="36" spans="2:24">
      <c r="B36">
        <f t="shared" si="7"/>
        <v>1992</v>
      </c>
      <c r="C36" s="1">
        <v>289</v>
      </c>
      <c r="D36" s="1">
        <v>5224</v>
      </c>
      <c r="E36" s="1">
        <f t="shared" si="0"/>
        <v>5513</v>
      </c>
      <c r="F36" s="1">
        <v>29098</v>
      </c>
      <c r="G36" s="1">
        <v>374128</v>
      </c>
      <c r="H36" s="4">
        <f t="shared" si="8"/>
        <v>0.10546812672485628</v>
      </c>
      <c r="I36" s="26">
        <v>1695.3200000000002</v>
      </c>
      <c r="J36" s="4">
        <f t="shared" si="1"/>
        <v>7.3123180149386124E-2</v>
      </c>
      <c r="K36" s="4">
        <f t="shared" si="9"/>
        <v>-0.13589509517433496</v>
      </c>
      <c r="M36" s="11">
        <f t="shared" si="14"/>
        <v>0.9475784509341556</v>
      </c>
      <c r="N36" s="3">
        <f t="shared" si="15"/>
        <v>0.18946319334662176</v>
      </c>
      <c r="O36" s="11">
        <f t="shared" si="16"/>
        <v>1.4735598511739298E-2</v>
      </c>
      <c r="P36" s="11">
        <f t="shared" si="5"/>
        <v>3.2518934478446542E-3</v>
      </c>
      <c r="R36" s="2">
        <f t="shared" si="6"/>
        <v>0.22068282094235894</v>
      </c>
      <c r="S36" s="2"/>
      <c r="T36" s="23">
        <f t="shared" si="10"/>
        <v>1992</v>
      </c>
      <c r="U36" s="18">
        <f t="shared" si="11"/>
        <v>0.10546812672485628</v>
      </c>
      <c r="V36" s="19">
        <f t="shared" si="12"/>
        <v>1.4735598511739298E-2</v>
      </c>
      <c r="W36" s="4"/>
      <c r="X36" s="4">
        <f t="shared" si="13"/>
        <v>3.0814241559115677E-3</v>
      </c>
    </row>
    <row r="37" spans="2:24">
      <c r="B37">
        <f t="shared" si="7"/>
        <v>1993</v>
      </c>
      <c r="C37" s="1">
        <v>303</v>
      </c>
      <c r="D37" s="1">
        <v>5660</v>
      </c>
      <c r="E37" s="1">
        <f t="shared" si="0"/>
        <v>5963</v>
      </c>
      <c r="F37" s="1">
        <v>28280</v>
      </c>
      <c r="G37" s="1">
        <v>383018</v>
      </c>
      <c r="H37" s="4">
        <f t="shared" si="8"/>
        <v>2.3761921053756963E-2</v>
      </c>
      <c r="I37" s="26">
        <v>1748.55</v>
      </c>
      <c r="J37" s="4">
        <f t="shared" si="1"/>
        <v>3.1398202109336193E-2</v>
      </c>
      <c r="K37" s="4">
        <f t="shared" si="9"/>
        <v>-4.1724978040049931E-2</v>
      </c>
      <c r="M37" s="11">
        <f t="shared" si="14"/>
        <v>0.94918665101458999</v>
      </c>
      <c r="N37" s="3">
        <f t="shared" si="15"/>
        <v>0.21085572842998584</v>
      </c>
      <c r="O37" s="11">
        <f t="shared" si="16"/>
        <v>1.5568458923601501E-2</v>
      </c>
      <c r="P37" s="11">
        <f t="shared" si="5"/>
        <v>3.4102542106316663E-3</v>
      </c>
      <c r="R37" s="2">
        <f t="shared" si="6"/>
        <v>0.2190489262531812</v>
      </c>
      <c r="S37" s="2"/>
      <c r="T37" s="23">
        <f t="shared" si="10"/>
        <v>1993</v>
      </c>
      <c r="U37" s="18">
        <f t="shared" si="11"/>
        <v>2.3761921053756963E-2</v>
      </c>
      <c r="V37" s="19">
        <f t="shared" si="12"/>
        <v>1.5568458923601501E-2</v>
      </c>
      <c r="W37" s="4"/>
      <c r="X37" s="4">
        <f t="shared" si="13"/>
        <v>3.2369677732978753E-3</v>
      </c>
    </row>
    <row r="38" spans="2:24">
      <c r="B38">
        <f t="shared" si="7"/>
        <v>1994</v>
      </c>
      <c r="C38" s="1">
        <v>310</v>
      </c>
      <c r="D38" s="1">
        <v>6165</v>
      </c>
      <c r="E38" s="1">
        <f t="shared" si="0"/>
        <v>6475</v>
      </c>
      <c r="F38" s="1">
        <v>29755</v>
      </c>
      <c r="G38" s="1">
        <v>401957</v>
      </c>
      <c r="H38" s="4">
        <f t="shared" si="8"/>
        <v>4.9446762293156032E-2</v>
      </c>
      <c r="I38" s="26">
        <v>1830.29</v>
      </c>
      <c r="J38" s="4">
        <f t="shared" si="1"/>
        <v>4.6747304909782406E-2</v>
      </c>
      <c r="K38" s="4">
        <f t="shared" si="9"/>
        <v>1.5349102800446213E-2</v>
      </c>
      <c r="M38" s="11">
        <f t="shared" si="14"/>
        <v>0.95212355212355215</v>
      </c>
      <c r="N38" s="3">
        <f t="shared" si="15"/>
        <v>0.21761048563266677</v>
      </c>
      <c r="O38" s="11">
        <f t="shared" si="16"/>
        <v>1.6108688242772236E-2</v>
      </c>
      <c r="P38" s="11">
        <f t="shared" si="5"/>
        <v>3.5376907484606264E-3</v>
      </c>
      <c r="R38" s="2">
        <f t="shared" si="6"/>
        <v>0.2196138316878746</v>
      </c>
      <c r="S38" s="2"/>
      <c r="T38" s="23">
        <f t="shared" si="10"/>
        <v>1994</v>
      </c>
      <c r="U38" s="18">
        <f t="shared" si="11"/>
        <v>4.9446762293156032E-2</v>
      </c>
      <c r="V38" s="19">
        <f t="shared" si="12"/>
        <v>1.6108688242772236E-2</v>
      </c>
      <c r="W38" s="4"/>
      <c r="X38" s="4">
        <f t="shared" si="13"/>
        <v>3.3683186817389595E-3</v>
      </c>
    </row>
    <row r="39" spans="2:24">
      <c r="B39">
        <f t="shared" si="7"/>
        <v>1995</v>
      </c>
      <c r="C39" s="1">
        <v>314</v>
      </c>
      <c r="D39" s="1">
        <v>6713</v>
      </c>
      <c r="E39" s="1">
        <f t="shared" si="0"/>
        <v>7027</v>
      </c>
      <c r="F39" s="1">
        <v>29308</v>
      </c>
      <c r="G39" s="1">
        <v>416337</v>
      </c>
      <c r="H39" s="4">
        <f t="shared" si="8"/>
        <v>3.577497095460469E-2</v>
      </c>
      <c r="I39" s="26">
        <v>1898.8799999999999</v>
      </c>
      <c r="J39" s="4">
        <f t="shared" si="1"/>
        <v>3.747493566593274E-2</v>
      </c>
      <c r="K39" s="4">
        <f t="shared" si="9"/>
        <v>-9.2723692438496652E-3</v>
      </c>
      <c r="M39" s="11">
        <f t="shared" si="14"/>
        <v>0.95531521275081832</v>
      </c>
      <c r="N39" s="3">
        <f t="shared" si="15"/>
        <v>0.23976388699331241</v>
      </c>
      <c r="O39" s="11">
        <f t="shared" si="16"/>
        <v>1.6878153995441195E-2</v>
      </c>
      <c r="P39" s="11">
        <f t="shared" si="5"/>
        <v>3.7006024603977086E-3</v>
      </c>
      <c r="R39" s="2">
        <f t="shared" si="6"/>
        <v>0.21925398129423662</v>
      </c>
      <c r="S39" s="2"/>
      <c r="T39" s="23">
        <f t="shared" si="10"/>
        <v>1995</v>
      </c>
      <c r="U39" s="18">
        <f t="shared" si="11"/>
        <v>3.577497095460469E-2</v>
      </c>
      <c r="V39" s="19">
        <f t="shared" si="12"/>
        <v>1.6878153995441195E-2</v>
      </c>
      <c r="W39" s="4"/>
      <c r="X39" s="4">
        <f t="shared" si="13"/>
        <v>3.5352418267610383E-3</v>
      </c>
    </row>
    <row r="40" spans="2:24">
      <c r="B40">
        <f t="shared" si="7"/>
        <v>1996</v>
      </c>
      <c r="C40" s="1">
        <v>320</v>
      </c>
      <c r="D40" s="1">
        <v>7194</v>
      </c>
      <c r="E40" s="1">
        <f t="shared" si="0"/>
        <v>7514</v>
      </c>
      <c r="F40" s="1">
        <v>31707</v>
      </c>
      <c r="G40" s="1">
        <v>409047</v>
      </c>
      <c r="H40" s="4">
        <f t="shared" si="8"/>
        <v>-1.7509853796323638E-2</v>
      </c>
      <c r="I40" s="26">
        <v>1926.32</v>
      </c>
      <c r="J40" s="4">
        <f t="shared" si="1"/>
        <v>1.4450623525446682E-2</v>
      </c>
      <c r="K40" s="4">
        <f t="shared" si="9"/>
        <v>-2.3024312140486058E-2</v>
      </c>
      <c r="M40" s="11">
        <f t="shared" si="14"/>
        <v>0.95741282938514771</v>
      </c>
      <c r="N40" s="3">
        <f t="shared" si="15"/>
        <v>0.23698236982369825</v>
      </c>
      <c r="O40" s="11">
        <f t="shared" si="16"/>
        <v>1.8369527218143635E-2</v>
      </c>
      <c r="P40" s="11">
        <f t="shared" si="5"/>
        <v>3.9007018563893851E-3</v>
      </c>
      <c r="R40" s="2">
        <f t="shared" si="6"/>
        <v>0.21234633913368495</v>
      </c>
      <c r="S40" s="2"/>
      <c r="T40" s="23">
        <f t="shared" si="10"/>
        <v>1996</v>
      </c>
      <c r="U40" s="18">
        <f t="shared" si="11"/>
        <v>-1.7509853796323638E-2</v>
      </c>
      <c r="V40" s="19">
        <f t="shared" si="12"/>
        <v>1.8369527218143635E-2</v>
      </c>
      <c r="W40" s="4"/>
      <c r="X40" s="4">
        <f t="shared" si="13"/>
        <v>3.7345820009136595E-3</v>
      </c>
    </row>
    <row r="41" spans="2:24">
      <c r="B41">
        <f t="shared" si="7"/>
        <v>1997</v>
      </c>
      <c r="C41" s="1">
        <v>329</v>
      </c>
      <c r="D41" s="1">
        <v>7598</v>
      </c>
      <c r="E41" s="1">
        <f t="shared" si="0"/>
        <v>7927</v>
      </c>
      <c r="F41" s="1">
        <v>33547</v>
      </c>
      <c r="G41" s="1">
        <v>407577</v>
      </c>
      <c r="H41" s="4">
        <f t="shared" si="8"/>
        <v>-3.5937190591790458E-3</v>
      </c>
      <c r="I41" s="26">
        <v>1967.09</v>
      </c>
      <c r="J41" s="4">
        <f t="shared" si="1"/>
        <v>2.11647078367041E-2</v>
      </c>
      <c r="K41" s="4">
        <f t="shared" si="9"/>
        <v>6.7140843112574178E-3</v>
      </c>
      <c r="M41" s="11">
        <f t="shared" si="14"/>
        <v>0.95849627854169295</v>
      </c>
      <c r="N41" s="3">
        <f t="shared" si="15"/>
        <v>0.23629534682683995</v>
      </c>
      <c r="O41" s="11">
        <f t="shared" si="16"/>
        <v>1.9449085694236916E-2</v>
      </c>
      <c r="P41" s="11">
        <f t="shared" si="5"/>
        <v>4.0298105323091473E-3</v>
      </c>
      <c r="R41" s="2">
        <f t="shared" si="6"/>
        <v>0.20719794213787879</v>
      </c>
      <c r="S41" s="2"/>
      <c r="T41" s="23">
        <f t="shared" si="10"/>
        <v>1997</v>
      </c>
      <c r="U41" s="18">
        <f t="shared" si="11"/>
        <v>-3.5937190591790458E-3</v>
      </c>
      <c r="V41" s="19">
        <f t="shared" si="12"/>
        <v>1.9449085694236916E-2</v>
      </c>
      <c r="W41" s="4"/>
      <c r="X41" s="4">
        <f t="shared" si="13"/>
        <v>3.8625583984464363E-3</v>
      </c>
    </row>
    <row r="42" spans="2:24">
      <c r="B42">
        <f t="shared" si="7"/>
        <v>1998</v>
      </c>
      <c r="C42" s="1">
        <v>327</v>
      </c>
      <c r="D42" s="1">
        <v>7971</v>
      </c>
      <c r="E42" s="1">
        <f t="shared" si="0"/>
        <v>8298</v>
      </c>
      <c r="F42" s="1">
        <v>34905</v>
      </c>
      <c r="G42" s="1">
        <v>425913</v>
      </c>
      <c r="H42" s="4">
        <f t="shared" si="8"/>
        <v>4.4987818252747225E-2</v>
      </c>
      <c r="I42" s="26">
        <v>2018.23</v>
      </c>
      <c r="J42" s="4">
        <f t="shared" si="1"/>
        <v>2.5997793695255567E-2</v>
      </c>
      <c r="K42" s="4">
        <f t="shared" si="9"/>
        <v>4.8330858585514669E-3</v>
      </c>
      <c r="M42" s="11">
        <f t="shared" si="14"/>
        <v>0.96059291395516988</v>
      </c>
      <c r="N42" s="3">
        <f t="shared" si="15"/>
        <v>0.23773098409969917</v>
      </c>
      <c r="O42" s="11">
        <f t="shared" si="16"/>
        <v>1.9482852131773389E-2</v>
      </c>
      <c r="P42" s="11">
        <f t="shared" si="5"/>
        <v>4.1115234636290212E-3</v>
      </c>
      <c r="R42" s="2">
        <f t="shared" si="6"/>
        <v>0.21103293479930435</v>
      </c>
      <c r="S42" s="2"/>
      <c r="T42" s="23">
        <f t="shared" si="10"/>
        <v>1998</v>
      </c>
      <c r="U42" s="18">
        <f t="shared" si="11"/>
        <v>4.4987818252747225E-2</v>
      </c>
      <c r="V42" s="19">
        <f t="shared" si="12"/>
        <v>1.9482852131773389E-2</v>
      </c>
      <c r="W42" s="4"/>
      <c r="X42" s="4">
        <f t="shared" si="13"/>
        <v>3.9495003047224546E-3</v>
      </c>
    </row>
    <row r="43" spans="2:24">
      <c r="B43">
        <f t="shared" si="7"/>
        <v>1999</v>
      </c>
      <c r="C43" s="1">
        <v>328</v>
      </c>
      <c r="D43" s="1">
        <v>8308</v>
      </c>
      <c r="E43" s="1">
        <f t="shared" si="0"/>
        <v>8636</v>
      </c>
      <c r="F43" s="1">
        <v>36520</v>
      </c>
      <c r="G43" s="1">
        <v>453068</v>
      </c>
      <c r="H43" s="4">
        <f t="shared" si="8"/>
        <v>6.3757152282273521E-2</v>
      </c>
      <c r="I43" s="26">
        <v>2064.88</v>
      </c>
      <c r="J43" s="4">
        <f t="shared" si="1"/>
        <v>2.3114313036670886E-2</v>
      </c>
      <c r="K43" s="4">
        <f t="shared" si="9"/>
        <v>-2.8834806585846806E-3</v>
      </c>
      <c r="M43" s="11">
        <f t="shared" si="14"/>
        <v>0.96201945345067164</v>
      </c>
      <c r="N43" s="3">
        <f t="shared" si="15"/>
        <v>0.23647316538882804</v>
      </c>
      <c r="O43" s="11">
        <f t="shared" si="16"/>
        <v>1.9061156382706348E-2</v>
      </c>
      <c r="P43" s="11">
        <f t="shared" si="5"/>
        <v>4.1823253651543917E-3</v>
      </c>
      <c r="R43" s="2">
        <f t="shared" si="6"/>
        <v>0.21941614040525356</v>
      </c>
      <c r="S43" s="2"/>
      <c r="T43" s="23">
        <f t="shared" si="10"/>
        <v>1999</v>
      </c>
      <c r="U43" s="18">
        <f t="shared" si="11"/>
        <v>6.3757152282273521E-2</v>
      </c>
      <c r="V43" s="19">
        <f t="shared" si="12"/>
        <v>1.9061156382706348E-2</v>
      </c>
      <c r="W43" s="4"/>
      <c r="X43" s="4">
        <f t="shared" si="13"/>
        <v>4.0234783619387086E-3</v>
      </c>
    </row>
    <row r="44" spans="2:24">
      <c r="B44">
        <f t="shared" si="7"/>
        <v>2000</v>
      </c>
      <c r="C44" s="1">
        <v>333</v>
      </c>
      <c r="D44" s="1">
        <v>8516</v>
      </c>
      <c r="E44" s="1">
        <f t="shared" si="0"/>
        <v>8849</v>
      </c>
      <c r="F44" s="1">
        <v>36658</v>
      </c>
      <c r="G44" s="1">
        <v>467252</v>
      </c>
      <c r="H44" s="4">
        <f t="shared" si="8"/>
        <v>3.1306558838849696E-2</v>
      </c>
      <c r="I44" s="26">
        <v>2116.48</v>
      </c>
      <c r="J44" s="4">
        <f t="shared" si="1"/>
        <v>2.4989345627832948E-2</v>
      </c>
      <c r="K44" s="4">
        <f t="shared" si="9"/>
        <v>1.8750325911620624E-3</v>
      </c>
      <c r="M44" s="11">
        <f t="shared" ref="M44:M60" si="17">D44/E44</f>
        <v>0.96236862922364108</v>
      </c>
      <c r="N44" s="3">
        <f t="shared" ref="N44:N60" si="18">E44/F44</f>
        <v>0.24139342026297125</v>
      </c>
      <c r="O44" s="11">
        <f t="shared" ref="O44:O60" si="19">E44/G44</f>
        <v>1.8938388706736409E-2</v>
      </c>
      <c r="P44" s="11">
        <f t="shared" si="5"/>
        <v>4.1809986392500756E-3</v>
      </c>
      <c r="R44" s="2">
        <f t="shared" si="6"/>
        <v>0.22076844572119747</v>
      </c>
      <c r="S44" s="2"/>
      <c r="T44" s="23">
        <f t="shared" si="10"/>
        <v>2000</v>
      </c>
      <c r="U44" s="18">
        <f t="shared" si="11"/>
        <v>3.1306558838849696E-2</v>
      </c>
      <c r="V44" s="19">
        <f t="shared" si="12"/>
        <v>1.8938388706736409E-2</v>
      </c>
      <c r="W44" s="4"/>
      <c r="X44" s="4">
        <f t="shared" si="13"/>
        <v>4.023661929241004E-3</v>
      </c>
    </row>
    <row r="45" spans="2:24">
      <c r="B45">
        <f t="shared" si="7"/>
        <v>2001</v>
      </c>
      <c r="C45" s="1">
        <v>336</v>
      </c>
      <c r="D45" s="1">
        <v>8740</v>
      </c>
      <c r="E45" s="1">
        <f t="shared" si="0"/>
        <v>9076</v>
      </c>
      <c r="F45" s="1">
        <v>34399</v>
      </c>
      <c r="G45" s="1">
        <v>446247</v>
      </c>
      <c r="H45" s="4">
        <f t="shared" si="8"/>
        <v>-4.495432871341376E-2</v>
      </c>
      <c r="I45" s="26">
        <v>2179.85</v>
      </c>
      <c r="J45" s="4">
        <f t="shared" si="1"/>
        <v>2.994122316298764E-2</v>
      </c>
      <c r="K45" s="4">
        <f t="shared" si="9"/>
        <v>4.9518775351546918E-3</v>
      </c>
      <c r="M45" s="11">
        <f t="shared" si="17"/>
        <v>0.96297928602908767</v>
      </c>
      <c r="N45" s="3">
        <f t="shared" si="18"/>
        <v>0.26384487921160499</v>
      </c>
      <c r="O45" s="11">
        <f t="shared" si="19"/>
        <v>2.0338512079633029E-2</v>
      </c>
      <c r="P45" s="11">
        <f t="shared" si="5"/>
        <v>4.1635892377915908E-3</v>
      </c>
      <c r="R45" s="2">
        <f t="shared" si="6"/>
        <v>0.20471454457875543</v>
      </c>
      <c r="S45" s="2"/>
      <c r="T45" s="23">
        <f t="shared" si="10"/>
        <v>2001</v>
      </c>
      <c r="U45" s="18">
        <f t="shared" si="11"/>
        <v>-4.495432871341376E-2</v>
      </c>
      <c r="V45" s="19">
        <f t="shared" si="12"/>
        <v>2.0338512079633029E-2</v>
      </c>
      <c r="W45" s="4"/>
      <c r="X45" s="4">
        <f t="shared" si="13"/>
        <v>4.0094501915269405E-3</v>
      </c>
    </row>
    <row r="46" spans="2:24">
      <c r="B46">
        <f t="shared" si="7"/>
        <v>2002</v>
      </c>
      <c r="C46" s="1">
        <v>345</v>
      </c>
      <c r="D46" s="1">
        <v>8916</v>
      </c>
      <c r="E46" s="1">
        <f t="shared" si="0"/>
        <v>9261</v>
      </c>
      <c r="F46" s="1">
        <v>33448</v>
      </c>
      <c r="G46" s="1">
        <v>441705</v>
      </c>
      <c r="H46" s="4">
        <f t="shared" si="8"/>
        <v>-1.017821968551047E-2</v>
      </c>
      <c r="I46" s="26">
        <v>2209.29</v>
      </c>
      <c r="J46" s="4">
        <f t="shared" si="1"/>
        <v>1.3505516434617171E-2</v>
      </c>
      <c r="K46" s="4">
        <f t="shared" si="9"/>
        <v>-1.6435706728370469E-2</v>
      </c>
      <c r="M46" s="11">
        <f t="shared" si="17"/>
        <v>0.96274700356333009</v>
      </c>
      <c r="N46" s="3">
        <f t="shared" si="18"/>
        <v>0.27687754125807224</v>
      </c>
      <c r="O46" s="11">
        <f t="shared" si="19"/>
        <v>2.0966482154379053E-2</v>
      </c>
      <c r="P46" s="11">
        <f t="shared" si="5"/>
        <v>4.1918444387110789E-3</v>
      </c>
      <c r="R46" s="2">
        <f t="shared" si="6"/>
        <v>0.19993074698206212</v>
      </c>
      <c r="S46" s="2"/>
      <c r="T46" s="23">
        <f t="shared" si="10"/>
        <v>2002</v>
      </c>
      <c r="U46" s="18">
        <f t="shared" si="11"/>
        <v>-1.017821968551047E-2</v>
      </c>
      <c r="V46" s="19">
        <f t="shared" si="12"/>
        <v>2.0966482154379053E-2</v>
      </c>
      <c r="W46" s="4"/>
      <c r="X46" s="4">
        <f t="shared" si="13"/>
        <v>4.0356856727727011E-3</v>
      </c>
    </row>
    <row r="47" spans="2:24">
      <c r="B47">
        <f t="shared" si="7"/>
        <v>2003</v>
      </c>
      <c r="C47" s="1">
        <v>341</v>
      </c>
      <c r="D47" s="1">
        <v>9317</v>
      </c>
      <c r="E47" s="1">
        <f t="shared" si="0"/>
        <v>9658</v>
      </c>
      <c r="F47" s="1">
        <v>34477</v>
      </c>
      <c r="G47" s="1">
        <v>442238</v>
      </c>
      <c r="H47" s="4">
        <f t="shared" si="8"/>
        <v>1.206687721442945E-3</v>
      </c>
      <c r="I47" s="26">
        <v>2220.0800000000004</v>
      </c>
      <c r="J47" s="4">
        <f t="shared" si="1"/>
        <v>4.8839219839860171E-3</v>
      </c>
      <c r="K47" s="4">
        <f t="shared" si="9"/>
        <v>-8.6215944506311537E-3</v>
      </c>
      <c r="M47" s="11">
        <f t="shared" si="17"/>
        <v>0.96469248291571752</v>
      </c>
      <c r="N47" s="3">
        <f t="shared" si="18"/>
        <v>0.2801287815065116</v>
      </c>
      <c r="O47" s="11">
        <f t="shared" si="19"/>
        <v>2.1838919314939014E-2</v>
      </c>
      <c r="P47" s="11">
        <f t="shared" si="5"/>
        <v>4.3502936831105177E-3</v>
      </c>
      <c r="R47" s="2">
        <f t="shared" si="6"/>
        <v>0.19919912795935277</v>
      </c>
      <c r="S47" s="2"/>
      <c r="T47" s="23">
        <f t="shared" si="10"/>
        <v>2003</v>
      </c>
      <c r="U47" s="18">
        <f t="shared" si="11"/>
        <v>1.206687721442945E-3</v>
      </c>
      <c r="V47" s="19">
        <f t="shared" si="12"/>
        <v>2.1838919314939014E-2</v>
      </c>
      <c r="W47" s="4"/>
      <c r="X47" s="4">
        <f t="shared" si="13"/>
        <v>4.196695614572447E-3</v>
      </c>
    </row>
    <row r="48" spans="2:24">
      <c r="B48">
        <f t="shared" si="7"/>
        <v>2004</v>
      </c>
      <c r="C48" s="1">
        <v>348</v>
      </c>
      <c r="D48" s="1">
        <v>9591</v>
      </c>
      <c r="E48" s="1">
        <f t="shared" si="0"/>
        <v>9939</v>
      </c>
      <c r="F48" s="1">
        <v>38891</v>
      </c>
      <c r="G48" s="1">
        <v>442838</v>
      </c>
      <c r="H48" s="4">
        <f t="shared" si="8"/>
        <v>1.3567355134564973E-3</v>
      </c>
      <c r="I48" s="26">
        <v>2270.62</v>
      </c>
      <c r="J48" s="4">
        <f t="shared" si="1"/>
        <v>2.2764945407372394E-2</v>
      </c>
      <c r="K48" s="4">
        <f t="shared" si="9"/>
        <v>1.7881023423386377E-2</v>
      </c>
      <c r="M48" s="11">
        <f t="shared" si="17"/>
        <v>0.964986417144582</v>
      </c>
      <c r="N48" s="3">
        <f t="shared" si="18"/>
        <v>0.25556041243475353</v>
      </c>
      <c r="O48" s="11">
        <f t="shared" si="19"/>
        <v>2.2443873380333216E-2</v>
      </c>
      <c r="P48" s="11">
        <f t="shared" si="5"/>
        <v>4.3772185570460928E-3</v>
      </c>
      <c r="R48" s="2">
        <f t="shared" si="6"/>
        <v>0.19502955140005812</v>
      </c>
      <c r="S48" s="2"/>
      <c r="T48" s="23">
        <f t="shared" si="10"/>
        <v>2004</v>
      </c>
      <c r="U48" s="18">
        <f t="shared" si="11"/>
        <v>1.3567355134564973E-3</v>
      </c>
      <c r="V48" s="19">
        <f t="shared" si="12"/>
        <v>2.2443873380333216E-2</v>
      </c>
      <c r="W48" s="4"/>
      <c r="X48" s="4">
        <f t="shared" si="13"/>
        <v>4.2239564524226862E-3</v>
      </c>
    </row>
    <row r="49" spans="2:24">
      <c r="B49">
        <f t="shared" si="7"/>
        <v>2005</v>
      </c>
      <c r="C49" s="1">
        <v>351</v>
      </c>
      <c r="D49" s="1">
        <v>9897</v>
      </c>
      <c r="E49" s="1">
        <f t="shared" si="0"/>
        <v>10248</v>
      </c>
      <c r="F49" s="1">
        <v>42941</v>
      </c>
      <c r="G49" s="1">
        <v>452079</v>
      </c>
      <c r="H49" s="4">
        <f t="shared" si="8"/>
        <v>2.0867676215681641E-2</v>
      </c>
      <c r="I49" s="26">
        <v>2300.86</v>
      </c>
      <c r="J49" s="4">
        <f t="shared" si="1"/>
        <v>1.3317948401758262E-2</v>
      </c>
      <c r="K49" s="4">
        <f t="shared" si="9"/>
        <v>-9.4469970056141328E-3</v>
      </c>
      <c r="M49" s="11">
        <f t="shared" si="17"/>
        <v>0.96574941451990637</v>
      </c>
      <c r="N49" s="3">
        <f t="shared" si="18"/>
        <v>0.23865303556042011</v>
      </c>
      <c r="O49" s="11">
        <f t="shared" si="19"/>
        <v>2.2668604381092684E-2</v>
      </c>
      <c r="P49" s="11">
        <f t="shared" si="5"/>
        <v>4.4539867701641998E-3</v>
      </c>
      <c r="R49" s="2">
        <f t="shared" si="6"/>
        <v>0.19648261954225812</v>
      </c>
      <c r="S49" s="2"/>
      <c r="T49" s="23">
        <f t="shared" si="10"/>
        <v>2005</v>
      </c>
      <c r="U49" s="18">
        <f t="shared" si="11"/>
        <v>2.0867676215681641E-2</v>
      </c>
      <c r="V49" s="19">
        <f t="shared" si="12"/>
        <v>2.2668604381092684E-2</v>
      </c>
      <c r="W49" s="4"/>
      <c r="X49" s="4">
        <f t="shared" si="13"/>
        <v>4.3014351155654836E-3</v>
      </c>
    </row>
    <row r="50" spans="2:24">
      <c r="B50">
        <f t="shared" si="7"/>
        <v>2006</v>
      </c>
      <c r="C50" s="1">
        <v>353</v>
      </c>
      <c r="D50" s="1">
        <v>10045</v>
      </c>
      <c r="E50" s="1">
        <f t="shared" si="0"/>
        <v>10398</v>
      </c>
      <c r="F50" s="1">
        <v>49319</v>
      </c>
      <c r="G50" s="1">
        <v>488444</v>
      </c>
      <c r="H50" s="4">
        <f t="shared" si="8"/>
        <v>8.0439480710229772E-2</v>
      </c>
      <c r="I50" s="26">
        <v>2393.25</v>
      </c>
      <c r="J50" s="4">
        <f t="shared" si="1"/>
        <v>4.0154550907052E-2</v>
      </c>
      <c r="K50" s="4">
        <f t="shared" si="9"/>
        <v>2.6836602505293738E-2</v>
      </c>
      <c r="M50" s="11">
        <f t="shared" si="17"/>
        <v>0.96605116368532407</v>
      </c>
      <c r="N50" s="3">
        <f t="shared" si="18"/>
        <v>0.21083152537561589</v>
      </c>
      <c r="O50" s="11">
        <f t="shared" si="19"/>
        <v>2.128800845132707E-2</v>
      </c>
      <c r="P50" s="11">
        <f t="shared" si="5"/>
        <v>4.3447195236602943E-3</v>
      </c>
      <c r="R50" s="2">
        <f t="shared" si="6"/>
        <v>0.20409234304815627</v>
      </c>
      <c r="S50" s="2"/>
      <c r="T50" s="23">
        <f t="shared" si="10"/>
        <v>2006</v>
      </c>
      <c r="U50" s="18">
        <f t="shared" si="11"/>
        <v>8.0439480710229772E-2</v>
      </c>
      <c r="V50" s="19">
        <f t="shared" si="12"/>
        <v>2.128800845132707E-2</v>
      </c>
      <c r="W50" s="4"/>
      <c r="X50" s="4">
        <f t="shared" si="13"/>
        <v>4.1972213517183742E-3</v>
      </c>
    </row>
    <row r="51" spans="2:24">
      <c r="B51">
        <f t="shared" si="7"/>
        <v>2007</v>
      </c>
      <c r="C51" s="1">
        <v>355</v>
      </c>
      <c r="D51" s="1">
        <v>10358</v>
      </c>
      <c r="E51" s="1">
        <f t="shared" si="0"/>
        <v>10713</v>
      </c>
      <c r="F51" s="1">
        <v>51401</v>
      </c>
      <c r="G51" s="1">
        <v>538243</v>
      </c>
      <c r="H51" s="4">
        <f t="shared" si="8"/>
        <v>0.10195436938523139</v>
      </c>
      <c r="I51" s="26">
        <v>2513.23</v>
      </c>
      <c r="J51" s="4">
        <f t="shared" si="1"/>
        <v>5.0132664786378456E-2</v>
      </c>
      <c r="K51" s="4">
        <f t="shared" si="9"/>
        <v>9.9781138793264557E-3</v>
      </c>
      <c r="M51" s="11">
        <f t="shared" si="17"/>
        <v>0.96686269018948945</v>
      </c>
      <c r="N51" s="3">
        <f t="shared" si="18"/>
        <v>0.20842006964845042</v>
      </c>
      <c r="O51" s="11">
        <f t="shared" si="19"/>
        <v>1.9903649466876484E-2</v>
      </c>
      <c r="P51" s="11">
        <f t="shared" si="5"/>
        <v>4.2626420980172927E-3</v>
      </c>
      <c r="R51" s="2">
        <f t="shared" si="6"/>
        <v>0.21416384493261659</v>
      </c>
      <c r="S51" s="2"/>
      <c r="T51" s="23">
        <f t="shared" si="10"/>
        <v>2007</v>
      </c>
      <c r="U51" s="18">
        <f t="shared" si="11"/>
        <v>0.10195436938523139</v>
      </c>
      <c r="V51" s="19">
        <f t="shared" si="12"/>
        <v>1.9903649466876484E-2</v>
      </c>
      <c r="W51" s="4"/>
      <c r="X51" s="4">
        <f t="shared" si="13"/>
        <v>4.1213896062039686E-3</v>
      </c>
    </row>
    <row r="52" spans="2:24">
      <c r="B52">
        <f t="shared" si="7"/>
        <v>2008</v>
      </c>
      <c r="C52" s="1">
        <v>356</v>
      </c>
      <c r="D52" s="1">
        <v>10451</v>
      </c>
      <c r="E52" s="1">
        <f t="shared" si="0"/>
        <v>10807</v>
      </c>
      <c r="F52" s="1">
        <v>52468</v>
      </c>
      <c r="G52" s="1">
        <v>561182</v>
      </c>
      <c r="H52" s="4">
        <f t="shared" si="8"/>
        <v>4.2618296940229561E-2</v>
      </c>
      <c r="I52" s="26">
        <v>2561.7399999999998</v>
      </c>
      <c r="J52" s="4">
        <f t="shared" si="1"/>
        <v>1.930185458553324E-2</v>
      </c>
      <c r="K52" s="4">
        <f t="shared" si="9"/>
        <v>-3.0830810200845216E-2</v>
      </c>
      <c r="M52" s="11">
        <f t="shared" si="17"/>
        <v>0.96705838808179878</v>
      </c>
      <c r="N52" s="3">
        <f t="shared" si="18"/>
        <v>0.205973164595563</v>
      </c>
      <c r="O52" s="11">
        <f t="shared" si="19"/>
        <v>1.9257567063804614E-2</v>
      </c>
      <c r="P52" s="11">
        <f t="shared" si="5"/>
        <v>4.218617033734883E-3</v>
      </c>
      <c r="R52" s="2">
        <f t="shared" si="6"/>
        <v>0.21906282448648184</v>
      </c>
      <c r="S52" s="2"/>
      <c r="T52" s="23">
        <f t="shared" si="10"/>
        <v>2008</v>
      </c>
      <c r="U52" s="18">
        <f t="shared" si="11"/>
        <v>4.2618296940229561E-2</v>
      </c>
      <c r="V52" s="19">
        <f t="shared" si="12"/>
        <v>1.9257567063804614E-2</v>
      </c>
      <c r="W52" s="4"/>
      <c r="X52" s="4">
        <f t="shared" si="13"/>
        <v>4.0796489885780761E-3</v>
      </c>
    </row>
    <row r="53" spans="2:24">
      <c r="B53">
        <f t="shared" si="7"/>
        <v>2009</v>
      </c>
      <c r="C53" s="1">
        <v>356</v>
      </c>
      <c r="D53" s="1">
        <v>10580</v>
      </c>
      <c r="E53" s="1">
        <f t="shared" si="0"/>
        <v>10936</v>
      </c>
      <c r="F53" s="1">
        <v>44028</v>
      </c>
      <c r="G53" s="1">
        <v>524000</v>
      </c>
      <c r="H53" s="4">
        <f t="shared" si="8"/>
        <v>-6.6256579861791676E-2</v>
      </c>
      <c r="I53" s="26">
        <v>2460.2799999999997</v>
      </c>
      <c r="J53" s="4">
        <f t="shared" si="1"/>
        <v>-3.9605892869690185E-2</v>
      </c>
      <c r="K53" s="4">
        <f t="shared" si="9"/>
        <v>-5.8907747455223425E-2</v>
      </c>
      <c r="M53" s="11">
        <f t="shared" si="17"/>
        <v>0.96744696415508413</v>
      </c>
      <c r="N53" s="3">
        <f t="shared" si="18"/>
        <v>0.24838738984282729</v>
      </c>
      <c r="O53" s="11">
        <f t="shared" si="19"/>
        <v>2.0870229007633589E-2</v>
      </c>
      <c r="P53" s="11">
        <f t="shared" si="5"/>
        <v>4.4450225177622071E-3</v>
      </c>
      <c r="R53" s="2">
        <f t="shared" si="6"/>
        <v>0.21298388801274656</v>
      </c>
      <c r="S53" s="2"/>
      <c r="T53" s="23">
        <f t="shared" si="10"/>
        <v>2009</v>
      </c>
      <c r="U53" s="18">
        <f t="shared" si="11"/>
        <v>-6.6256579861791676E-2</v>
      </c>
      <c r="V53" s="19">
        <f t="shared" si="12"/>
        <v>2.0870229007633589E-2</v>
      </c>
      <c r="W53" s="4"/>
      <c r="X53" s="4">
        <f t="shared" si="13"/>
        <v>4.3003235404100353E-3</v>
      </c>
    </row>
    <row r="54" spans="2:24">
      <c r="B54">
        <f t="shared" si="7"/>
        <v>2010</v>
      </c>
      <c r="C54" s="1">
        <v>361</v>
      </c>
      <c r="D54" s="1">
        <v>10954</v>
      </c>
      <c r="E54" s="1">
        <f t="shared" si="0"/>
        <v>11315</v>
      </c>
      <c r="F54" s="1">
        <v>47780</v>
      </c>
      <c r="G54" s="1">
        <v>530587</v>
      </c>
      <c r="H54" s="4">
        <f t="shared" si="8"/>
        <v>1.2570610687022921E-2</v>
      </c>
      <c r="I54" s="26">
        <v>2580.06</v>
      </c>
      <c r="J54" s="4">
        <f t="shared" si="1"/>
        <v>4.8685515469784058E-2</v>
      </c>
      <c r="K54" s="4">
        <f t="shared" si="9"/>
        <v>8.8291408339474242E-2</v>
      </c>
      <c r="M54" s="11">
        <f t="shared" si="17"/>
        <v>0.96809544851966411</v>
      </c>
      <c r="N54" s="3">
        <f t="shared" si="18"/>
        <v>0.23681456676433654</v>
      </c>
      <c r="O54" s="11">
        <f t="shared" si="19"/>
        <v>2.1325437675630953E-2</v>
      </c>
      <c r="P54" s="11">
        <f t="shared" si="5"/>
        <v>4.3855569250327514E-3</v>
      </c>
      <c r="R54" s="2">
        <f t="shared" si="6"/>
        <v>0.20564909343193569</v>
      </c>
      <c r="S54" s="2"/>
      <c r="T54" s="23">
        <f t="shared" si="10"/>
        <v>2010</v>
      </c>
      <c r="U54" s="18">
        <f t="shared" si="11"/>
        <v>1.2570610687022921E-2</v>
      </c>
      <c r="V54" s="19">
        <f t="shared" si="12"/>
        <v>2.1325437675630953E-2</v>
      </c>
      <c r="W54" s="4"/>
      <c r="X54" s="4">
        <f t="shared" si="13"/>
        <v>4.2456376983481007E-3</v>
      </c>
    </row>
    <row r="55" spans="2:24">
      <c r="B55">
        <f t="shared" si="7"/>
        <v>2011</v>
      </c>
      <c r="C55" s="1">
        <v>368</v>
      </c>
      <c r="D55" s="1">
        <v>11306</v>
      </c>
      <c r="E55" s="1">
        <f t="shared" si="0"/>
        <v>11674</v>
      </c>
      <c r="F55" s="1">
        <v>52984</v>
      </c>
      <c r="G55" s="1">
        <v>573351</v>
      </c>
      <c r="H55" s="4">
        <f t="shared" si="8"/>
        <v>8.0597526890029414E-2</v>
      </c>
      <c r="I55" s="26">
        <v>2703.12</v>
      </c>
      <c r="J55" s="4">
        <f t="shared" si="1"/>
        <v>4.769656519615828E-2</v>
      </c>
      <c r="K55" s="4">
        <f t="shared" si="9"/>
        <v>-9.8895027362577714E-4</v>
      </c>
      <c r="M55" s="11">
        <f t="shared" si="17"/>
        <v>0.96847695734109984</v>
      </c>
      <c r="N55" s="3">
        <f t="shared" si="18"/>
        <v>0.22033066586139211</v>
      </c>
      <c r="O55" s="11">
        <f t="shared" si="19"/>
        <v>2.0361000504054236E-2</v>
      </c>
      <c r="P55" s="11">
        <f t="shared" si="5"/>
        <v>4.3187131906833581E-3</v>
      </c>
      <c r="R55" s="2">
        <f t="shared" si="6"/>
        <v>0.21210712066057</v>
      </c>
      <c r="S55" s="2"/>
      <c r="T55" s="23">
        <f t="shared" si="10"/>
        <v>2011</v>
      </c>
      <c r="U55" s="18">
        <f t="shared" si="11"/>
        <v>8.0597526890029414E-2</v>
      </c>
      <c r="V55" s="19">
        <f t="shared" si="12"/>
        <v>2.0361000504054236E-2</v>
      </c>
      <c r="W55" s="4"/>
      <c r="X55" s="4">
        <f t="shared" si="13"/>
        <v>4.1825742105418917E-3</v>
      </c>
    </row>
    <row r="56" spans="2:24">
      <c r="B56">
        <f t="shared" si="7"/>
        <v>2012</v>
      </c>
      <c r="C56" s="1">
        <v>375</v>
      </c>
      <c r="D56" s="1">
        <v>11642</v>
      </c>
      <c r="E56" s="1">
        <f t="shared" si="0"/>
        <v>12017</v>
      </c>
      <c r="F56" s="1">
        <v>55398</v>
      </c>
      <c r="G56" s="1">
        <v>600046</v>
      </c>
      <c r="H56" s="4">
        <f t="shared" si="8"/>
        <v>4.6559611825914615E-2</v>
      </c>
      <c r="I56" s="26">
        <v>2758.26</v>
      </c>
      <c r="J56" s="4">
        <f t="shared" si="1"/>
        <v>2.0398650448370859E-2</v>
      </c>
      <c r="K56" s="4">
        <f t="shared" si="9"/>
        <v>-2.7297914747787422E-2</v>
      </c>
      <c r="M56" s="11">
        <f t="shared" si="17"/>
        <v>0.96879420820504281</v>
      </c>
      <c r="N56" s="3">
        <f t="shared" si="18"/>
        <v>0.21692118849055922</v>
      </c>
      <c r="O56" s="11">
        <f t="shared" si="19"/>
        <v>2.0026797945490844E-2</v>
      </c>
      <c r="P56" s="11">
        <f t="shared" si="5"/>
        <v>4.3567321427276616E-3</v>
      </c>
      <c r="R56" s="2">
        <f t="shared" si="6"/>
        <v>0.21754511902431242</v>
      </c>
      <c r="S56" s="2"/>
      <c r="T56" s="23">
        <f t="shared" si="10"/>
        <v>2012</v>
      </c>
      <c r="U56" s="18">
        <f t="shared" si="11"/>
        <v>4.6559611825914615E-2</v>
      </c>
      <c r="V56" s="19">
        <f t="shared" si="12"/>
        <v>2.0026797945490844E-2</v>
      </c>
      <c r="W56" s="4"/>
      <c r="X56" s="4">
        <f t="shared" si="13"/>
        <v>4.2207768665753044E-3</v>
      </c>
    </row>
    <row r="57" spans="2:24">
      <c r="B57">
        <f t="shared" si="7"/>
        <v>2013</v>
      </c>
      <c r="C57" s="1">
        <v>385</v>
      </c>
      <c r="D57" s="1">
        <v>11992</v>
      </c>
      <c r="E57" s="1">
        <f t="shared" si="0"/>
        <v>12377</v>
      </c>
      <c r="F57" s="1">
        <v>56549</v>
      </c>
      <c r="G57" s="1">
        <v>619708</v>
      </c>
      <c r="H57" s="4">
        <f t="shared" si="8"/>
        <v>3.2767487825933417E-2</v>
      </c>
      <c r="I57" s="26">
        <v>2826.24</v>
      </c>
      <c r="J57" s="4">
        <f t="shared" si="1"/>
        <v>2.4645972460899168E-2</v>
      </c>
      <c r="K57" s="4">
        <f t="shared" si="9"/>
        <v>4.2473220125283095E-3</v>
      </c>
      <c r="M57" s="11">
        <f t="shared" si="17"/>
        <v>0.96889391613476605</v>
      </c>
      <c r="N57" s="3">
        <f t="shared" si="18"/>
        <v>0.21887212859643848</v>
      </c>
      <c r="O57" s="11">
        <f t="shared" si="19"/>
        <v>1.9972309539331427E-2</v>
      </c>
      <c r="P57" s="11">
        <f t="shared" si="5"/>
        <v>4.3793166893115942E-3</v>
      </c>
      <c r="R57" s="2">
        <f t="shared" si="6"/>
        <v>0.21926941802536232</v>
      </c>
      <c r="S57" s="2"/>
      <c r="T57" s="23">
        <f t="shared" si="10"/>
        <v>2013</v>
      </c>
      <c r="U57" s="18">
        <f t="shared" si="11"/>
        <v>3.2767487825933417E-2</v>
      </c>
      <c r="V57" s="19">
        <f t="shared" si="12"/>
        <v>1.9972309539331427E-2</v>
      </c>
      <c r="W57" s="4"/>
      <c r="X57" s="4">
        <f t="shared" si="13"/>
        <v>4.2430932971014492E-3</v>
      </c>
    </row>
    <row r="58" spans="2:24">
      <c r="B58">
        <f t="shared" si="7"/>
        <v>2014</v>
      </c>
      <c r="C58" s="1">
        <v>383</v>
      </c>
      <c r="D58" s="1">
        <v>12308</v>
      </c>
      <c r="E58" s="1">
        <f t="shared" si="0"/>
        <v>12691</v>
      </c>
      <c r="F58" s="1">
        <v>57721</v>
      </c>
      <c r="G58" s="1">
        <v>643617</v>
      </c>
      <c r="H58" s="4">
        <f t="shared" si="8"/>
        <v>3.8581073666952737E-2</v>
      </c>
      <c r="I58" s="26">
        <v>2932.47</v>
      </c>
      <c r="J58" s="4">
        <f t="shared" si="1"/>
        <v>3.7587041440217295E-2</v>
      </c>
      <c r="K58" s="4">
        <f t="shared" si="9"/>
        <v>1.2941068979318127E-2</v>
      </c>
      <c r="M58" s="11">
        <f t="shared" si="17"/>
        <v>0.96982113308643925</v>
      </c>
      <c r="N58" s="3">
        <f t="shared" si="18"/>
        <v>0.21986798565513418</v>
      </c>
      <c r="O58" s="11">
        <f t="shared" si="19"/>
        <v>1.9718248585727224E-2</v>
      </c>
      <c r="P58" s="11">
        <f t="shared" si="5"/>
        <v>4.3277510085354669E-3</v>
      </c>
      <c r="R58" s="2">
        <f t="shared" si="6"/>
        <v>0.21947948316606819</v>
      </c>
      <c r="S58" s="2"/>
      <c r="T58" s="23">
        <f t="shared" si="10"/>
        <v>2014</v>
      </c>
      <c r="U58" s="18">
        <f t="shared" si="11"/>
        <v>3.8581073666952737E-2</v>
      </c>
      <c r="V58" s="19">
        <f t="shared" si="12"/>
        <v>1.9718248585727224E-2</v>
      </c>
      <c r="W58" s="4"/>
      <c r="X58" s="4">
        <f t="shared" si="13"/>
        <v>4.1971443868138465E-3</v>
      </c>
    </row>
    <row r="59" spans="2:24">
      <c r="B59">
        <f t="shared" si="7"/>
        <v>2015</v>
      </c>
      <c r="C59" s="1">
        <v>394</v>
      </c>
      <c r="D59" s="1">
        <v>12821</v>
      </c>
      <c r="E59" s="1">
        <f t="shared" si="0"/>
        <v>13215</v>
      </c>
      <c r="F59" s="1">
        <v>60381</v>
      </c>
      <c r="G59" s="1">
        <v>673261</v>
      </c>
      <c r="H59" s="4">
        <f t="shared" si="8"/>
        <v>4.6058447803585034E-2</v>
      </c>
      <c r="I59" s="26">
        <v>3043.65</v>
      </c>
      <c r="J59" s="4">
        <f t="shared" si="1"/>
        <v>3.7913431339451131E-2</v>
      </c>
      <c r="K59" s="4">
        <f t="shared" si="9"/>
        <v>3.2638989923383654E-4</v>
      </c>
      <c r="M59" s="11">
        <f t="shared" si="17"/>
        <v>0.97018539538403326</v>
      </c>
      <c r="N59" s="3">
        <f t="shared" si="18"/>
        <v>0.21886023749192626</v>
      </c>
      <c r="O59" s="11">
        <f t="shared" si="19"/>
        <v>1.9628346213429858E-2</v>
      </c>
      <c r="P59" s="11">
        <f t="shared" si="5"/>
        <v>4.3418264255088461E-3</v>
      </c>
      <c r="R59" s="2">
        <f t="shared" si="6"/>
        <v>0.22120184646723506</v>
      </c>
      <c r="S59" s="2"/>
      <c r="T59" s="23">
        <f t="shared" si="10"/>
        <v>2015</v>
      </c>
      <c r="U59" s="18">
        <f t="shared" si="11"/>
        <v>4.6058447803585034E-2</v>
      </c>
      <c r="V59" s="19">
        <f t="shared" si="12"/>
        <v>1.9628346213429858E-2</v>
      </c>
      <c r="W59" s="4"/>
      <c r="X59" s="4">
        <f t="shared" si="13"/>
        <v>4.2123765873211434E-3</v>
      </c>
    </row>
    <row r="60" spans="2:24">
      <c r="B60">
        <f t="shared" si="7"/>
        <v>2016</v>
      </c>
      <c r="C60" s="1">
        <v>394</v>
      </c>
      <c r="D60" s="1">
        <v>13260</v>
      </c>
      <c r="E60" s="1">
        <f t="shared" si="0"/>
        <v>13654</v>
      </c>
      <c r="F60" s="1">
        <v>65313</v>
      </c>
      <c r="G60" s="1">
        <v>705791</v>
      </c>
      <c r="H60" s="4">
        <f t="shared" si="8"/>
        <v>4.831707168542354E-2</v>
      </c>
      <c r="I60" s="26">
        <v>3144.0499999999997</v>
      </c>
      <c r="J60" s="4">
        <f t="shared" si="1"/>
        <v>3.2986710035647793E-2</v>
      </c>
      <c r="K60" s="4">
        <f t="shared" si="9"/>
        <v>-4.9267213038033386E-3</v>
      </c>
      <c r="M60" s="11">
        <f t="shared" si="17"/>
        <v>0.97114398711000438</v>
      </c>
      <c r="N60" s="3">
        <f t="shared" si="18"/>
        <v>0.20905485891017103</v>
      </c>
      <c r="O60" s="11">
        <f t="shared" si="19"/>
        <v>1.9345670318833764E-2</v>
      </c>
      <c r="P60" s="11">
        <f t="shared" si="5"/>
        <v>4.3428062530812177E-3</v>
      </c>
      <c r="R60" s="2">
        <f t="shared" si="6"/>
        <v>0.22448466150347485</v>
      </c>
      <c r="S60" s="2"/>
      <c r="T60" s="23">
        <f t="shared" si="10"/>
        <v>2016</v>
      </c>
      <c r="U60" s="18">
        <f t="shared" si="11"/>
        <v>4.831707168542354E-2</v>
      </c>
      <c r="V60" s="19">
        <f t="shared" si="12"/>
        <v>1.9345670318833764E-2</v>
      </c>
      <c r="W60" s="4"/>
      <c r="X60" s="4">
        <f t="shared" si="13"/>
        <v>4.217490179863552E-3</v>
      </c>
    </row>
    <row r="61" spans="2:24" ht="15.75" thickBot="1">
      <c r="B61">
        <v>2017</v>
      </c>
      <c r="C61" s="1">
        <v>404</v>
      </c>
      <c r="D61" s="1">
        <v>13651.4</v>
      </c>
      <c r="E61" s="1">
        <f t="shared" si="0"/>
        <v>14055.4</v>
      </c>
      <c r="F61" s="1"/>
      <c r="G61" s="1"/>
      <c r="H61" s="1"/>
      <c r="I61" s="26">
        <v>3263.35</v>
      </c>
      <c r="J61" s="1"/>
      <c r="K61" s="1"/>
      <c r="M61" s="13"/>
      <c r="N61" s="3"/>
      <c r="O61" s="13"/>
      <c r="P61" s="11">
        <f t="shared" si="5"/>
        <v>4.3070464400079668E-3</v>
      </c>
      <c r="T61" s="23">
        <f t="shared" si="10"/>
        <v>2017</v>
      </c>
      <c r="U61" s="20"/>
      <c r="V61" s="21"/>
      <c r="X61" s="4">
        <f t="shared" si="13"/>
        <v>4.1832472765716217E-3</v>
      </c>
    </row>
    <row r="62" spans="2:24">
      <c r="B62">
        <v>2018</v>
      </c>
      <c r="C62" s="1">
        <v>405</v>
      </c>
      <c r="D62" s="1">
        <v>13810</v>
      </c>
      <c r="E62" s="1">
        <f t="shared" si="0"/>
        <v>14215</v>
      </c>
      <c r="F62" s="1"/>
      <c r="G62" s="1"/>
      <c r="H62" s="1"/>
      <c r="I62" s="29">
        <v>3401.7</v>
      </c>
      <c r="J62" s="1"/>
      <c r="K62" s="1"/>
      <c r="M62" s="30"/>
      <c r="N62" s="3"/>
      <c r="O62" s="30"/>
      <c r="P62" s="11">
        <f t="shared" si="5"/>
        <v>4.1787929564629451E-3</v>
      </c>
      <c r="T62" s="23">
        <f t="shared" si="10"/>
        <v>2018</v>
      </c>
      <c r="U62" s="31"/>
      <c r="V62" s="31"/>
      <c r="X62" s="4">
        <f t="shared" si="13"/>
        <v>4.0597348384631216E-3</v>
      </c>
    </row>
    <row r="63" spans="2:24">
      <c r="C63" s="1"/>
      <c r="D63" s="1"/>
      <c r="E63" s="1"/>
      <c r="F63" s="1"/>
      <c r="G63" s="1"/>
      <c r="H63" s="1"/>
      <c r="I63" s="1"/>
      <c r="J63" s="1"/>
      <c r="K63" s="1"/>
      <c r="M63" s="3" t="s">
        <v>24</v>
      </c>
      <c r="N63" s="3"/>
      <c r="O63" s="3">
        <f>AVERAGE(O8:O60)</f>
        <v>1.826787965242898E-2</v>
      </c>
      <c r="P63" s="3">
        <f>AVERAGE(P8:P62)</f>
        <v>4.0364928103377865E-3</v>
      </c>
      <c r="R63" s="3">
        <f>AVERAGE(R8:R60)</f>
        <v>0.2213176965183962</v>
      </c>
      <c r="S63" s="3"/>
      <c r="T63" s="3"/>
      <c r="U63" t="s">
        <v>32</v>
      </c>
      <c r="V63" s="4">
        <f>CORREL(U9:U60,V9:V60)</f>
        <v>-0.48128260431287428</v>
      </c>
    </row>
    <row r="64" spans="2:24">
      <c r="C64" s="1" t="s">
        <v>21</v>
      </c>
      <c r="D64" s="1" t="s">
        <v>22</v>
      </c>
      <c r="E64" s="1"/>
      <c r="F64" s="1"/>
      <c r="G64" s="1"/>
      <c r="H64" s="1"/>
      <c r="I64" s="1"/>
      <c r="J64" s="1"/>
      <c r="K64" s="1"/>
    </row>
    <row r="65" spans="2:11">
      <c r="C65" s="1" t="s">
        <v>23</v>
      </c>
      <c r="D65" s="1" t="s">
        <v>25</v>
      </c>
      <c r="E65" s="1"/>
      <c r="F65" s="1"/>
      <c r="G65" s="1"/>
      <c r="H65" s="1"/>
      <c r="I65" s="1"/>
      <c r="J65" s="1"/>
      <c r="K65" s="1"/>
    </row>
    <row r="66" spans="2:11">
      <c r="C66" s="1" t="s">
        <v>26</v>
      </c>
      <c r="D66" s="1" t="s">
        <v>27</v>
      </c>
      <c r="E66" s="1"/>
      <c r="F66" s="1"/>
      <c r="G66" s="1"/>
      <c r="H66" s="1"/>
      <c r="I66" s="1"/>
      <c r="J66" s="1"/>
      <c r="K66" s="1"/>
    </row>
    <row r="67" spans="2:11">
      <c r="C67" s="1"/>
      <c r="D67" s="1"/>
      <c r="E67" s="1"/>
      <c r="F67" s="1"/>
      <c r="G67" s="1"/>
      <c r="H67" s="1"/>
      <c r="I67" s="1"/>
      <c r="J67" s="1"/>
      <c r="K67" s="1"/>
    </row>
    <row r="69" spans="2:11">
      <c r="B69" t="s">
        <v>16</v>
      </c>
      <c r="D69" t="s">
        <v>14</v>
      </c>
    </row>
    <row r="70" spans="2:11">
      <c r="B70" t="s">
        <v>17</v>
      </c>
    </row>
    <row r="71" spans="2:11">
      <c r="D71" t="s">
        <v>39</v>
      </c>
    </row>
    <row r="72" spans="2:11">
      <c r="D72" t="s">
        <v>41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C29"/>
  <sheetViews>
    <sheetView tabSelected="1" topLeftCell="A2" workbookViewId="0">
      <selection activeCell="G32" sqref="G32"/>
    </sheetView>
  </sheetViews>
  <sheetFormatPr baseColWidth="10" defaultRowHeight="15"/>
  <cols>
    <col min="2" max="2" width="12.5703125" bestFit="1" customWidth="1"/>
  </cols>
  <sheetData>
    <row r="25" spans="1:3">
      <c r="B25" t="s">
        <v>42</v>
      </c>
      <c r="C25" t="s">
        <v>43</v>
      </c>
    </row>
    <row r="26" spans="1:3">
      <c r="A26" t="s">
        <v>44</v>
      </c>
      <c r="B26" s="24">
        <f>('Bedeutung der GrSt'!P62 - 'Bedeutung der GrSt'!P8)/'Bedeutung der GrSt'!P62</f>
        <v>-0.13619896493507966</v>
      </c>
      <c r="C26" s="24">
        <f>('Bedeutung der GrSt'!X62-'Bedeutung der GrSt'!X9)/'Bedeutung der GrSt'!X62</f>
        <v>9.7684988315092536E-2</v>
      </c>
    </row>
    <row r="27" spans="1:3">
      <c r="A27">
        <v>1964</v>
      </c>
      <c r="B27" s="25">
        <f>'Bedeutung der GrSt'!P8</f>
        <v>4.7479402318111995E-3</v>
      </c>
      <c r="C27" s="4">
        <f>'Bedeutung der GrSt'!X9</f>
        <v>3.6631596882054774E-3</v>
      </c>
    </row>
    <row r="28" spans="1:3">
      <c r="A28">
        <v>2018</v>
      </c>
      <c r="B28" s="25">
        <f>'Bedeutung der GrSt'!P62</f>
        <v>4.1787929564629451E-3</v>
      </c>
      <c r="C28" s="4">
        <f>'Bedeutung der GrSt'!X62</f>
        <v>4.0597348384631216E-3</v>
      </c>
    </row>
    <row r="29" spans="1:3">
      <c r="B29" s="4">
        <f>(B28-B27)/B28</f>
        <v>-0.13619896493507966</v>
      </c>
      <c r="C29" s="4">
        <f>(C28-C27)/C28</f>
        <v>9.7684988315092536E-2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Bedeutung der GrSt</vt:lpstr>
      <vt:lpstr>Graphik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Dr. Dirk Löhr</dc:creator>
  <cp:lastModifiedBy>Studentische Mitarbeiter - Cansel Kiziltepe, MdB</cp:lastModifiedBy>
  <dcterms:created xsi:type="dcterms:W3CDTF">2018-05-19T12:35:06Z</dcterms:created>
  <dcterms:modified xsi:type="dcterms:W3CDTF">2018-05-24T12:39:16Z</dcterms:modified>
</cp:coreProperties>
</file>