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80" yWindow="0" windowWidth="24200" windowHeight="16520" tabRatio="500" activeTab="3"/>
  </bookViews>
  <sheets>
    <sheet name="Wild Card" sheetId="2" r:id="rId1"/>
    <sheet name="Divisional" sheetId="3" r:id="rId2"/>
    <sheet name="Conference" sheetId="4" r:id="rId3"/>
    <sheet name="SuperBowl" sheetId="5" r:id="rId4"/>
    <sheet name="Gamma" sheetId="11" r:id="rId5"/>
    <sheet name="Offense" sheetId="12" r:id="rId6"/>
    <sheet name="Defense" sheetId="13" r:id="rId7"/>
  </sheets>
  <definedNames>
    <definedName name="_xlnm._FilterDatabase" localSheetId="6" hidden="1">Defense!$A$2:$N$34</definedName>
    <definedName name="_xlnm._FilterDatabase" localSheetId="5" hidden="1">Offense!$A$2:$N$34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5" l="1"/>
  <c r="G3" i="5"/>
  <c r="I9" i="11"/>
  <c r="I11" i="11"/>
  <c r="I17" i="11"/>
  <c r="I18" i="11"/>
  <c r="I27" i="11"/>
  <c r="C4" i="5"/>
  <c r="H9" i="11"/>
  <c r="H11" i="11"/>
  <c r="H17" i="11"/>
  <c r="H18" i="11"/>
  <c r="H27" i="11"/>
  <c r="C3" i="5"/>
  <c r="I26" i="11"/>
  <c r="H26" i="11"/>
  <c r="I25" i="11"/>
  <c r="H25" i="11"/>
  <c r="I24" i="11"/>
  <c r="H24" i="11"/>
  <c r="I23" i="11"/>
  <c r="H23" i="11"/>
  <c r="I22" i="11"/>
  <c r="H22" i="11"/>
  <c r="I21" i="11"/>
  <c r="H21" i="11"/>
  <c r="I20" i="11"/>
  <c r="H20" i="11"/>
  <c r="I19" i="11"/>
  <c r="H19" i="11"/>
  <c r="I16" i="11"/>
  <c r="H16" i="11"/>
  <c r="I15" i="11"/>
  <c r="H15" i="11"/>
  <c r="I14" i="11"/>
  <c r="H14" i="11"/>
  <c r="I13" i="11"/>
  <c r="H13" i="11"/>
  <c r="I12" i="11"/>
  <c r="H12" i="11"/>
  <c r="I10" i="11"/>
  <c r="H10" i="11"/>
  <c r="I8" i="11"/>
  <c r="H8" i="11"/>
  <c r="I7" i="11"/>
  <c r="H7" i="11"/>
  <c r="I6" i="11"/>
  <c r="H6" i="11"/>
  <c r="I5" i="11"/>
  <c r="H5" i="11"/>
  <c r="I4" i="11"/>
  <c r="H4" i="11"/>
  <c r="I3" i="11"/>
  <c r="H3" i="11"/>
  <c r="I2" i="11"/>
  <c r="H2" i="11"/>
  <c r="F26" i="11"/>
  <c r="E26" i="11"/>
  <c r="F25" i="11"/>
  <c r="E25" i="11"/>
  <c r="F24" i="11"/>
  <c r="E24" i="11"/>
  <c r="F23" i="11"/>
  <c r="E23" i="11"/>
  <c r="F22" i="11"/>
  <c r="E22" i="11"/>
  <c r="F21" i="11"/>
  <c r="E21" i="11"/>
  <c r="F20" i="11"/>
  <c r="E20" i="11"/>
  <c r="F19" i="11"/>
  <c r="E19" i="11"/>
  <c r="F18" i="11"/>
  <c r="E18" i="11"/>
  <c r="F17" i="11"/>
  <c r="E17" i="11"/>
  <c r="F16" i="11"/>
  <c r="E16" i="11"/>
  <c r="F15" i="11"/>
  <c r="E15" i="11"/>
  <c r="F13" i="11"/>
  <c r="E13" i="11"/>
  <c r="F14" i="11"/>
  <c r="E14" i="11"/>
  <c r="F12" i="11"/>
  <c r="E12" i="11"/>
  <c r="F11" i="11"/>
  <c r="E11" i="11"/>
  <c r="F10" i="11"/>
  <c r="E10" i="11"/>
  <c r="F9" i="11"/>
  <c r="E9" i="11"/>
  <c r="N36" i="12"/>
  <c r="J36" i="12"/>
  <c r="H36" i="12"/>
  <c r="F8" i="11"/>
  <c r="E8" i="11"/>
  <c r="F6" i="11"/>
  <c r="E6" i="11"/>
  <c r="E4" i="11"/>
  <c r="E3" i="11"/>
  <c r="E2" i="11"/>
  <c r="D36" i="13"/>
  <c r="D31" i="13"/>
  <c r="D26" i="11"/>
  <c r="N36" i="13"/>
  <c r="N31" i="13"/>
  <c r="D25" i="11"/>
  <c r="D24" i="11"/>
  <c r="L36" i="13"/>
  <c r="L31" i="13"/>
  <c r="D23" i="11"/>
  <c r="F36" i="13"/>
  <c r="J36" i="13"/>
  <c r="F31" i="13"/>
  <c r="J31" i="13"/>
  <c r="D22" i="11"/>
  <c r="H36" i="13"/>
  <c r="H31" i="13"/>
  <c r="D21" i="11"/>
  <c r="D20" i="11"/>
  <c r="D19" i="11"/>
  <c r="D18" i="11"/>
  <c r="D36" i="12"/>
  <c r="D17" i="11"/>
  <c r="L36" i="12"/>
  <c r="D16" i="11"/>
  <c r="D15" i="11"/>
  <c r="D14" i="11"/>
  <c r="F36" i="12"/>
  <c r="D13" i="11"/>
  <c r="D12" i="11"/>
  <c r="D11" i="11"/>
  <c r="D10" i="11"/>
  <c r="D32" i="13"/>
  <c r="D14" i="13"/>
  <c r="D15" i="13"/>
  <c r="D6" i="13"/>
  <c r="C26" i="11"/>
  <c r="N32" i="13"/>
  <c r="N14" i="13"/>
  <c r="N15" i="13"/>
  <c r="N6" i="13"/>
  <c r="C25" i="11"/>
  <c r="C24" i="11"/>
  <c r="L32" i="13"/>
  <c r="L14" i="13"/>
  <c r="L15" i="13"/>
  <c r="L6" i="13"/>
  <c r="C23" i="11"/>
  <c r="F32" i="13"/>
  <c r="J32" i="13"/>
  <c r="F14" i="13"/>
  <c r="J14" i="13"/>
  <c r="F15" i="13"/>
  <c r="J15" i="13"/>
  <c r="F6" i="13"/>
  <c r="J6" i="13"/>
  <c r="C22" i="11"/>
  <c r="H32" i="13"/>
  <c r="H14" i="13"/>
  <c r="H15" i="13"/>
  <c r="H6" i="13"/>
  <c r="C21" i="11"/>
  <c r="C20" i="11"/>
  <c r="C19" i="11"/>
  <c r="C18" i="11"/>
  <c r="D16" i="12"/>
  <c r="D21" i="12"/>
  <c r="D8" i="12"/>
  <c r="D28" i="12"/>
  <c r="D19" i="12"/>
  <c r="D25" i="12"/>
  <c r="C17" i="11"/>
  <c r="L16" i="12"/>
  <c r="N16" i="12"/>
  <c r="L21" i="12"/>
  <c r="N21" i="12"/>
  <c r="L8" i="12"/>
  <c r="N8" i="12"/>
  <c r="L28" i="12"/>
  <c r="N28" i="12"/>
  <c r="L19" i="12"/>
  <c r="N19" i="12"/>
  <c r="L25" i="12"/>
  <c r="N25" i="12"/>
  <c r="C16" i="11"/>
  <c r="C15" i="11"/>
  <c r="C14" i="11"/>
  <c r="F16" i="12"/>
  <c r="J16" i="12"/>
  <c r="F21" i="12"/>
  <c r="J21" i="12"/>
  <c r="F8" i="12"/>
  <c r="J8" i="12"/>
  <c r="F28" i="12"/>
  <c r="J28" i="12"/>
  <c r="F19" i="12"/>
  <c r="J19" i="12"/>
  <c r="F25" i="12"/>
  <c r="J25" i="12"/>
  <c r="C13" i="11"/>
  <c r="H16" i="12"/>
  <c r="H21" i="12"/>
  <c r="H8" i="12"/>
  <c r="H28" i="12"/>
  <c r="H19" i="12"/>
  <c r="H25" i="12"/>
  <c r="C12" i="11"/>
  <c r="C11" i="11"/>
  <c r="C10" i="11"/>
  <c r="D28" i="13"/>
  <c r="D33" i="13"/>
  <c r="D26" i="13"/>
  <c r="D8" i="13"/>
  <c r="B26" i="11"/>
  <c r="D3" i="13"/>
  <c r="D7" i="13"/>
  <c r="D5" i="13"/>
  <c r="D4" i="13"/>
  <c r="D9" i="13"/>
  <c r="D16" i="13"/>
  <c r="D13" i="13"/>
  <c r="D17" i="13"/>
  <c r="D18" i="13"/>
  <c r="D25" i="13"/>
  <c r="D10" i="13"/>
  <c r="D11" i="13"/>
  <c r="D12" i="13"/>
  <c r="D30" i="13"/>
  <c r="D27" i="13"/>
  <c r="D29" i="13"/>
  <c r="D21" i="13"/>
  <c r="D19" i="13"/>
  <c r="D23" i="13"/>
  <c r="D24" i="13"/>
  <c r="D22" i="13"/>
  <c r="D20" i="13"/>
  <c r="D34" i="13"/>
  <c r="N28" i="13"/>
  <c r="N33" i="13"/>
  <c r="N26" i="13"/>
  <c r="N8" i="13"/>
  <c r="B25" i="11"/>
  <c r="B24" i="11"/>
  <c r="L28" i="13"/>
  <c r="L33" i="13"/>
  <c r="L26" i="13"/>
  <c r="L8" i="13"/>
  <c r="B23" i="11"/>
  <c r="F28" i="13"/>
  <c r="J28" i="13"/>
  <c r="F33" i="13"/>
  <c r="J33" i="13"/>
  <c r="F26" i="13"/>
  <c r="J26" i="13"/>
  <c r="F8" i="13"/>
  <c r="J8" i="13"/>
  <c r="B22" i="11"/>
  <c r="B20" i="11"/>
  <c r="H28" i="13"/>
  <c r="H33" i="13"/>
  <c r="H26" i="13"/>
  <c r="H8" i="13"/>
  <c r="B21" i="11"/>
  <c r="F26" i="12"/>
  <c r="H26" i="12"/>
  <c r="F3" i="12"/>
  <c r="H3" i="12"/>
  <c r="F29" i="12"/>
  <c r="H29" i="12"/>
  <c r="F30" i="12"/>
  <c r="H30" i="12"/>
  <c r="F9" i="12"/>
  <c r="H9" i="12"/>
  <c r="B12" i="11"/>
  <c r="C9" i="11"/>
  <c r="D9" i="11"/>
  <c r="B19" i="11"/>
  <c r="B18" i="11"/>
  <c r="D26" i="12"/>
  <c r="D3" i="12"/>
  <c r="D29" i="12"/>
  <c r="D30" i="12"/>
  <c r="D9" i="12"/>
  <c r="B17" i="11"/>
  <c r="D31" i="12"/>
  <c r="D23" i="12"/>
  <c r="D34" i="12"/>
  <c r="D6" i="12"/>
  <c r="D10" i="12"/>
  <c r="D24" i="12"/>
  <c r="D20" i="12"/>
  <c r="D11" i="12"/>
  <c r="D18" i="12"/>
  <c r="D33" i="12"/>
  <c r="D27" i="12"/>
  <c r="D12" i="12"/>
  <c r="D14" i="12"/>
  <c r="D15" i="12"/>
  <c r="D13" i="12"/>
  <c r="D32" i="12"/>
  <c r="D17" i="12"/>
  <c r="D22" i="12"/>
  <c r="D5" i="12"/>
  <c r="D7" i="12"/>
  <c r="D4" i="12"/>
  <c r="L26" i="12"/>
  <c r="N26" i="12"/>
  <c r="L3" i="12"/>
  <c r="N3" i="12"/>
  <c r="L29" i="12"/>
  <c r="N29" i="12"/>
  <c r="L30" i="12"/>
  <c r="N30" i="12"/>
  <c r="L9" i="12"/>
  <c r="N9" i="12"/>
  <c r="B16" i="11"/>
  <c r="B15" i="11"/>
  <c r="B14" i="11"/>
  <c r="J26" i="12"/>
  <c r="J3" i="12"/>
  <c r="J29" i="12"/>
  <c r="J30" i="12"/>
  <c r="J9" i="12"/>
  <c r="B13" i="11"/>
  <c r="B11" i="11"/>
  <c r="B10" i="11"/>
  <c r="B9" i="11"/>
  <c r="N3" i="13"/>
  <c r="N7" i="13"/>
  <c r="N5" i="13"/>
  <c r="N4" i="13"/>
  <c r="N9" i="13"/>
  <c r="N16" i="13"/>
  <c r="N13" i="13"/>
  <c r="N17" i="13"/>
  <c r="N18" i="13"/>
  <c r="N25" i="13"/>
  <c r="N10" i="13"/>
  <c r="N11" i="13"/>
  <c r="N12" i="13"/>
  <c r="N30" i="13"/>
  <c r="N27" i="13"/>
  <c r="N29" i="13"/>
  <c r="N21" i="13"/>
  <c r="N19" i="13"/>
  <c r="N23" i="13"/>
  <c r="N24" i="13"/>
  <c r="N22" i="13"/>
  <c r="N20" i="13"/>
  <c r="N34" i="13"/>
  <c r="L3" i="13"/>
  <c r="L7" i="13"/>
  <c r="L5" i="13"/>
  <c r="L4" i="13"/>
  <c r="L9" i="13"/>
  <c r="L16" i="13"/>
  <c r="L13" i="13"/>
  <c r="L17" i="13"/>
  <c r="L18" i="13"/>
  <c r="L25" i="13"/>
  <c r="L10" i="13"/>
  <c r="L11" i="13"/>
  <c r="L12" i="13"/>
  <c r="L30" i="13"/>
  <c r="L27" i="13"/>
  <c r="L29" i="13"/>
  <c r="L21" i="13"/>
  <c r="L19" i="13"/>
  <c r="L23" i="13"/>
  <c r="L24" i="13"/>
  <c r="L22" i="13"/>
  <c r="L20" i="13"/>
  <c r="L34" i="13"/>
  <c r="F3" i="13"/>
  <c r="J3" i="13"/>
  <c r="F7" i="13"/>
  <c r="J7" i="13"/>
  <c r="F5" i="13"/>
  <c r="J5" i="13"/>
  <c r="F4" i="13"/>
  <c r="J4" i="13"/>
  <c r="F9" i="13"/>
  <c r="J9" i="13"/>
  <c r="F16" i="13"/>
  <c r="J16" i="13"/>
  <c r="F13" i="13"/>
  <c r="J13" i="13"/>
  <c r="F17" i="13"/>
  <c r="J17" i="13"/>
  <c r="F18" i="13"/>
  <c r="J18" i="13"/>
  <c r="F25" i="13"/>
  <c r="J25" i="13"/>
  <c r="F10" i="13"/>
  <c r="J10" i="13"/>
  <c r="F11" i="13"/>
  <c r="J11" i="13"/>
  <c r="F12" i="13"/>
  <c r="J12" i="13"/>
  <c r="F30" i="13"/>
  <c r="J30" i="13"/>
  <c r="F27" i="13"/>
  <c r="J27" i="13"/>
  <c r="F29" i="13"/>
  <c r="J29" i="13"/>
  <c r="F21" i="13"/>
  <c r="J21" i="13"/>
  <c r="F19" i="13"/>
  <c r="J19" i="13"/>
  <c r="F23" i="13"/>
  <c r="J23" i="13"/>
  <c r="F24" i="13"/>
  <c r="J24" i="13"/>
  <c r="F22" i="13"/>
  <c r="J22" i="13"/>
  <c r="F20" i="13"/>
  <c r="J20" i="13"/>
  <c r="F34" i="13"/>
  <c r="J34" i="13"/>
  <c r="H3" i="13"/>
  <c r="H7" i="13"/>
  <c r="H5" i="13"/>
  <c r="H4" i="13"/>
  <c r="H9" i="13"/>
  <c r="H16" i="13"/>
  <c r="H13" i="13"/>
  <c r="H17" i="13"/>
  <c r="H18" i="13"/>
  <c r="H25" i="13"/>
  <c r="H10" i="13"/>
  <c r="H11" i="13"/>
  <c r="H12" i="13"/>
  <c r="H30" i="13"/>
  <c r="H27" i="13"/>
  <c r="H29" i="13"/>
  <c r="H21" i="13"/>
  <c r="H19" i="13"/>
  <c r="H23" i="13"/>
  <c r="H24" i="13"/>
  <c r="H22" i="13"/>
  <c r="H20" i="13"/>
  <c r="H34" i="13"/>
  <c r="L31" i="12"/>
  <c r="N31" i="12"/>
  <c r="L23" i="12"/>
  <c r="N23" i="12"/>
  <c r="L34" i="12"/>
  <c r="N34" i="12"/>
  <c r="L6" i="12"/>
  <c r="N6" i="12"/>
  <c r="L10" i="12"/>
  <c r="N10" i="12"/>
  <c r="L24" i="12"/>
  <c r="N24" i="12"/>
  <c r="L20" i="12"/>
  <c r="N20" i="12"/>
  <c r="L11" i="12"/>
  <c r="N11" i="12"/>
  <c r="L18" i="12"/>
  <c r="N18" i="12"/>
  <c r="L33" i="12"/>
  <c r="N33" i="12"/>
  <c r="L27" i="12"/>
  <c r="N27" i="12"/>
  <c r="L12" i="12"/>
  <c r="N12" i="12"/>
  <c r="L14" i="12"/>
  <c r="N14" i="12"/>
  <c r="L15" i="12"/>
  <c r="N15" i="12"/>
  <c r="L13" i="12"/>
  <c r="N13" i="12"/>
  <c r="L32" i="12"/>
  <c r="N32" i="12"/>
  <c r="L17" i="12"/>
  <c r="N17" i="12"/>
  <c r="L22" i="12"/>
  <c r="N22" i="12"/>
  <c r="L5" i="12"/>
  <c r="N5" i="12"/>
  <c r="L7" i="12"/>
  <c r="N7" i="12"/>
  <c r="L4" i="12"/>
  <c r="N4" i="12"/>
  <c r="F31" i="12"/>
  <c r="J31" i="12"/>
  <c r="F23" i="12"/>
  <c r="J23" i="12"/>
  <c r="F34" i="12"/>
  <c r="J34" i="12"/>
  <c r="F6" i="12"/>
  <c r="J6" i="12"/>
  <c r="F10" i="12"/>
  <c r="J10" i="12"/>
  <c r="F24" i="12"/>
  <c r="J24" i="12"/>
  <c r="F20" i="12"/>
  <c r="J20" i="12"/>
  <c r="F11" i="12"/>
  <c r="J11" i="12"/>
  <c r="F18" i="12"/>
  <c r="J18" i="12"/>
  <c r="F33" i="12"/>
  <c r="J33" i="12"/>
  <c r="F27" i="12"/>
  <c r="J27" i="12"/>
  <c r="F12" i="12"/>
  <c r="J12" i="12"/>
  <c r="F14" i="12"/>
  <c r="J14" i="12"/>
  <c r="F15" i="12"/>
  <c r="J15" i="12"/>
  <c r="F13" i="12"/>
  <c r="J13" i="12"/>
  <c r="F32" i="12"/>
  <c r="J32" i="12"/>
  <c r="F17" i="12"/>
  <c r="J17" i="12"/>
  <c r="F22" i="12"/>
  <c r="J22" i="12"/>
  <c r="F5" i="12"/>
  <c r="J5" i="12"/>
  <c r="F7" i="12"/>
  <c r="J7" i="12"/>
  <c r="F4" i="12"/>
  <c r="J4" i="12"/>
  <c r="H31" i="12"/>
  <c r="H23" i="12"/>
  <c r="H34" i="12"/>
  <c r="H6" i="12"/>
  <c r="H10" i="12"/>
  <c r="H24" i="12"/>
  <c r="H20" i="12"/>
  <c r="H11" i="12"/>
  <c r="H18" i="12"/>
  <c r="H33" i="12"/>
  <c r="H27" i="12"/>
  <c r="H12" i="12"/>
  <c r="H14" i="12"/>
  <c r="H15" i="12"/>
  <c r="H13" i="12"/>
  <c r="H32" i="12"/>
  <c r="H17" i="12"/>
  <c r="H22" i="12"/>
  <c r="H5" i="12"/>
  <c r="H7" i="12"/>
  <c r="H4" i="12"/>
  <c r="D3" i="5"/>
  <c r="D4" i="5"/>
  <c r="E4" i="5"/>
  <c r="E3" i="5"/>
  <c r="B12" i="4"/>
  <c r="B11" i="4"/>
  <c r="G4" i="4"/>
  <c r="C4" i="4"/>
  <c r="G3" i="4"/>
  <c r="C3" i="4"/>
  <c r="B14" i="3"/>
  <c r="B13" i="3"/>
  <c r="B12" i="3"/>
  <c r="B11" i="3"/>
  <c r="F7" i="3"/>
  <c r="B7" i="3"/>
  <c r="F3" i="3"/>
  <c r="B3" i="3"/>
  <c r="G8" i="3"/>
  <c r="C8" i="3"/>
  <c r="G7" i="3"/>
  <c r="C7" i="3"/>
  <c r="G4" i="3"/>
  <c r="C4" i="3"/>
  <c r="G3" i="3"/>
  <c r="C3" i="3"/>
  <c r="B14" i="2"/>
  <c r="B13" i="2"/>
  <c r="B12" i="2"/>
  <c r="B11" i="2"/>
  <c r="C8" i="2"/>
  <c r="C7" i="2"/>
  <c r="G8" i="2"/>
  <c r="G7" i="2"/>
  <c r="G4" i="2"/>
  <c r="G3" i="2"/>
  <c r="C4" i="2"/>
  <c r="C3" i="2"/>
</calcChain>
</file>

<file path=xl/sharedStrings.xml><?xml version="1.0" encoding="utf-8"?>
<sst xmlns="http://schemas.openxmlformats.org/spreadsheetml/2006/main" count="209" uniqueCount="77">
  <si>
    <t>Carolina Panthers</t>
  </si>
  <si>
    <t>Denver Broncos</t>
  </si>
  <si>
    <t>Team</t>
  </si>
  <si>
    <t>New Orleans Saints</t>
  </si>
  <si>
    <t>Atlanta Falcons</t>
  </si>
  <si>
    <t>Tampa Bay Buccaneers</t>
  </si>
  <si>
    <t>Detroit Lions</t>
  </si>
  <si>
    <t>Chicago Bears</t>
  </si>
  <si>
    <t>Baltimore Ravens</t>
  </si>
  <si>
    <t>Cincinnati Bengals</t>
  </si>
  <si>
    <t>Pittsburgh Steelers</t>
  </si>
  <si>
    <t>Cleveland Browns</t>
  </si>
  <si>
    <t>Tennessee Titans</t>
  </si>
  <si>
    <t>Indianapolis Colts</t>
  </si>
  <si>
    <t>Washington Redskins</t>
  </si>
  <si>
    <t>Dallas Cowboys</t>
  </si>
  <si>
    <t>Minnesota Vikings</t>
  </si>
  <si>
    <t>Green Bay Packers</t>
  </si>
  <si>
    <t>Jacksonville Jaguars</t>
  </si>
  <si>
    <t>Houston Texans</t>
  </si>
  <si>
    <t>Oakland Raiders</t>
  </si>
  <si>
    <t>Kansas City Chiefs</t>
  </si>
  <si>
    <t>New England Patriots</t>
  </si>
  <si>
    <t>Philadelphia Eagles</t>
  </si>
  <si>
    <t>New York Giants</t>
  </si>
  <si>
    <t>Seattle Seahawks</t>
  </si>
  <si>
    <t>Arizona Cardinals</t>
  </si>
  <si>
    <t>San Diego Chargers</t>
  </si>
  <si>
    <t>Weight</t>
  </si>
  <si>
    <t>Age</t>
  </si>
  <si>
    <t>Experience</t>
  </si>
  <si>
    <t>Travel</t>
  </si>
  <si>
    <t>Wild Card Round</t>
  </si>
  <si>
    <t>Rating</t>
  </si>
  <si>
    <t>% Win</t>
  </si>
  <si>
    <t>New Rating</t>
  </si>
  <si>
    <t>Divisional Round</t>
  </si>
  <si>
    <t>Conference Championship</t>
  </si>
  <si>
    <t>First Timers vs Repeaters</t>
  </si>
  <si>
    <t>Tm</t>
  </si>
  <si>
    <t>TO</t>
  </si>
  <si>
    <t>Offense PassY</t>
  </si>
  <si>
    <t>Offense RushY</t>
  </si>
  <si>
    <t>Offense TO</t>
  </si>
  <si>
    <t>Defense PassY</t>
  </si>
  <si>
    <t>Defense RushY</t>
  </si>
  <si>
    <t>Defense TO</t>
  </si>
  <si>
    <t>Gamma</t>
  </si>
  <si>
    <t>Impact Player Def Home</t>
  </si>
  <si>
    <t>Impact Player Off Home</t>
  </si>
  <si>
    <t>TD</t>
  </si>
  <si>
    <t>Pass TD</t>
  </si>
  <si>
    <t>Rush</t>
  </si>
  <si>
    <t>Rush TD</t>
  </si>
  <si>
    <t>TD/Yard</t>
  </si>
  <si>
    <t>League Avg.</t>
  </si>
  <si>
    <t>Allowed Pass TD</t>
  </si>
  <si>
    <t>Allowed Rush TD</t>
  </si>
  <si>
    <t>G</t>
  </si>
  <si>
    <t>Yds</t>
  </si>
  <si>
    <t>Int</t>
  </si>
  <si>
    <t>New York Jets</t>
  </si>
  <si>
    <t>Buffalo Bills</t>
  </si>
  <si>
    <t>Miami Dolphins</t>
  </si>
  <si>
    <t>St. Louis Rams</t>
  </si>
  <si>
    <t>San Francisco 49ers</t>
  </si>
  <si>
    <t>Avg Team</t>
  </si>
  <si>
    <t>Yds/Game</t>
  </si>
  <si>
    <t>Pass</t>
  </si>
  <si>
    <t>TD/Yds</t>
  </si>
  <si>
    <t>Int/Yds</t>
  </si>
  <si>
    <t>Pass INT</t>
  </si>
  <si>
    <t>INT/Yard</t>
  </si>
  <si>
    <t>TO/Game</t>
  </si>
  <si>
    <t>Def Pass INT</t>
  </si>
  <si>
    <t>Carolina Gamma</t>
  </si>
  <si>
    <t>Denver 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</si>
</sst>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8.1999999999999993"/>
      <color rgb="FF000000"/>
      <name val="Verdana"/>
    </font>
    <font>
      <b/>
      <sz val="8.1999999999999993"/>
      <color rgb="FFAA0000"/>
      <name val="Verdana"/>
    </font>
    <font>
      <sz val="8.1999999999999993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8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4" fontId="0" fillId="0" borderId="0" xfId="1" applyNumberFormat="1" applyFont="1"/>
    <xf numFmtId="9" fontId="0" fillId="0" borderId="0" xfId="2" applyFont="1"/>
    <xf numFmtId="0" fontId="0" fillId="2" borderId="0" xfId="0" applyFill="1"/>
    <xf numFmtId="164" fontId="0" fillId="2" borderId="0" xfId="1" applyNumberFormat="1" applyFont="1" applyFill="1"/>
    <xf numFmtId="9" fontId="0" fillId="2" borderId="0" xfId="2" applyFont="1" applyFill="1"/>
    <xf numFmtId="0" fontId="0" fillId="0" borderId="0" xfId="0" applyFill="1"/>
    <xf numFmtId="0" fontId="2" fillId="0" borderId="0" xfId="0" applyFont="1" applyFill="1"/>
    <xf numFmtId="9" fontId="0" fillId="0" borderId="0" xfId="2" applyFont="1" applyFill="1"/>
    <xf numFmtId="164" fontId="0" fillId="0" borderId="0" xfId="1" applyNumberFormat="1" applyFont="1" applyFill="1"/>
    <xf numFmtId="43" fontId="0" fillId="0" borderId="0" xfId="1" applyFont="1"/>
    <xf numFmtId="43" fontId="0" fillId="0" borderId="0" xfId="0" applyNumberFormat="1"/>
    <xf numFmtId="165" fontId="0" fillId="0" borderId="0" xfId="2" applyNumberFormat="1" applyFont="1" applyFill="1"/>
    <xf numFmtId="0" fontId="2" fillId="2" borderId="0" xfId="0" applyFont="1" applyFill="1"/>
    <xf numFmtId="43" fontId="0" fillId="0" borderId="0" xfId="1" applyNumberFormat="1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3" fontId="8" fillId="0" borderId="0" xfId="1" applyFont="1"/>
    <xf numFmtId="164" fontId="8" fillId="0" borderId="0" xfId="1" applyNumberFormat="1" applyFont="1"/>
    <xf numFmtId="164" fontId="6" fillId="0" borderId="0" xfId="1" applyNumberFormat="1" applyFont="1"/>
    <xf numFmtId="164" fontId="6" fillId="0" borderId="0" xfId="1" applyNumberFormat="1" applyFont="1" applyAlignment="1">
      <alignment horizontal="centerContinuous"/>
    </xf>
    <xf numFmtId="43" fontId="8" fillId="0" borderId="0" xfId="0" applyNumberFormat="1" applyFont="1"/>
    <xf numFmtId="43" fontId="6" fillId="0" borderId="0" xfId="0" applyNumberFormat="1" applyFont="1"/>
    <xf numFmtId="43" fontId="6" fillId="0" borderId="0" xfId="1" applyFont="1"/>
    <xf numFmtId="0" fontId="2" fillId="0" borderId="0" xfId="0" applyFont="1" applyAlignment="1"/>
    <xf numFmtId="43" fontId="0" fillId="2" borderId="0" xfId="0" applyNumberFormat="1" applyFill="1"/>
    <xf numFmtId="43" fontId="2" fillId="2" borderId="0" xfId="0" applyNumberFormat="1" applyFont="1" applyFill="1"/>
  </cellXfs>
  <cellStyles count="487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1" sqref="B11"/>
    </sheetView>
  </sheetViews>
  <sheetFormatPr baseColWidth="10" defaultRowHeight="15" x14ac:dyDescent="0"/>
  <cols>
    <col min="1" max="1" width="16.1640625" bestFit="1" customWidth="1"/>
    <col min="4" max="4" width="4.83203125" style="7" customWidth="1"/>
    <col min="5" max="5" width="18.6640625" bestFit="1" customWidth="1"/>
  </cols>
  <sheetData>
    <row r="1" spans="1:7">
      <c r="A1" s="1" t="s">
        <v>32</v>
      </c>
    </row>
    <row r="2" spans="1:7">
      <c r="A2" s="1" t="s">
        <v>2</v>
      </c>
      <c r="B2" s="1" t="s">
        <v>33</v>
      </c>
      <c r="C2" s="1" t="s">
        <v>34</v>
      </c>
      <c r="D2" s="8"/>
      <c r="E2" s="1" t="s">
        <v>2</v>
      </c>
      <c r="F2" s="1" t="s">
        <v>33</v>
      </c>
      <c r="G2" s="1" t="s">
        <v>34</v>
      </c>
    </row>
    <row r="3" spans="1:7">
      <c r="A3" s="4" t="s">
        <v>21</v>
      </c>
      <c r="B3" s="5">
        <v>1551.8326058080438</v>
      </c>
      <c r="C3" s="6">
        <f>1/(1+10^((B4-B3)/400))</f>
        <v>0.55559033856674611</v>
      </c>
      <c r="D3" s="9"/>
      <c r="E3" s="4" t="s">
        <v>10</v>
      </c>
      <c r="F3" s="5">
        <v>1577.3575304142823</v>
      </c>
      <c r="G3" s="6">
        <f>1/(1+10^((F4-F3)/400))</f>
        <v>0.46054839370582712</v>
      </c>
    </row>
    <row r="4" spans="1:7">
      <c r="A4" t="s">
        <v>19</v>
      </c>
      <c r="B4" s="2">
        <v>1513.0441285801435</v>
      </c>
      <c r="C4" s="3">
        <f>1/(1+10^((B3-B4)/400))</f>
        <v>0.44440966143325394</v>
      </c>
      <c r="D4" s="9"/>
      <c r="E4" t="s">
        <v>9</v>
      </c>
      <c r="F4" s="2">
        <v>1604.8284178913575</v>
      </c>
      <c r="G4" s="3">
        <f>1/(1+10^((F3-F4)/400))</f>
        <v>0.53945160629417277</v>
      </c>
    </row>
    <row r="5" spans="1:7">
      <c r="B5" s="2"/>
      <c r="C5" s="2"/>
      <c r="D5" s="10"/>
      <c r="F5" s="2"/>
    </row>
    <row r="6" spans="1:7">
      <c r="A6" s="1" t="s">
        <v>2</v>
      </c>
      <c r="B6" s="1" t="s">
        <v>33</v>
      </c>
      <c r="C6" s="1" t="s">
        <v>34</v>
      </c>
      <c r="D6" s="8"/>
      <c r="E6" s="1" t="s">
        <v>2</v>
      </c>
      <c r="F6" s="1" t="s">
        <v>33</v>
      </c>
      <c r="G6" s="1" t="s">
        <v>34</v>
      </c>
    </row>
    <row r="7" spans="1:7">
      <c r="A7" s="4" t="s">
        <v>25</v>
      </c>
      <c r="B7" s="5">
        <v>1605.430053712332</v>
      </c>
      <c r="C7" s="6">
        <f>1/(1+10^((B8-B7)/400))</f>
        <v>0.55309006734634958</v>
      </c>
      <c r="D7" s="9"/>
      <c r="E7" s="4" t="s">
        <v>17</v>
      </c>
      <c r="F7" s="5">
        <v>1532.6634159848297</v>
      </c>
      <c r="G7" s="6">
        <f>1/(1+10^((F8-F7)/400))</f>
        <v>0.58753332137225744</v>
      </c>
    </row>
    <row r="8" spans="1:7">
      <c r="A8" t="s">
        <v>16</v>
      </c>
      <c r="B8" s="2">
        <v>1568.3997128193801</v>
      </c>
      <c r="C8" s="3">
        <f>1/(1+10^((B7-B8)/400))</f>
        <v>0.44690993265365042</v>
      </c>
      <c r="D8" s="9"/>
      <c r="E8" t="s">
        <v>14</v>
      </c>
      <c r="F8" s="2">
        <v>1471.2059629181738</v>
      </c>
      <c r="G8" s="3">
        <f>1/(1+10^((F7-F8)/400))</f>
        <v>0.41246667862774256</v>
      </c>
    </row>
    <row r="10" spans="1:7" s="1" customFormat="1">
      <c r="A10" s="1" t="s">
        <v>2</v>
      </c>
      <c r="B10" s="1" t="s">
        <v>35</v>
      </c>
      <c r="D10" s="8"/>
    </row>
    <row r="11" spans="1:7">
      <c r="A11" s="7" t="s">
        <v>21</v>
      </c>
      <c r="B11" s="2">
        <f>B3+25*(1-C3)</f>
        <v>1562.9428473438752</v>
      </c>
    </row>
    <row r="12" spans="1:7">
      <c r="A12" s="7" t="s">
        <v>10</v>
      </c>
      <c r="B12" s="2">
        <f>F3+25*(1-G3)</f>
        <v>1590.8438205716366</v>
      </c>
      <c r="C12" s="3"/>
      <c r="D12" s="9"/>
    </row>
    <row r="13" spans="1:7">
      <c r="A13" s="7" t="s">
        <v>25</v>
      </c>
      <c r="B13" s="2">
        <f>B7+25*(1-C7)</f>
        <v>1616.6028020286733</v>
      </c>
      <c r="C13" s="3"/>
      <c r="D13" s="9"/>
    </row>
    <row r="14" spans="1:7">
      <c r="A14" s="7" t="s">
        <v>17</v>
      </c>
      <c r="B14" s="2">
        <f>F7+25*(1-G7)</f>
        <v>1542.9750829505233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1" sqref="B11"/>
    </sheetView>
  </sheetViews>
  <sheetFormatPr baseColWidth="10" defaultRowHeight="15" x14ac:dyDescent="0"/>
  <cols>
    <col min="1" max="1" width="18.6640625" bestFit="1" customWidth="1"/>
    <col min="5" max="5" width="18.6640625" bestFit="1" customWidth="1"/>
  </cols>
  <sheetData>
    <row r="1" spans="1:7">
      <c r="A1" s="1" t="s">
        <v>36</v>
      </c>
      <c r="D1" s="7"/>
    </row>
    <row r="2" spans="1:7">
      <c r="A2" s="1" t="s">
        <v>2</v>
      </c>
      <c r="B2" s="1" t="s">
        <v>33</v>
      </c>
      <c r="C2" s="1" t="s">
        <v>34</v>
      </c>
      <c r="D2" s="8"/>
      <c r="E2" s="1" t="s">
        <v>2</v>
      </c>
      <c r="F2" s="1" t="s">
        <v>33</v>
      </c>
      <c r="G2" s="1" t="s">
        <v>34</v>
      </c>
    </row>
    <row r="3" spans="1:7">
      <c r="A3" s="7" t="s">
        <v>21</v>
      </c>
      <c r="B3" s="10">
        <f>'Wild Card'!B11</f>
        <v>1562.9428473438752</v>
      </c>
      <c r="C3" s="9">
        <f>1/(1+10^((B4-B3)/400))</f>
        <v>0.37302827028220131</v>
      </c>
      <c r="D3" s="9"/>
      <c r="E3" s="7" t="s">
        <v>10</v>
      </c>
      <c r="F3" s="10">
        <f>'Wild Card'!B12</f>
        <v>1590.8438205716366</v>
      </c>
      <c r="G3" s="9">
        <f>1/(1+10^((F4-F3)/400))</f>
        <v>0.42602592754224344</v>
      </c>
    </row>
    <row r="4" spans="1:7">
      <c r="A4" s="4" t="s">
        <v>22</v>
      </c>
      <c r="B4" s="5">
        <v>1653.1453323011278</v>
      </c>
      <c r="C4" s="6">
        <f>1/(1+10^((B3-B4)/400))</f>
        <v>0.62697172971779869</v>
      </c>
      <c r="D4" s="9"/>
      <c r="E4" s="4" t="s">
        <v>1</v>
      </c>
      <c r="F4" s="5">
        <v>1642.6263182660045</v>
      </c>
      <c r="G4" s="6">
        <f>1/(1+10^((F3-F4)/400))</f>
        <v>0.57397407245775656</v>
      </c>
    </row>
    <row r="5" spans="1:7">
      <c r="A5" s="7"/>
      <c r="B5" s="10"/>
      <c r="C5" s="10"/>
      <c r="D5" s="10"/>
      <c r="E5" s="7"/>
      <c r="F5" s="10"/>
      <c r="G5" s="7"/>
    </row>
    <row r="6" spans="1:7">
      <c r="A6" s="8" t="s">
        <v>2</v>
      </c>
      <c r="B6" s="8" t="s">
        <v>33</v>
      </c>
      <c r="C6" s="8" t="s">
        <v>34</v>
      </c>
      <c r="D6" s="8"/>
      <c r="E6" s="8" t="s">
        <v>2</v>
      </c>
      <c r="F6" s="8" t="s">
        <v>33</v>
      </c>
      <c r="G6" s="8" t="s">
        <v>34</v>
      </c>
    </row>
    <row r="7" spans="1:7">
      <c r="A7" s="7" t="s">
        <v>25</v>
      </c>
      <c r="B7" s="10">
        <f>'Wild Card'!B13</f>
        <v>1616.6028020286733</v>
      </c>
      <c r="C7" s="9">
        <f>1/(1+10^((B8-B7)/400))</f>
        <v>0.49000626513266959</v>
      </c>
      <c r="D7" s="9"/>
      <c r="E7" s="7" t="s">
        <v>17</v>
      </c>
      <c r="F7" s="10">
        <f>'Wild Card'!B14</f>
        <v>1542.9750829505233</v>
      </c>
      <c r="G7" s="9">
        <f>1/(1+10^((F8-F7)/400))</f>
        <v>0.41947320491361362</v>
      </c>
    </row>
    <row r="8" spans="1:7">
      <c r="A8" s="4" t="s">
        <v>0</v>
      </c>
      <c r="B8" s="5">
        <v>1623.5480852553783</v>
      </c>
      <c r="C8" s="6">
        <f>1/(1+10^((B7-B8)/400))</f>
        <v>0.50999373486733035</v>
      </c>
      <c r="D8" s="9"/>
      <c r="E8" s="4" t="s">
        <v>26</v>
      </c>
      <c r="F8" s="5">
        <v>1599.4223012864747</v>
      </c>
      <c r="G8" s="6">
        <f>1/(1+10^((F7-F8)/400))</f>
        <v>0.58052679508638638</v>
      </c>
    </row>
    <row r="9" spans="1:7">
      <c r="A9" s="7"/>
      <c r="B9" s="7"/>
      <c r="C9" s="7"/>
      <c r="D9" s="7"/>
      <c r="E9" s="7"/>
      <c r="F9" s="7"/>
      <c r="G9" s="7"/>
    </row>
    <row r="10" spans="1:7">
      <c r="A10" s="1" t="s">
        <v>2</v>
      </c>
      <c r="B10" s="1" t="s">
        <v>35</v>
      </c>
    </row>
    <row r="11" spans="1:7">
      <c r="A11" s="7" t="s">
        <v>22</v>
      </c>
      <c r="B11" s="2">
        <f>B4+25*(1-C4)</f>
        <v>1662.4710390581829</v>
      </c>
    </row>
    <row r="12" spans="1:7">
      <c r="A12" s="7" t="s">
        <v>1</v>
      </c>
      <c r="B12" s="2">
        <f>F4+25*(1-G4)</f>
        <v>1653.2769664545606</v>
      </c>
    </row>
    <row r="13" spans="1:7">
      <c r="A13" s="7" t="s">
        <v>0</v>
      </c>
      <c r="B13" s="2">
        <f>B8+25*(1-C8)</f>
        <v>1635.798241883695</v>
      </c>
    </row>
    <row r="14" spans="1:7">
      <c r="A14" s="7" t="s">
        <v>26</v>
      </c>
      <c r="B14" s="2">
        <f>F8+25*(1-G8)</f>
        <v>1609.909131409315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1" sqref="A11:B12"/>
    </sheetView>
  </sheetViews>
  <sheetFormatPr baseColWidth="10" defaultRowHeight="15" x14ac:dyDescent="0"/>
  <cols>
    <col min="1" max="1" width="18.6640625" bestFit="1" customWidth="1"/>
  </cols>
  <sheetData>
    <row r="1" spans="1:7">
      <c r="A1" s="1" t="s">
        <v>37</v>
      </c>
      <c r="D1" s="7"/>
    </row>
    <row r="2" spans="1:7">
      <c r="A2" s="1" t="s">
        <v>2</v>
      </c>
      <c r="B2" s="1" t="s">
        <v>33</v>
      </c>
      <c r="C2" s="1" t="s">
        <v>34</v>
      </c>
      <c r="D2" s="8"/>
      <c r="E2" s="1" t="s">
        <v>2</v>
      </c>
      <c r="F2" s="1" t="s">
        <v>33</v>
      </c>
      <c r="G2" s="1" t="s">
        <v>34</v>
      </c>
    </row>
    <row r="3" spans="1:7">
      <c r="A3" s="7" t="s">
        <v>26</v>
      </c>
      <c r="B3" s="10">
        <v>1609.909131409315</v>
      </c>
      <c r="C3" s="9">
        <f>1/(1+10^((B4-B3)/400))</f>
        <v>0.4628113791080723</v>
      </c>
      <c r="D3" s="9"/>
      <c r="E3" s="7" t="s">
        <v>22</v>
      </c>
      <c r="F3" s="10">
        <v>1662.4710390581829</v>
      </c>
      <c r="G3" s="9">
        <f>1/(1+10^((F4-F3)/400))</f>
        <v>0.51322824642602582</v>
      </c>
    </row>
    <row r="4" spans="1:7" s="7" customFormat="1">
      <c r="A4" s="4" t="s">
        <v>0</v>
      </c>
      <c r="B4" s="5">
        <v>1635.798241883695</v>
      </c>
      <c r="C4" s="6">
        <f>1/(1+10^((B3-B4)/400))</f>
        <v>0.53718862089192765</v>
      </c>
      <c r="D4" s="9"/>
      <c r="E4" s="4" t="s">
        <v>1</v>
      </c>
      <c r="F4" s="5">
        <v>1653.2769664545606</v>
      </c>
      <c r="G4" s="6">
        <f>1/(1+10^((F3-F4)/400))</f>
        <v>0.48677175357397418</v>
      </c>
    </row>
    <row r="10" spans="1:7">
      <c r="A10" s="1" t="s">
        <v>2</v>
      </c>
      <c r="B10" s="1" t="s">
        <v>35</v>
      </c>
    </row>
    <row r="11" spans="1:7">
      <c r="A11" s="7" t="s">
        <v>0</v>
      </c>
      <c r="B11" s="2">
        <f>B4+25*(1-C4)</f>
        <v>1647.3685263613968</v>
      </c>
    </row>
    <row r="12" spans="1:7">
      <c r="A12" s="7" t="s">
        <v>1</v>
      </c>
      <c r="B12" s="2">
        <f>F4+25*(1-G4)</f>
        <v>1666.1076726152112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4"/>
  <sheetViews>
    <sheetView tabSelected="1" workbookViewId="0">
      <selection activeCell="E3" sqref="E3:E4"/>
    </sheetView>
  </sheetViews>
  <sheetFormatPr baseColWidth="10" defaultRowHeight="15" x14ac:dyDescent="0"/>
  <cols>
    <col min="1" max="1" width="23.1640625" bestFit="1" customWidth="1"/>
  </cols>
  <sheetData>
    <row r="1" spans="1:7">
      <c r="A1" s="1" t="s">
        <v>37</v>
      </c>
    </row>
    <row r="2" spans="1:7">
      <c r="A2" s="1" t="s">
        <v>2</v>
      </c>
      <c r="B2" s="1" t="s">
        <v>33</v>
      </c>
      <c r="C2" s="1" t="s">
        <v>47</v>
      </c>
      <c r="D2" s="1" t="s">
        <v>35</v>
      </c>
      <c r="E2" s="1" t="s">
        <v>34</v>
      </c>
    </row>
    <row r="3" spans="1:7">
      <c r="A3" s="7" t="s">
        <v>0</v>
      </c>
      <c r="B3" s="10">
        <v>1647.3685263613968</v>
      </c>
      <c r="C3" s="12">
        <f>Gamma!H27</f>
        <v>37.199999999999996</v>
      </c>
      <c r="D3" s="2">
        <f>B3+C3</f>
        <v>1684.5685263613968</v>
      </c>
      <c r="E3" s="13">
        <f>1/(1+10^((D4-D3)/400))</f>
        <v>0.48843280279891194</v>
      </c>
      <c r="G3" s="13">
        <f>1/(1+10^((B4-B3)/400))</f>
        <v>0.47305832055930713</v>
      </c>
    </row>
    <row r="4" spans="1:7">
      <c r="A4" s="7" t="s">
        <v>1</v>
      </c>
      <c r="B4" s="10">
        <v>1666.1076726152112</v>
      </c>
      <c r="C4" s="12">
        <f>Gamma!I27</f>
        <v>26.5</v>
      </c>
      <c r="D4" s="2">
        <f>B4+C4</f>
        <v>1692.6076726152112</v>
      </c>
      <c r="E4" s="13">
        <f>1/(1+10^((D3-D4)/400))</f>
        <v>0.51156719720108801</v>
      </c>
      <c r="G4" s="13">
        <f>1/(1+10^((B3-B4)/400))</f>
        <v>0.52694167944069292</v>
      </c>
    </row>
  </sheetData>
  <phoneticPr fontId="5" type="noConversion"/>
  <pageMargins left="0.75" right="0.75" top="1" bottom="1" header="0.5" footer="0.5"/>
  <pageSetup scale="40" orientation="portrait" horizontalDpi="4294967292" verticalDpi="4294967292"/>
  <colBreaks count="1" manualBreakCount="1">
    <brk id="1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G26" sqref="G26"/>
    </sheetView>
  </sheetViews>
  <sheetFormatPr baseColWidth="10" defaultRowHeight="15" x14ac:dyDescent="0"/>
  <cols>
    <col min="1" max="1" width="21.5" bestFit="1" customWidth="1"/>
    <col min="2" max="2" width="16" bestFit="1" customWidth="1"/>
    <col min="3" max="3" width="14.33203125" bestFit="1" customWidth="1"/>
    <col min="5" max="5" width="15.1640625" bestFit="1" customWidth="1"/>
    <col min="6" max="6" width="14.1640625" bestFit="1" customWidth="1"/>
    <col min="8" max="8" width="15.1640625" bestFit="1" customWidth="1"/>
    <col min="9" max="9" width="14.1640625" bestFit="1" customWidth="1"/>
    <col min="12" max="12" width="12.83203125" bestFit="1" customWidth="1"/>
    <col min="13" max="14" width="12.83203125" customWidth="1"/>
    <col min="15" max="15" width="12.83203125" bestFit="1" customWidth="1"/>
    <col min="16" max="17" width="12.83203125" customWidth="1"/>
    <col min="18" max="18" width="10.5" bestFit="1" customWidth="1"/>
    <col min="19" max="19" width="13.33203125" customWidth="1"/>
    <col min="20" max="20" width="10.5" bestFit="1" customWidth="1"/>
    <col min="21" max="21" width="13.1640625" bestFit="1" customWidth="1"/>
    <col min="22" max="22" width="10.83203125" bestFit="1" customWidth="1"/>
    <col min="23" max="23" width="14.5" bestFit="1" customWidth="1"/>
  </cols>
  <sheetData>
    <row r="1" spans="1:9">
      <c r="A1" s="1" t="s">
        <v>2</v>
      </c>
      <c r="B1" s="1" t="s">
        <v>0</v>
      </c>
      <c r="C1" s="1" t="s">
        <v>1</v>
      </c>
      <c r="D1" s="1" t="s">
        <v>55</v>
      </c>
      <c r="E1" s="1" t="s">
        <v>75</v>
      </c>
      <c r="F1" s="1" t="s">
        <v>76</v>
      </c>
      <c r="G1" s="1" t="s">
        <v>28</v>
      </c>
      <c r="H1" s="14" t="s">
        <v>75</v>
      </c>
      <c r="I1" s="14" t="s">
        <v>76</v>
      </c>
    </row>
    <row r="2" spans="1:9">
      <c r="A2" s="16" t="s">
        <v>28</v>
      </c>
      <c r="B2" s="15">
        <v>244.48</v>
      </c>
      <c r="C2" s="15">
        <v>236.35</v>
      </c>
      <c r="E2" s="12">
        <f>B2-C2</f>
        <v>8.1299999999999955</v>
      </c>
      <c r="F2" s="12"/>
      <c r="G2">
        <v>1</v>
      </c>
      <c r="H2" s="28">
        <f>E2*$G2</f>
        <v>8.1299999999999955</v>
      </c>
      <c r="I2" s="28">
        <f>F2*$G2</f>
        <v>0</v>
      </c>
    </row>
    <row r="3" spans="1:9">
      <c r="A3" s="16" t="s">
        <v>29</v>
      </c>
      <c r="B3" s="15">
        <v>27.39</v>
      </c>
      <c r="C3" s="15">
        <v>27.02</v>
      </c>
      <c r="E3" s="12">
        <f>B3-C3</f>
        <v>0.37000000000000099</v>
      </c>
      <c r="F3" s="12"/>
      <c r="G3">
        <v>1</v>
      </c>
      <c r="H3" s="28">
        <f t="shared" ref="H3:H26" si="0">E3*$G3</f>
        <v>0.37000000000000099</v>
      </c>
      <c r="I3" s="28">
        <f t="shared" ref="I3:I26" si="1">F3*$G3</f>
        <v>0</v>
      </c>
    </row>
    <row r="4" spans="1:9">
      <c r="A4" s="16" t="s">
        <v>30</v>
      </c>
      <c r="B4" s="15">
        <v>4.3899999999999997</v>
      </c>
      <c r="C4" s="15">
        <v>4.05</v>
      </c>
      <c r="E4" s="12">
        <f>B4-C4</f>
        <v>0.33999999999999986</v>
      </c>
      <c r="G4">
        <v>5</v>
      </c>
      <c r="H4" s="28">
        <f t="shared" si="0"/>
        <v>1.6999999999999993</v>
      </c>
      <c r="I4" s="28">
        <f t="shared" si="1"/>
        <v>0</v>
      </c>
    </row>
    <row r="5" spans="1:9">
      <c r="A5" s="16" t="s">
        <v>49</v>
      </c>
      <c r="B5" s="15">
        <v>0</v>
      </c>
      <c r="C5" s="15">
        <v>0</v>
      </c>
      <c r="G5">
        <v>5</v>
      </c>
      <c r="H5" s="28">
        <f t="shared" si="0"/>
        <v>0</v>
      </c>
      <c r="I5" s="28">
        <f t="shared" si="1"/>
        <v>0</v>
      </c>
    </row>
    <row r="6" spans="1:9">
      <c r="A6" s="16" t="s">
        <v>48</v>
      </c>
      <c r="B6" s="15">
        <v>1</v>
      </c>
      <c r="C6" s="15">
        <v>1.5</v>
      </c>
      <c r="E6" s="12">
        <f>B6</f>
        <v>1</v>
      </c>
      <c r="F6" s="12">
        <f>C6</f>
        <v>1.5</v>
      </c>
      <c r="G6">
        <v>5</v>
      </c>
      <c r="H6" s="28">
        <f t="shared" si="0"/>
        <v>5</v>
      </c>
      <c r="I6" s="28">
        <f t="shared" si="1"/>
        <v>7.5</v>
      </c>
    </row>
    <row r="7" spans="1:9">
      <c r="A7" s="16" t="s">
        <v>31</v>
      </c>
      <c r="B7" s="15">
        <v>2299</v>
      </c>
      <c r="C7" s="15">
        <v>948</v>
      </c>
      <c r="E7" s="11">
        <v>-3</v>
      </c>
      <c r="F7" s="11">
        <v>-1</v>
      </c>
      <c r="G7">
        <v>1</v>
      </c>
      <c r="H7" s="28">
        <f t="shared" si="0"/>
        <v>-3</v>
      </c>
      <c r="I7" s="28">
        <f t="shared" si="1"/>
        <v>-1</v>
      </c>
    </row>
    <row r="8" spans="1:9">
      <c r="A8" s="16" t="s">
        <v>38</v>
      </c>
      <c r="B8" s="15">
        <v>0.7142857142857143</v>
      </c>
      <c r="C8" s="15">
        <v>0.2857142857142857</v>
      </c>
      <c r="E8" s="11">
        <f>B8</f>
        <v>0.7142857142857143</v>
      </c>
      <c r="F8" s="11">
        <f>C8</f>
        <v>0.2857142857142857</v>
      </c>
      <c r="G8">
        <v>0</v>
      </c>
      <c r="H8" s="28">
        <f t="shared" si="0"/>
        <v>0</v>
      </c>
      <c r="I8" s="28">
        <f t="shared" si="1"/>
        <v>0</v>
      </c>
    </row>
    <row r="9" spans="1:9">
      <c r="A9" s="16" t="s">
        <v>41</v>
      </c>
      <c r="B9" s="15">
        <f>Offense!F3</f>
        <v>310.625</v>
      </c>
      <c r="C9" s="15">
        <f>Offense!F21</f>
        <v>238.1875</v>
      </c>
      <c r="D9" s="11">
        <f>Offense!F36</f>
        <v>243.84375</v>
      </c>
      <c r="E9" s="11">
        <f>IF(B9&gt;$D9,1,0)</f>
        <v>1</v>
      </c>
      <c r="F9" s="11">
        <f>IF(C9&gt;$D9,1,0)</f>
        <v>0</v>
      </c>
      <c r="G9">
        <v>5</v>
      </c>
      <c r="H9" s="28">
        <f t="shared" si="0"/>
        <v>5</v>
      </c>
      <c r="I9" s="28">
        <f t="shared" si="1"/>
        <v>0</v>
      </c>
    </row>
    <row r="10" spans="1:9">
      <c r="A10" s="16" t="s">
        <v>51</v>
      </c>
      <c r="B10" s="15">
        <f>Offense!G3</f>
        <v>32</v>
      </c>
      <c r="C10" s="15">
        <f>Offense!G21</f>
        <v>24</v>
      </c>
      <c r="D10" s="11">
        <f>Offense!G36</f>
        <v>26.3</v>
      </c>
      <c r="E10" s="11">
        <f>IF(B10&gt;$D10,1,0)</f>
        <v>1</v>
      </c>
      <c r="F10" s="11">
        <f>IF(C10&gt;$D10,1,0)</f>
        <v>0</v>
      </c>
      <c r="G10">
        <v>5</v>
      </c>
      <c r="H10" s="28">
        <f t="shared" si="0"/>
        <v>5</v>
      </c>
      <c r="I10" s="28">
        <f t="shared" si="1"/>
        <v>0</v>
      </c>
    </row>
    <row r="11" spans="1:9">
      <c r="A11" s="16" t="s">
        <v>71</v>
      </c>
      <c r="B11" s="15">
        <f>Offense!I3</f>
        <v>12</v>
      </c>
      <c r="C11" s="15">
        <f>Offense!I21</f>
        <v>12</v>
      </c>
      <c r="D11" s="11">
        <f>Offense!I36</f>
        <v>13.6</v>
      </c>
      <c r="E11" s="11">
        <f>IF(B11&lt;$D11,1,0)</f>
        <v>1</v>
      </c>
      <c r="F11" s="11">
        <f>IF(C11&lt;$D11,1,0)</f>
        <v>1</v>
      </c>
      <c r="G11">
        <v>5</v>
      </c>
      <c r="H11" s="28">
        <f t="shared" si="0"/>
        <v>5</v>
      </c>
      <c r="I11" s="28">
        <f t="shared" si="1"/>
        <v>5</v>
      </c>
    </row>
    <row r="12" spans="1:9">
      <c r="A12" s="16" t="s">
        <v>54</v>
      </c>
      <c r="B12" s="15">
        <f>Offense!H3</f>
        <v>0.10301810865191147</v>
      </c>
      <c r="C12" s="15">
        <f>Offense!H21</f>
        <v>0.10076095512988717</v>
      </c>
      <c r="D12" s="15">
        <f>Offense!H36</f>
        <v>0.10785595283865181</v>
      </c>
      <c r="E12" s="11">
        <f>IF(B12&gt;$D12,1,0)</f>
        <v>0</v>
      </c>
      <c r="F12" s="11">
        <f>IF(C12&gt;$D12,1,0)</f>
        <v>0</v>
      </c>
      <c r="G12">
        <v>0</v>
      </c>
      <c r="H12" s="28">
        <f t="shared" si="0"/>
        <v>0</v>
      </c>
      <c r="I12" s="28">
        <f t="shared" si="1"/>
        <v>0</v>
      </c>
    </row>
    <row r="13" spans="1:9">
      <c r="A13" s="16" t="s">
        <v>72</v>
      </c>
      <c r="B13" s="15">
        <f>Offense!J3</f>
        <v>3.86317907444668E-2</v>
      </c>
      <c r="C13" s="15">
        <f>Offense!J21</f>
        <v>5.0380477564943585E-2</v>
      </c>
      <c r="D13" s="15">
        <f>Offense!J36</f>
        <v>5.5773420479302831E-2</v>
      </c>
      <c r="E13" s="11">
        <f>IF(B13&lt;$D13,1,0)</f>
        <v>1</v>
      </c>
      <c r="F13" s="11">
        <f>IF(C13&lt;$D13,1,0)</f>
        <v>1</v>
      </c>
      <c r="G13">
        <v>0</v>
      </c>
      <c r="H13" s="28">
        <f t="shared" si="0"/>
        <v>0</v>
      </c>
      <c r="I13" s="28">
        <f t="shared" si="1"/>
        <v>0</v>
      </c>
    </row>
    <row r="14" spans="1:9">
      <c r="A14" s="16" t="s">
        <v>42</v>
      </c>
      <c r="B14" s="15">
        <f>Offense!L3</f>
        <v>93.1875</v>
      </c>
      <c r="C14" s="15">
        <f>Offense!L21</f>
        <v>93.5</v>
      </c>
      <c r="D14" s="11">
        <f>Defense!L36</f>
        <v>108.825</v>
      </c>
      <c r="E14" s="11">
        <f t="shared" ref="E14:F16" si="2">IF(B14&gt;$D14,1,0)</f>
        <v>0</v>
      </c>
      <c r="F14" s="11">
        <f t="shared" si="2"/>
        <v>0</v>
      </c>
      <c r="G14">
        <v>5</v>
      </c>
      <c r="H14" s="28">
        <f t="shared" si="0"/>
        <v>0</v>
      </c>
      <c r="I14" s="28">
        <f t="shared" si="1"/>
        <v>0</v>
      </c>
    </row>
    <row r="15" spans="1:9">
      <c r="A15" s="16" t="s">
        <v>53</v>
      </c>
      <c r="B15" s="15">
        <f>Offense!M3</f>
        <v>16</v>
      </c>
      <c r="C15" s="15">
        <f>Offense!M21</f>
        <v>11</v>
      </c>
      <c r="D15" s="11">
        <f>Offense!M36</f>
        <v>11.4</v>
      </c>
      <c r="E15" s="11">
        <f t="shared" si="2"/>
        <v>1</v>
      </c>
      <c r="F15" s="11">
        <f t="shared" si="2"/>
        <v>0</v>
      </c>
      <c r="G15">
        <v>5</v>
      </c>
      <c r="H15" s="28">
        <f t="shared" si="0"/>
        <v>5</v>
      </c>
      <c r="I15" s="28">
        <f t="shared" si="1"/>
        <v>0</v>
      </c>
    </row>
    <row r="16" spans="1:9">
      <c r="A16" s="16" t="s">
        <v>54</v>
      </c>
      <c r="B16" s="15">
        <f>Offense!N3</f>
        <v>0.17169684775318578</v>
      </c>
      <c r="C16" s="15">
        <f>Offense!N21</f>
        <v>0.11764705882352941</v>
      </c>
      <c r="D16" s="15">
        <f>Offense!N36</f>
        <v>0.10475534114403859</v>
      </c>
      <c r="E16" s="11">
        <f t="shared" si="2"/>
        <v>1</v>
      </c>
      <c r="F16" s="11">
        <f t="shared" si="2"/>
        <v>1</v>
      </c>
      <c r="G16">
        <v>0</v>
      </c>
      <c r="H16" s="28">
        <f t="shared" si="0"/>
        <v>0</v>
      </c>
      <c r="I16" s="28">
        <f t="shared" si="1"/>
        <v>0</v>
      </c>
    </row>
    <row r="17" spans="1:9">
      <c r="A17" s="16" t="s">
        <v>43</v>
      </c>
      <c r="B17" s="15">
        <f>Offense!D3</f>
        <v>1.25</v>
      </c>
      <c r="C17" s="15">
        <f>Offense!D21</f>
        <v>1.1875</v>
      </c>
      <c r="D17" s="11">
        <f>Offense!D36</f>
        <v>1.45625</v>
      </c>
      <c r="E17" s="11">
        <f t="shared" ref="E17:F19" si="3">IF(B17&lt;$D17,1,0)</f>
        <v>1</v>
      </c>
      <c r="F17" s="11">
        <f t="shared" si="3"/>
        <v>1</v>
      </c>
      <c r="G17">
        <v>5</v>
      </c>
      <c r="H17" s="28">
        <f t="shared" si="0"/>
        <v>5</v>
      </c>
      <c r="I17" s="28">
        <f t="shared" si="1"/>
        <v>5</v>
      </c>
    </row>
    <row r="18" spans="1:9">
      <c r="A18" s="16" t="s">
        <v>44</v>
      </c>
      <c r="B18" s="15">
        <f>Defense!F8</f>
        <v>250</v>
      </c>
      <c r="C18" s="15">
        <f>Defense!F6</f>
        <v>229.875</v>
      </c>
      <c r="D18" s="11">
        <f>Defense!F36</f>
        <v>243.84375</v>
      </c>
      <c r="E18" s="11">
        <f t="shared" si="3"/>
        <v>0</v>
      </c>
      <c r="F18" s="11">
        <f t="shared" si="3"/>
        <v>1</v>
      </c>
      <c r="G18">
        <v>5</v>
      </c>
      <c r="H18" s="28">
        <f t="shared" si="0"/>
        <v>0</v>
      </c>
      <c r="I18" s="28">
        <f t="shared" si="1"/>
        <v>5</v>
      </c>
    </row>
    <row r="19" spans="1:9">
      <c r="A19" s="16" t="s">
        <v>56</v>
      </c>
      <c r="B19" s="15">
        <f>Defense!G8</f>
        <v>31</v>
      </c>
      <c r="C19" s="15">
        <f>Defense!G6</f>
        <v>34</v>
      </c>
      <c r="D19" s="11">
        <f>Defense!G36</f>
        <v>26.3</v>
      </c>
      <c r="E19" s="11">
        <f t="shared" si="3"/>
        <v>0</v>
      </c>
      <c r="F19" s="11">
        <f t="shared" si="3"/>
        <v>0</v>
      </c>
      <c r="G19">
        <v>5</v>
      </c>
      <c r="H19" s="28">
        <f t="shared" si="0"/>
        <v>0</v>
      </c>
      <c r="I19" s="28">
        <f t="shared" si="1"/>
        <v>0</v>
      </c>
    </row>
    <row r="20" spans="1:9">
      <c r="A20" s="16" t="s">
        <v>74</v>
      </c>
      <c r="B20" s="15">
        <f>Defense!I8</f>
        <v>13</v>
      </c>
      <c r="C20" s="15">
        <f>Defense!I6</f>
        <v>11</v>
      </c>
      <c r="D20" s="11">
        <f>Defense!I36</f>
        <v>13.6</v>
      </c>
      <c r="E20" s="11">
        <f>IF(B20&gt;$D20,1,0)</f>
        <v>0</v>
      </c>
      <c r="F20" s="11">
        <f>IF(C20&gt;$D20,1,0)</f>
        <v>0</v>
      </c>
      <c r="G20">
        <v>5</v>
      </c>
      <c r="H20" s="28">
        <f t="shared" si="0"/>
        <v>0</v>
      </c>
      <c r="I20" s="28">
        <f t="shared" si="1"/>
        <v>0</v>
      </c>
    </row>
    <row r="21" spans="1:9">
      <c r="A21" s="16" t="s">
        <v>54</v>
      </c>
      <c r="B21" s="15">
        <f>Defense!H8</f>
        <v>0.124</v>
      </c>
      <c r="C21" s="15">
        <f>Defense!H6</f>
        <v>0.14790647090810222</v>
      </c>
      <c r="D21" s="15">
        <f>Defense!H36</f>
        <v>0.10785595283865181</v>
      </c>
      <c r="E21" s="11">
        <f>IF(B21&lt;$D21,1,0)</f>
        <v>0</v>
      </c>
      <c r="F21" s="11">
        <f>IF(C21&lt;$D21,1,0)</f>
        <v>0</v>
      </c>
      <c r="G21">
        <v>0</v>
      </c>
      <c r="H21" s="28">
        <f t="shared" si="0"/>
        <v>0</v>
      </c>
      <c r="I21" s="28">
        <f t="shared" si="1"/>
        <v>0</v>
      </c>
    </row>
    <row r="22" spans="1:9">
      <c r="A22" s="16" t="s">
        <v>72</v>
      </c>
      <c r="B22" s="15">
        <f>Defense!J8</f>
        <v>5.1999999999999998E-2</v>
      </c>
      <c r="C22" s="15">
        <f>Defense!J6</f>
        <v>4.7852093529091901E-2</v>
      </c>
      <c r="D22" s="15">
        <f>Defense!J36</f>
        <v>5.5773420479302831E-2</v>
      </c>
      <c r="E22" s="11">
        <f>IF(B22&gt;$D22,1,0)</f>
        <v>0</v>
      </c>
      <c r="F22" s="11">
        <f>IF(C22&gt;$D22,1,0)</f>
        <v>0</v>
      </c>
      <c r="G22">
        <v>0</v>
      </c>
      <c r="H22" s="28">
        <f t="shared" si="0"/>
        <v>0</v>
      </c>
      <c r="I22" s="28">
        <f t="shared" si="1"/>
        <v>0</v>
      </c>
    </row>
    <row r="23" spans="1:9">
      <c r="A23" s="16" t="s">
        <v>45</v>
      </c>
      <c r="B23" s="15">
        <f>Defense!L8</f>
        <v>126.1875</v>
      </c>
      <c r="C23" s="15">
        <f>Defense!L6</f>
        <v>112.3125</v>
      </c>
      <c r="D23" s="11">
        <f>Defense!L36</f>
        <v>108.825</v>
      </c>
      <c r="E23" s="11">
        <f t="shared" ref="E23:F25" si="4">IF(B23&lt;$D23,1,0)</f>
        <v>0</v>
      </c>
      <c r="F23" s="11">
        <f t="shared" si="4"/>
        <v>0</v>
      </c>
      <c r="G23">
        <v>5</v>
      </c>
      <c r="H23" s="28">
        <f t="shared" si="0"/>
        <v>0</v>
      </c>
      <c r="I23" s="28">
        <f t="shared" si="1"/>
        <v>0</v>
      </c>
    </row>
    <row r="24" spans="1:9">
      <c r="A24" s="16" t="s">
        <v>57</v>
      </c>
      <c r="B24" s="15">
        <f>Defense!M8</f>
        <v>13</v>
      </c>
      <c r="C24" s="15">
        <f>Defense!M6</f>
        <v>11</v>
      </c>
      <c r="D24" s="11">
        <f>Defense!M36</f>
        <v>11.4</v>
      </c>
      <c r="E24" s="11">
        <f t="shared" si="4"/>
        <v>0</v>
      </c>
      <c r="F24" s="11">
        <f t="shared" si="4"/>
        <v>1</v>
      </c>
      <c r="G24">
        <v>5</v>
      </c>
      <c r="H24" s="28">
        <f t="shared" si="0"/>
        <v>0</v>
      </c>
      <c r="I24" s="28">
        <f t="shared" si="1"/>
        <v>5</v>
      </c>
    </row>
    <row r="25" spans="1:9">
      <c r="A25" s="16" t="s">
        <v>54</v>
      </c>
      <c r="B25" s="15">
        <f>Defense!N8</f>
        <v>6.4388311045071814E-3</v>
      </c>
      <c r="C25" s="15">
        <f>Defense!N6</f>
        <v>6.1213132999443521E-3</v>
      </c>
      <c r="D25" s="15">
        <f>Defense!N36</f>
        <v>6.5472088215024118E-3</v>
      </c>
      <c r="E25" s="11">
        <f t="shared" si="4"/>
        <v>1</v>
      </c>
      <c r="F25" s="11">
        <f t="shared" si="4"/>
        <v>1</v>
      </c>
      <c r="G25">
        <v>0</v>
      </c>
      <c r="H25" s="28">
        <f t="shared" si="0"/>
        <v>0</v>
      </c>
      <c r="I25" s="28">
        <f t="shared" si="1"/>
        <v>0</v>
      </c>
    </row>
    <row r="26" spans="1:9">
      <c r="A26" s="16" t="s">
        <v>46</v>
      </c>
      <c r="B26" s="15">
        <f>Defense!D8</f>
        <v>1</v>
      </c>
      <c r="C26" s="15">
        <f>Defense!D6</f>
        <v>1.1875</v>
      </c>
      <c r="D26" s="11">
        <f>Defense!D36</f>
        <v>1.45625</v>
      </c>
      <c r="E26" s="11">
        <f>IF(B26&gt;$D26,1,0)</f>
        <v>0</v>
      </c>
      <c r="F26" s="11">
        <f>IF(C26&gt;$D26,1,0)</f>
        <v>0</v>
      </c>
      <c r="G26">
        <v>5</v>
      </c>
      <c r="H26" s="28">
        <f t="shared" si="0"/>
        <v>0</v>
      </c>
      <c r="I26" s="28">
        <f t="shared" si="1"/>
        <v>0</v>
      </c>
    </row>
    <row r="27" spans="1:9">
      <c r="H27" s="29">
        <f>SUM(H2:H26)</f>
        <v>37.199999999999996</v>
      </c>
      <c r="I27" s="29">
        <f>SUM(I2:I26)</f>
        <v>26.5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A26" sqref="A26:XFD26"/>
    </sheetView>
  </sheetViews>
  <sheetFormatPr baseColWidth="10" defaultRowHeight="15" x14ac:dyDescent="0"/>
  <cols>
    <col min="1" max="1" width="20" bestFit="1" customWidth="1"/>
  </cols>
  <sheetData>
    <row r="1" spans="1:14" s="22" customFormat="1" ht="16" customHeight="1">
      <c r="C1" s="23" t="s">
        <v>68</v>
      </c>
      <c r="D1" s="23"/>
      <c r="E1" s="23"/>
      <c r="F1" s="23"/>
      <c r="G1" s="23"/>
      <c r="H1" s="23"/>
      <c r="I1" s="23"/>
      <c r="J1" s="23" t="s">
        <v>52</v>
      </c>
      <c r="K1" s="23"/>
      <c r="L1" s="23"/>
      <c r="M1" s="23"/>
    </row>
    <row r="2" spans="1:14">
      <c r="A2" s="18" t="s">
        <v>39</v>
      </c>
      <c r="B2" s="18" t="s">
        <v>58</v>
      </c>
      <c r="C2" s="18" t="s">
        <v>40</v>
      </c>
      <c r="D2" s="18" t="s">
        <v>73</v>
      </c>
      <c r="E2" s="18" t="s">
        <v>59</v>
      </c>
      <c r="F2" s="18" t="s">
        <v>67</v>
      </c>
      <c r="G2" s="18" t="s">
        <v>50</v>
      </c>
      <c r="H2" s="18" t="s">
        <v>69</v>
      </c>
      <c r="I2" s="18" t="s">
        <v>60</v>
      </c>
      <c r="J2" s="18" t="s">
        <v>70</v>
      </c>
      <c r="K2" s="18" t="s">
        <v>59</v>
      </c>
      <c r="L2" s="18" t="s">
        <v>67</v>
      </c>
      <c r="M2" s="18" t="s">
        <v>50</v>
      </c>
      <c r="N2" s="18" t="s">
        <v>69</v>
      </c>
    </row>
    <row r="3" spans="1:14">
      <c r="A3" t="s">
        <v>3</v>
      </c>
      <c r="B3" s="19">
        <v>16</v>
      </c>
      <c r="C3" s="19">
        <v>20</v>
      </c>
      <c r="D3" s="20">
        <f t="shared" ref="D3:D34" si="0">C3/B3</f>
        <v>1.25</v>
      </c>
      <c r="E3" s="21">
        <v>4970</v>
      </c>
      <c r="F3" s="21">
        <f t="shared" ref="F3:F34" si="1">E3/B3</f>
        <v>310.625</v>
      </c>
      <c r="G3" s="19">
        <v>32</v>
      </c>
      <c r="H3" s="24">
        <f t="shared" ref="H3:H34" si="2">G3/F3</f>
        <v>0.10301810865191147</v>
      </c>
      <c r="I3" s="19">
        <v>12</v>
      </c>
      <c r="J3" s="24">
        <f t="shared" ref="J3:J34" si="3">I3/F3</f>
        <v>3.86317907444668E-2</v>
      </c>
      <c r="K3" s="19">
        <v>1491</v>
      </c>
      <c r="L3" s="21">
        <f t="shared" ref="L3:L34" si="4">K3/B3</f>
        <v>93.1875</v>
      </c>
      <c r="M3" s="19">
        <v>16</v>
      </c>
      <c r="N3" s="24">
        <f t="shared" ref="N3:N34" si="5">M3/L3</f>
        <v>0.17169684775318578</v>
      </c>
    </row>
    <row r="4" spans="1:14">
      <c r="A4" t="s">
        <v>26</v>
      </c>
      <c r="B4" s="19">
        <v>16</v>
      </c>
      <c r="C4" s="19">
        <v>24</v>
      </c>
      <c r="D4" s="20">
        <f t="shared" si="0"/>
        <v>1.5</v>
      </c>
      <c r="E4" s="21">
        <v>4616</v>
      </c>
      <c r="F4" s="21">
        <f t="shared" si="1"/>
        <v>288.5</v>
      </c>
      <c r="G4" s="19">
        <v>35</v>
      </c>
      <c r="H4" s="24">
        <f t="shared" si="2"/>
        <v>0.12131715771230503</v>
      </c>
      <c r="I4" s="19">
        <v>13</v>
      </c>
      <c r="J4" s="24">
        <f t="shared" si="3"/>
        <v>4.5060658578856154E-2</v>
      </c>
      <c r="K4" s="19">
        <v>1917</v>
      </c>
      <c r="L4" s="21">
        <f t="shared" si="4"/>
        <v>119.8125</v>
      </c>
      <c r="M4" s="19">
        <v>16</v>
      </c>
      <c r="N4" s="24">
        <f t="shared" si="5"/>
        <v>0.13354199269692227</v>
      </c>
    </row>
    <row r="5" spans="1:14">
      <c r="A5" t="s">
        <v>10</v>
      </c>
      <c r="B5" s="19">
        <v>16</v>
      </c>
      <c r="C5" s="19">
        <v>28</v>
      </c>
      <c r="D5" s="20">
        <f t="shared" si="0"/>
        <v>1.75</v>
      </c>
      <c r="E5" s="21">
        <v>4603</v>
      </c>
      <c r="F5" s="21">
        <f t="shared" si="1"/>
        <v>287.6875</v>
      </c>
      <c r="G5" s="19">
        <v>26</v>
      </c>
      <c r="H5" s="24">
        <f t="shared" si="2"/>
        <v>9.0375841842276775E-2</v>
      </c>
      <c r="I5" s="19">
        <v>21</v>
      </c>
      <c r="J5" s="24">
        <f t="shared" si="3"/>
        <v>7.2995872257223551E-2</v>
      </c>
      <c r="K5" s="19">
        <v>1724</v>
      </c>
      <c r="L5" s="21">
        <f t="shared" si="4"/>
        <v>107.75</v>
      </c>
      <c r="M5" s="19">
        <v>16</v>
      </c>
      <c r="N5" s="24">
        <f t="shared" si="5"/>
        <v>0.14849187935034802</v>
      </c>
    </row>
    <row r="6" spans="1:14">
      <c r="A6" t="s">
        <v>27</v>
      </c>
      <c r="B6" s="19">
        <v>16</v>
      </c>
      <c r="C6" s="19">
        <v>24</v>
      </c>
      <c r="D6" s="20">
        <f t="shared" si="0"/>
        <v>1.5</v>
      </c>
      <c r="E6" s="21">
        <v>4591</v>
      </c>
      <c r="F6" s="21">
        <f t="shared" si="1"/>
        <v>286.9375</v>
      </c>
      <c r="G6" s="19">
        <v>30</v>
      </c>
      <c r="H6" s="24">
        <f t="shared" si="2"/>
        <v>0.10455238510128512</v>
      </c>
      <c r="I6" s="19">
        <v>13</v>
      </c>
      <c r="J6" s="24">
        <f t="shared" si="3"/>
        <v>4.530603354389022E-2</v>
      </c>
      <c r="K6" s="19">
        <v>1358</v>
      </c>
      <c r="L6" s="21">
        <f t="shared" si="4"/>
        <v>84.875</v>
      </c>
      <c r="M6" s="19">
        <v>4</v>
      </c>
      <c r="N6" s="24">
        <f t="shared" si="5"/>
        <v>4.7128129602356406E-2</v>
      </c>
    </row>
    <row r="7" spans="1:14">
      <c r="A7" t="s">
        <v>22</v>
      </c>
      <c r="B7" s="19">
        <v>16</v>
      </c>
      <c r="C7" s="19">
        <v>14</v>
      </c>
      <c r="D7" s="20">
        <f t="shared" si="0"/>
        <v>0.875</v>
      </c>
      <c r="E7" s="21">
        <v>4587</v>
      </c>
      <c r="F7" s="21">
        <f t="shared" si="1"/>
        <v>286.6875</v>
      </c>
      <c r="G7" s="19">
        <v>36</v>
      </c>
      <c r="H7" s="24">
        <f t="shared" si="2"/>
        <v>0.12557226945716154</v>
      </c>
      <c r="I7" s="19">
        <v>7</v>
      </c>
      <c r="J7" s="24">
        <f t="shared" si="3"/>
        <v>2.4416830172225856E-2</v>
      </c>
      <c r="K7" s="19">
        <v>1404</v>
      </c>
      <c r="L7" s="21">
        <f t="shared" si="4"/>
        <v>87.75</v>
      </c>
      <c r="M7" s="19">
        <v>14</v>
      </c>
      <c r="N7" s="24">
        <f t="shared" si="5"/>
        <v>0.15954415954415954</v>
      </c>
    </row>
    <row r="8" spans="1:14">
      <c r="A8" t="s">
        <v>4</v>
      </c>
      <c r="B8" s="19">
        <v>16</v>
      </c>
      <c r="C8" s="19">
        <v>30</v>
      </c>
      <c r="D8" s="20">
        <f t="shared" si="0"/>
        <v>1.875</v>
      </c>
      <c r="E8" s="21">
        <v>4382</v>
      </c>
      <c r="F8" s="21">
        <f t="shared" si="1"/>
        <v>273.875</v>
      </c>
      <c r="G8" s="19">
        <v>21</v>
      </c>
      <c r="H8" s="24">
        <f t="shared" si="2"/>
        <v>7.6677316293929709E-2</v>
      </c>
      <c r="I8" s="19">
        <v>17</v>
      </c>
      <c r="J8" s="24">
        <f t="shared" si="3"/>
        <v>6.2072113190324053E-2</v>
      </c>
      <c r="K8" s="19">
        <v>1606</v>
      </c>
      <c r="L8" s="21">
        <f t="shared" si="4"/>
        <v>100.375</v>
      </c>
      <c r="M8" s="19">
        <v>13</v>
      </c>
      <c r="N8" s="24">
        <f t="shared" si="5"/>
        <v>0.1295143212951432</v>
      </c>
    </row>
    <row r="9" spans="1:14">
      <c r="A9" t="s">
        <v>24</v>
      </c>
      <c r="B9" s="19">
        <v>16</v>
      </c>
      <c r="C9" s="19">
        <v>21</v>
      </c>
      <c r="D9" s="20">
        <f t="shared" si="0"/>
        <v>1.3125</v>
      </c>
      <c r="E9" s="21">
        <v>4347</v>
      </c>
      <c r="F9" s="21">
        <f t="shared" si="1"/>
        <v>271.6875</v>
      </c>
      <c r="G9" s="19">
        <v>36</v>
      </c>
      <c r="H9" s="24">
        <f t="shared" si="2"/>
        <v>0.13250517598343686</v>
      </c>
      <c r="I9" s="19">
        <v>14</v>
      </c>
      <c r="J9" s="24">
        <f t="shared" si="3"/>
        <v>5.1529790660225443E-2</v>
      </c>
      <c r="K9" s="19">
        <v>1609</v>
      </c>
      <c r="L9" s="21">
        <f t="shared" si="4"/>
        <v>100.5625</v>
      </c>
      <c r="M9" s="19">
        <v>5</v>
      </c>
      <c r="N9" s="24">
        <f t="shared" si="5"/>
        <v>4.9720323182100686E-2</v>
      </c>
    </row>
    <row r="10" spans="1:14">
      <c r="A10" t="s">
        <v>8</v>
      </c>
      <c r="B10" s="19">
        <v>16</v>
      </c>
      <c r="C10" s="19">
        <v>28</v>
      </c>
      <c r="D10" s="20">
        <f t="shared" si="0"/>
        <v>1.75</v>
      </c>
      <c r="E10" s="21">
        <v>4271</v>
      </c>
      <c r="F10" s="21">
        <f t="shared" si="1"/>
        <v>266.9375</v>
      </c>
      <c r="G10" s="19">
        <v>21</v>
      </c>
      <c r="H10" s="24">
        <f t="shared" si="2"/>
        <v>7.8670100678997892E-2</v>
      </c>
      <c r="I10" s="19">
        <v>21</v>
      </c>
      <c r="J10" s="24">
        <f t="shared" si="3"/>
        <v>7.8670100678997892E-2</v>
      </c>
      <c r="K10" s="19">
        <v>1478</v>
      </c>
      <c r="L10" s="21">
        <f t="shared" si="4"/>
        <v>92.375</v>
      </c>
      <c r="M10" s="19">
        <v>8</v>
      </c>
      <c r="N10" s="24">
        <f t="shared" si="5"/>
        <v>8.6603518267929641E-2</v>
      </c>
    </row>
    <row r="11" spans="1:14">
      <c r="A11" t="s">
        <v>6</v>
      </c>
      <c r="B11" s="19">
        <v>16</v>
      </c>
      <c r="C11" s="19">
        <v>24</v>
      </c>
      <c r="D11" s="20">
        <f t="shared" si="0"/>
        <v>1.5</v>
      </c>
      <c r="E11" s="21">
        <v>4212</v>
      </c>
      <c r="F11" s="21">
        <f t="shared" si="1"/>
        <v>263.25</v>
      </c>
      <c r="G11" s="19">
        <v>33</v>
      </c>
      <c r="H11" s="24">
        <f t="shared" si="2"/>
        <v>0.12535612535612536</v>
      </c>
      <c r="I11" s="19">
        <v>14</v>
      </c>
      <c r="J11" s="24">
        <f t="shared" si="3"/>
        <v>5.3181386514719847E-2</v>
      </c>
      <c r="K11" s="19">
        <v>1335</v>
      </c>
      <c r="L11" s="21">
        <f t="shared" si="4"/>
        <v>83.4375</v>
      </c>
      <c r="M11" s="19">
        <v>7</v>
      </c>
      <c r="N11" s="24">
        <f t="shared" si="5"/>
        <v>8.3895131086142327E-2</v>
      </c>
    </row>
    <row r="12" spans="1:14">
      <c r="A12" t="s">
        <v>18</v>
      </c>
      <c r="B12" s="19">
        <v>16</v>
      </c>
      <c r="C12" s="19">
        <v>28</v>
      </c>
      <c r="D12" s="20">
        <f t="shared" si="0"/>
        <v>1.75</v>
      </c>
      <c r="E12" s="21">
        <v>4108</v>
      </c>
      <c r="F12" s="21">
        <f t="shared" si="1"/>
        <v>256.75</v>
      </c>
      <c r="G12" s="19">
        <v>35</v>
      </c>
      <c r="H12" s="24">
        <f t="shared" si="2"/>
        <v>0.13631937682570594</v>
      </c>
      <c r="I12" s="19">
        <v>18</v>
      </c>
      <c r="J12" s="24">
        <f t="shared" si="3"/>
        <v>7.010710808179163E-2</v>
      </c>
      <c r="K12" s="19">
        <v>1473</v>
      </c>
      <c r="L12" s="21">
        <f t="shared" si="4"/>
        <v>92.0625</v>
      </c>
      <c r="M12" s="19">
        <v>5</v>
      </c>
      <c r="N12" s="24">
        <f t="shared" si="5"/>
        <v>5.4310930074677528E-2</v>
      </c>
    </row>
    <row r="13" spans="1:14">
      <c r="A13" t="s">
        <v>14</v>
      </c>
      <c r="B13" s="19">
        <v>16</v>
      </c>
      <c r="C13" s="19">
        <v>22</v>
      </c>
      <c r="D13" s="20">
        <f t="shared" si="0"/>
        <v>1.375</v>
      </c>
      <c r="E13" s="21">
        <v>4095</v>
      </c>
      <c r="F13" s="21">
        <f t="shared" si="1"/>
        <v>255.9375</v>
      </c>
      <c r="G13" s="19">
        <v>30</v>
      </c>
      <c r="H13" s="24">
        <f t="shared" si="2"/>
        <v>0.11721611721611722</v>
      </c>
      <c r="I13" s="19">
        <v>11</v>
      </c>
      <c r="J13" s="24">
        <f t="shared" si="3"/>
        <v>4.2979242979242979E-2</v>
      </c>
      <c r="K13" s="19">
        <v>1566</v>
      </c>
      <c r="L13" s="21">
        <f t="shared" si="4"/>
        <v>97.875</v>
      </c>
      <c r="M13" s="19">
        <v>9</v>
      </c>
      <c r="N13" s="24">
        <f t="shared" si="5"/>
        <v>9.1954022988505746E-2</v>
      </c>
    </row>
    <row r="14" spans="1:14">
      <c r="A14" t="s">
        <v>23</v>
      </c>
      <c r="B14" s="19">
        <v>16</v>
      </c>
      <c r="C14" s="19">
        <v>31</v>
      </c>
      <c r="D14" s="20">
        <f t="shared" si="0"/>
        <v>1.9375</v>
      </c>
      <c r="E14" s="21">
        <v>4087</v>
      </c>
      <c r="F14" s="21">
        <f t="shared" si="1"/>
        <v>255.4375</v>
      </c>
      <c r="G14" s="19">
        <v>23</v>
      </c>
      <c r="H14" s="24">
        <f t="shared" si="2"/>
        <v>9.0041595302177632E-2</v>
      </c>
      <c r="I14" s="19">
        <v>18</v>
      </c>
      <c r="J14" s="24">
        <f t="shared" si="3"/>
        <v>7.0467335453878149E-2</v>
      </c>
      <c r="K14" s="19">
        <v>1743</v>
      </c>
      <c r="L14" s="21">
        <f t="shared" si="4"/>
        <v>108.9375</v>
      </c>
      <c r="M14" s="19">
        <v>15</v>
      </c>
      <c r="N14" s="24">
        <f t="shared" si="5"/>
        <v>0.13769363166953527</v>
      </c>
    </row>
    <row r="15" spans="1:14">
      <c r="A15" t="s">
        <v>61</v>
      </c>
      <c r="B15" s="19">
        <v>16</v>
      </c>
      <c r="C15" s="19">
        <v>24</v>
      </c>
      <c r="D15" s="20">
        <f t="shared" si="0"/>
        <v>1.5</v>
      </c>
      <c r="E15" s="21">
        <v>4057</v>
      </c>
      <c r="F15" s="21">
        <f t="shared" si="1"/>
        <v>253.5625</v>
      </c>
      <c r="G15" s="19">
        <v>33</v>
      </c>
      <c r="H15" s="24">
        <f t="shared" si="2"/>
        <v>0.13014542765590337</v>
      </c>
      <c r="I15" s="19">
        <v>16</v>
      </c>
      <c r="J15" s="24">
        <f t="shared" si="3"/>
        <v>6.3100813408922846E-2</v>
      </c>
      <c r="K15" s="19">
        <v>1868</v>
      </c>
      <c r="L15" s="21">
        <f t="shared" si="4"/>
        <v>116.75</v>
      </c>
      <c r="M15" s="19">
        <v>11</v>
      </c>
      <c r="N15" s="24">
        <f t="shared" si="5"/>
        <v>9.421841541755889E-2</v>
      </c>
    </row>
    <row r="16" spans="1:14">
      <c r="A16" t="s">
        <v>1</v>
      </c>
      <c r="B16" s="19">
        <v>16</v>
      </c>
      <c r="C16" s="19">
        <v>31</v>
      </c>
      <c r="D16" s="20">
        <f t="shared" si="0"/>
        <v>1.9375</v>
      </c>
      <c r="E16" s="21">
        <v>3970</v>
      </c>
      <c r="F16" s="21">
        <f t="shared" si="1"/>
        <v>248.125</v>
      </c>
      <c r="G16" s="19">
        <v>19</v>
      </c>
      <c r="H16" s="24">
        <f t="shared" si="2"/>
        <v>7.6574307304785899E-2</v>
      </c>
      <c r="I16" s="19">
        <v>23</v>
      </c>
      <c r="J16" s="24">
        <f t="shared" si="3"/>
        <v>9.2695214105793455E-2</v>
      </c>
      <c r="K16" s="19">
        <v>1718</v>
      </c>
      <c r="L16" s="21">
        <f t="shared" si="4"/>
        <v>107.375</v>
      </c>
      <c r="M16" s="19">
        <v>13</v>
      </c>
      <c r="N16" s="24">
        <f t="shared" si="5"/>
        <v>0.12107101280558789</v>
      </c>
    </row>
    <row r="17" spans="1:14">
      <c r="A17" t="s">
        <v>9</v>
      </c>
      <c r="B17" s="19">
        <v>16</v>
      </c>
      <c r="C17" s="19">
        <v>17</v>
      </c>
      <c r="D17" s="20">
        <f t="shared" si="0"/>
        <v>1.0625</v>
      </c>
      <c r="E17" s="21">
        <v>3923</v>
      </c>
      <c r="F17" s="21">
        <f t="shared" si="1"/>
        <v>245.1875</v>
      </c>
      <c r="G17" s="19">
        <v>31</v>
      </c>
      <c r="H17" s="24">
        <f t="shared" si="2"/>
        <v>0.12643385164414989</v>
      </c>
      <c r="I17" s="19">
        <v>9</v>
      </c>
      <c r="J17" s="24">
        <f t="shared" si="3"/>
        <v>3.6706602090237066E-2</v>
      </c>
      <c r="K17" s="19">
        <v>1805</v>
      </c>
      <c r="L17" s="21">
        <f t="shared" si="4"/>
        <v>112.8125</v>
      </c>
      <c r="M17" s="19">
        <v>18</v>
      </c>
      <c r="N17" s="24">
        <f t="shared" si="5"/>
        <v>0.1595567867036011</v>
      </c>
    </row>
    <row r="18" spans="1:14">
      <c r="A18" t="s">
        <v>20</v>
      </c>
      <c r="B18" s="19">
        <v>16</v>
      </c>
      <c r="C18" s="19">
        <v>24</v>
      </c>
      <c r="D18" s="20">
        <f t="shared" si="0"/>
        <v>1.5</v>
      </c>
      <c r="E18" s="21">
        <v>3879</v>
      </c>
      <c r="F18" s="21">
        <f t="shared" si="1"/>
        <v>242.4375</v>
      </c>
      <c r="G18" s="19">
        <v>34</v>
      </c>
      <c r="H18" s="24">
        <f t="shared" si="2"/>
        <v>0.14024233049755092</v>
      </c>
      <c r="I18" s="19">
        <v>14</v>
      </c>
      <c r="J18" s="24">
        <f t="shared" si="3"/>
        <v>5.7746841969579792E-2</v>
      </c>
      <c r="K18" s="19">
        <v>1457</v>
      </c>
      <c r="L18" s="21">
        <f t="shared" si="4"/>
        <v>91.0625</v>
      </c>
      <c r="M18" s="19">
        <v>7</v>
      </c>
      <c r="N18" s="24">
        <f t="shared" si="5"/>
        <v>7.6870281400137269E-2</v>
      </c>
    </row>
    <row r="19" spans="1:14">
      <c r="A19" t="s">
        <v>5</v>
      </c>
      <c r="B19" s="19">
        <v>16</v>
      </c>
      <c r="C19" s="19">
        <v>28</v>
      </c>
      <c r="D19" s="20">
        <f t="shared" si="0"/>
        <v>1.75</v>
      </c>
      <c r="E19" s="21">
        <v>3852</v>
      </c>
      <c r="F19" s="21">
        <f t="shared" si="1"/>
        <v>240.75</v>
      </c>
      <c r="G19" s="19">
        <v>22</v>
      </c>
      <c r="H19" s="24">
        <f t="shared" si="2"/>
        <v>9.138110072689512E-2</v>
      </c>
      <c r="I19" s="19">
        <v>15</v>
      </c>
      <c r="J19" s="24">
        <f t="shared" si="3"/>
        <v>6.2305295950155763E-2</v>
      </c>
      <c r="K19" s="19">
        <v>2159</v>
      </c>
      <c r="L19" s="21">
        <f t="shared" si="4"/>
        <v>134.9375</v>
      </c>
      <c r="M19" s="19">
        <v>12</v>
      </c>
      <c r="N19" s="24">
        <f t="shared" si="5"/>
        <v>8.8930060213061601E-2</v>
      </c>
    </row>
    <row r="20" spans="1:14">
      <c r="A20" t="s">
        <v>19</v>
      </c>
      <c r="B20" s="19">
        <v>16</v>
      </c>
      <c r="C20" s="19">
        <v>20</v>
      </c>
      <c r="D20" s="20">
        <f t="shared" si="0"/>
        <v>1.25</v>
      </c>
      <c r="E20" s="21">
        <v>3833</v>
      </c>
      <c r="F20" s="21">
        <f t="shared" si="1"/>
        <v>239.5625</v>
      </c>
      <c r="G20" s="19">
        <v>29</v>
      </c>
      <c r="H20" s="24">
        <f t="shared" si="2"/>
        <v>0.12105400469606052</v>
      </c>
      <c r="I20" s="19">
        <v>12</v>
      </c>
      <c r="J20" s="24">
        <f t="shared" si="3"/>
        <v>5.0091312288025047E-2</v>
      </c>
      <c r="K20" s="19">
        <v>1731</v>
      </c>
      <c r="L20" s="21">
        <f t="shared" si="4"/>
        <v>108.1875</v>
      </c>
      <c r="M20" s="19">
        <v>7</v>
      </c>
      <c r="N20" s="24">
        <f t="shared" si="5"/>
        <v>6.4702484113229347E-2</v>
      </c>
    </row>
    <row r="21" spans="1:14">
      <c r="A21" t="s">
        <v>63</v>
      </c>
      <c r="B21" s="19">
        <v>16</v>
      </c>
      <c r="C21" s="19">
        <v>19</v>
      </c>
      <c r="D21" s="20">
        <f t="shared" si="0"/>
        <v>1.1875</v>
      </c>
      <c r="E21" s="21">
        <v>3811</v>
      </c>
      <c r="F21" s="21">
        <f t="shared" si="1"/>
        <v>238.1875</v>
      </c>
      <c r="G21" s="19">
        <v>24</v>
      </c>
      <c r="H21" s="24">
        <f t="shared" si="2"/>
        <v>0.10076095512988717</v>
      </c>
      <c r="I21" s="19">
        <v>12</v>
      </c>
      <c r="J21" s="24">
        <f t="shared" si="3"/>
        <v>5.0380477564943585E-2</v>
      </c>
      <c r="K21" s="19">
        <v>1496</v>
      </c>
      <c r="L21" s="21">
        <f t="shared" si="4"/>
        <v>93.5</v>
      </c>
      <c r="M21" s="19">
        <v>11</v>
      </c>
      <c r="N21" s="24">
        <f t="shared" si="5"/>
        <v>0.11764705882352941</v>
      </c>
    </row>
    <row r="22" spans="1:14">
      <c r="A22" t="s">
        <v>25</v>
      </c>
      <c r="B22" s="19">
        <v>16</v>
      </c>
      <c r="C22" s="19">
        <v>16</v>
      </c>
      <c r="D22" s="20">
        <f t="shared" si="0"/>
        <v>1</v>
      </c>
      <c r="E22" s="21">
        <v>3790</v>
      </c>
      <c r="F22" s="21">
        <f t="shared" si="1"/>
        <v>236.875</v>
      </c>
      <c r="G22" s="19">
        <v>34</v>
      </c>
      <c r="H22" s="24">
        <f t="shared" si="2"/>
        <v>0.14353562005277046</v>
      </c>
      <c r="I22" s="19">
        <v>8</v>
      </c>
      <c r="J22" s="24">
        <f t="shared" si="3"/>
        <v>3.3773087071240104E-2</v>
      </c>
      <c r="K22" s="19">
        <v>2268</v>
      </c>
      <c r="L22" s="21">
        <f t="shared" si="4"/>
        <v>141.75</v>
      </c>
      <c r="M22" s="19">
        <v>10</v>
      </c>
      <c r="N22" s="24">
        <f t="shared" si="5"/>
        <v>7.0546737213403876E-2</v>
      </c>
    </row>
    <row r="23" spans="1:14">
      <c r="A23" t="s">
        <v>11</v>
      </c>
      <c r="B23" s="19">
        <v>16</v>
      </c>
      <c r="C23" s="19">
        <v>30</v>
      </c>
      <c r="D23" s="20">
        <f t="shared" si="0"/>
        <v>1.875</v>
      </c>
      <c r="E23" s="21">
        <v>3782</v>
      </c>
      <c r="F23" s="21">
        <f t="shared" si="1"/>
        <v>236.375</v>
      </c>
      <c r="G23" s="19">
        <v>20</v>
      </c>
      <c r="H23" s="24">
        <f t="shared" si="2"/>
        <v>8.4611316763617134E-2</v>
      </c>
      <c r="I23" s="19">
        <v>12</v>
      </c>
      <c r="J23" s="24">
        <f t="shared" si="3"/>
        <v>5.076679005817028E-2</v>
      </c>
      <c r="K23" s="19">
        <v>1529</v>
      </c>
      <c r="L23" s="21">
        <f t="shared" si="4"/>
        <v>95.5625</v>
      </c>
      <c r="M23" s="19">
        <v>5</v>
      </c>
      <c r="N23" s="24">
        <f t="shared" si="5"/>
        <v>5.2321778940483975E-2</v>
      </c>
    </row>
    <row r="24" spans="1:14">
      <c r="A24" t="s">
        <v>13</v>
      </c>
      <c r="B24" s="19">
        <v>16</v>
      </c>
      <c r="C24" s="19">
        <v>30</v>
      </c>
      <c r="D24" s="20">
        <f t="shared" si="0"/>
        <v>1.875</v>
      </c>
      <c r="E24" s="21">
        <v>3704</v>
      </c>
      <c r="F24" s="21">
        <f t="shared" si="1"/>
        <v>231.5</v>
      </c>
      <c r="G24" s="19">
        <v>26</v>
      </c>
      <c r="H24" s="24">
        <f t="shared" si="2"/>
        <v>0.11231101511879049</v>
      </c>
      <c r="I24" s="19">
        <v>19</v>
      </c>
      <c r="J24" s="24">
        <f t="shared" si="3"/>
        <v>8.2073434125269976E-2</v>
      </c>
      <c r="K24" s="19">
        <v>1438</v>
      </c>
      <c r="L24" s="21">
        <f t="shared" si="4"/>
        <v>89.875</v>
      </c>
      <c r="M24" s="19">
        <v>6</v>
      </c>
      <c r="N24" s="24">
        <f t="shared" si="5"/>
        <v>6.6759388038942977E-2</v>
      </c>
    </row>
    <row r="25" spans="1:14">
      <c r="A25" t="s">
        <v>7</v>
      </c>
      <c r="B25" s="19">
        <v>16</v>
      </c>
      <c r="C25" s="19">
        <v>21</v>
      </c>
      <c r="D25" s="20">
        <f t="shared" si="0"/>
        <v>1.3125</v>
      </c>
      <c r="E25" s="21">
        <v>3663</v>
      </c>
      <c r="F25" s="21">
        <f t="shared" si="1"/>
        <v>228.9375</v>
      </c>
      <c r="G25" s="19">
        <v>21</v>
      </c>
      <c r="H25" s="24">
        <f t="shared" si="2"/>
        <v>9.1728091728091724E-2</v>
      </c>
      <c r="I25" s="19">
        <v>12</v>
      </c>
      <c r="J25" s="24">
        <f t="shared" si="3"/>
        <v>5.2416052416052419E-2</v>
      </c>
      <c r="K25" s="19">
        <v>1854</v>
      </c>
      <c r="L25" s="21">
        <f t="shared" si="4"/>
        <v>115.875</v>
      </c>
      <c r="M25" s="19">
        <v>13</v>
      </c>
      <c r="N25" s="24">
        <f t="shared" si="5"/>
        <v>0.1121898597626753</v>
      </c>
    </row>
    <row r="26" spans="1:14">
      <c r="A26" t="s">
        <v>0</v>
      </c>
      <c r="B26" s="19">
        <v>16</v>
      </c>
      <c r="C26" s="19">
        <v>19</v>
      </c>
      <c r="D26" s="20">
        <f t="shared" si="0"/>
        <v>1.1875</v>
      </c>
      <c r="E26" s="21">
        <v>3589</v>
      </c>
      <c r="F26" s="21">
        <f t="shared" si="1"/>
        <v>224.3125</v>
      </c>
      <c r="G26" s="19">
        <v>35</v>
      </c>
      <c r="H26" s="24">
        <f t="shared" si="2"/>
        <v>0.1560323209807746</v>
      </c>
      <c r="I26" s="19">
        <v>10</v>
      </c>
      <c r="J26" s="24">
        <f t="shared" si="3"/>
        <v>4.4580663137364168E-2</v>
      </c>
      <c r="K26" s="19">
        <v>2282</v>
      </c>
      <c r="L26" s="21">
        <f t="shared" si="4"/>
        <v>142.625</v>
      </c>
      <c r="M26" s="19">
        <v>19</v>
      </c>
      <c r="N26" s="24">
        <f t="shared" si="5"/>
        <v>0.13321647677475898</v>
      </c>
    </row>
    <row r="27" spans="1:14">
      <c r="A27" t="s">
        <v>17</v>
      </c>
      <c r="B27" s="19">
        <v>16</v>
      </c>
      <c r="C27" s="19">
        <v>17</v>
      </c>
      <c r="D27" s="20">
        <f t="shared" si="0"/>
        <v>1.0625</v>
      </c>
      <c r="E27" s="21">
        <v>3503</v>
      </c>
      <c r="F27" s="21">
        <f t="shared" si="1"/>
        <v>218.9375</v>
      </c>
      <c r="G27" s="19">
        <v>31</v>
      </c>
      <c r="H27" s="24">
        <f t="shared" si="2"/>
        <v>0.1415929203539823</v>
      </c>
      <c r="I27" s="19">
        <v>8</v>
      </c>
      <c r="J27" s="24">
        <f t="shared" si="3"/>
        <v>3.6540108478447048E-2</v>
      </c>
      <c r="K27" s="19">
        <v>1850</v>
      </c>
      <c r="L27" s="21">
        <f t="shared" si="4"/>
        <v>115.625</v>
      </c>
      <c r="M27" s="19">
        <v>8</v>
      </c>
      <c r="N27" s="24">
        <f t="shared" si="5"/>
        <v>6.918918918918919E-2</v>
      </c>
    </row>
    <row r="28" spans="1:14">
      <c r="A28" t="s">
        <v>12</v>
      </c>
      <c r="B28" s="19">
        <v>16</v>
      </c>
      <c r="C28" s="19">
        <v>33</v>
      </c>
      <c r="D28" s="20">
        <f t="shared" si="0"/>
        <v>2.0625</v>
      </c>
      <c r="E28" s="21">
        <v>3503</v>
      </c>
      <c r="F28" s="21">
        <f t="shared" si="1"/>
        <v>218.9375</v>
      </c>
      <c r="G28" s="19">
        <v>25</v>
      </c>
      <c r="H28" s="24">
        <f t="shared" si="2"/>
        <v>0.11418783899514702</v>
      </c>
      <c r="I28" s="19">
        <v>17</v>
      </c>
      <c r="J28" s="24">
        <f t="shared" si="3"/>
        <v>7.7647730516699973E-2</v>
      </c>
      <c r="K28" s="19">
        <v>1485</v>
      </c>
      <c r="L28" s="21">
        <f t="shared" si="4"/>
        <v>92.8125</v>
      </c>
      <c r="M28" s="19">
        <v>10</v>
      </c>
      <c r="N28" s="24">
        <f t="shared" si="5"/>
        <v>0.10774410774410774</v>
      </c>
    </row>
    <row r="29" spans="1:14">
      <c r="A29" t="s">
        <v>15</v>
      </c>
      <c r="B29" s="19">
        <v>16</v>
      </c>
      <c r="C29" s="19">
        <v>33</v>
      </c>
      <c r="D29" s="20">
        <f t="shared" si="0"/>
        <v>2.0625</v>
      </c>
      <c r="E29" s="21">
        <v>3472</v>
      </c>
      <c r="F29" s="21">
        <f t="shared" si="1"/>
        <v>217</v>
      </c>
      <c r="G29" s="19">
        <v>16</v>
      </c>
      <c r="H29" s="24">
        <f t="shared" si="2"/>
        <v>7.3732718894009217E-2</v>
      </c>
      <c r="I29" s="19">
        <v>22</v>
      </c>
      <c r="J29" s="24">
        <f t="shared" si="3"/>
        <v>0.10138248847926268</v>
      </c>
      <c r="K29" s="19">
        <v>1888</v>
      </c>
      <c r="L29" s="21">
        <f t="shared" si="4"/>
        <v>118</v>
      </c>
      <c r="M29" s="19">
        <v>8</v>
      </c>
      <c r="N29" s="24">
        <f t="shared" si="5"/>
        <v>6.7796610169491525E-2</v>
      </c>
    </row>
    <row r="30" spans="1:14">
      <c r="A30" t="s">
        <v>62</v>
      </c>
      <c r="B30" s="19">
        <v>16</v>
      </c>
      <c r="C30" s="19">
        <v>19</v>
      </c>
      <c r="D30" s="20">
        <f t="shared" si="0"/>
        <v>1.1875</v>
      </c>
      <c r="E30" s="21">
        <v>3343</v>
      </c>
      <c r="F30" s="21">
        <f t="shared" si="1"/>
        <v>208.9375</v>
      </c>
      <c r="G30" s="19">
        <v>23</v>
      </c>
      <c r="H30" s="24">
        <f t="shared" si="2"/>
        <v>0.1100807657792402</v>
      </c>
      <c r="I30" s="19">
        <v>9</v>
      </c>
      <c r="J30" s="24">
        <f t="shared" si="3"/>
        <v>4.307508226144182E-2</v>
      </c>
      <c r="K30" s="19">
        <v>2432</v>
      </c>
      <c r="L30" s="21">
        <f t="shared" si="4"/>
        <v>152</v>
      </c>
      <c r="M30" s="19">
        <v>19</v>
      </c>
      <c r="N30" s="24">
        <f t="shared" si="5"/>
        <v>0.125</v>
      </c>
    </row>
    <row r="31" spans="1:14">
      <c r="A31" t="s">
        <v>65</v>
      </c>
      <c r="B31" s="19">
        <v>16</v>
      </c>
      <c r="C31" s="19">
        <v>17</v>
      </c>
      <c r="D31" s="20">
        <f t="shared" si="0"/>
        <v>1.0625</v>
      </c>
      <c r="E31" s="21">
        <v>3316</v>
      </c>
      <c r="F31" s="21">
        <f t="shared" si="1"/>
        <v>207.25</v>
      </c>
      <c r="G31" s="19">
        <v>16</v>
      </c>
      <c r="H31" s="24">
        <f t="shared" si="2"/>
        <v>7.7201447527141129E-2</v>
      </c>
      <c r="I31" s="19">
        <v>12</v>
      </c>
      <c r="J31" s="24">
        <f t="shared" si="3"/>
        <v>5.790108564535585E-2</v>
      </c>
      <c r="K31" s="19">
        <v>1544</v>
      </c>
      <c r="L31" s="21">
        <f t="shared" si="4"/>
        <v>96.5</v>
      </c>
      <c r="M31" s="19">
        <v>7</v>
      </c>
      <c r="N31" s="24">
        <f t="shared" si="5"/>
        <v>7.2538860103626937E-2</v>
      </c>
    </row>
    <row r="32" spans="1:14">
      <c r="A32" t="s">
        <v>21</v>
      </c>
      <c r="B32" s="19">
        <v>16</v>
      </c>
      <c r="C32" s="19">
        <v>15</v>
      </c>
      <c r="D32" s="20">
        <f t="shared" si="0"/>
        <v>0.9375</v>
      </c>
      <c r="E32" s="21">
        <v>3255</v>
      </c>
      <c r="F32" s="21">
        <f t="shared" si="1"/>
        <v>203.4375</v>
      </c>
      <c r="G32" s="19">
        <v>20</v>
      </c>
      <c r="H32" s="24">
        <f t="shared" si="2"/>
        <v>9.8310291858678955E-2</v>
      </c>
      <c r="I32" s="19">
        <v>7</v>
      </c>
      <c r="J32" s="24">
        <f t="shared" si="3"/>
        <v>3.4408602150537634E-2</v>
      </c>
      <c r="K32" s="19">
        <v>2044</v>
      </c>
      <c r="L32" s="21">
        <f t="shared" si="4"/>
        <v>127.75</v>
      </c>
      <c r="M32" s="19">
        <v>19</v>
      </c>
      <c r="N32" s="24">
        <f t="shared" si="5"/>
        <v>0.14872798434442269</v>
      </c>
    </row>
    <row r="33" spans="1:14">
      <c r="A33" t="s">
        <v>16</v>
      </c>
      <c r="B33" s="19">
        <v>16</v>
      </c>
      <c r="C33" s="19">
        <v>17</v>
      </c>
      <c r="D33" s="20">
        <f t="shared" si="0"/>
        <v>1.0625</v>
      </c>
      <c r="E33" s="21">
        <v>2928</v>
      </c>
      <c r="F33" s="21">
        <f t="shared" si="1"/>
        <v>183</v>
      </c>
      <c r="G33" s="19">
        <v>14</v>
      </c>
      <c r="H33" s="24">
        <f t="shared" si="2"/>
        <v>7.650273224043716E-2</v>
      </c>
      <c r="I33" s="19">
        <v>9</v>
      </c>
      <c r="J33" s="24">
        <f t="shared" si="3"/>
        <v>4.9180327868852458E-2</v>
      </c>
      <c r="K33" s="19">
        <v>2211</v>
      </c>
      <c r="L33" s="21">
        <f t="shared" si="4"/>
        <v>138.1875</v>
      </c>
      <c r="M33" s="19">
        <v>18</v>
      </c>
      <c r="N33" s="24">
        <f t="shared" si="5"/>
        <v>0.13025780189959293</v>
      </c>
    </row>
    <row r="34" spans="1:14">
      <c r="A34" t="s">
        <v>64</v>
      </c>
      <c r="B34" s="19">
        <v>16</v>
      </c>
      <c r="C34" s="19">
        <v>22</v>
      </c>
      <c r="D34" s="20">
        <f t="shared" si="0"/>
        <v>1.375</v>
      </c>
      <c r="E34" s="21">
        <v>2805</v>
      </c>
      <c r="F34" s="21">
        <f t="shared" si="1"/>
        <v>175.3125</v>
      </c>
      <c r="G34" s="19">
        <v>11</v>
      </c>
      <c r="H34" s="24">
        <f t="shared" si="2"/>
        <v>6.2745098039215685E-2</v>
      </c>
      <c r="I34" s="19">
        <v>11</v>
      </c>
      <c r="J34" s="24">
        <f t="shared" si="3"/>
        <v>6.2745098039215685E-2</v>
      </c>
      <c r="K34" s="19">
        <v>1956</v>
      </c>
      <c r="L34" s="21">
        <f t="shared" si="4"/>
        <v>122.25</v>
      </c>
      <c r="M34" s="19">
        <v>16</v>
      </c>
      <c r="N34" s="24">
        <f t="shared" si="5"/>
        <v>0.130879345603272</v>
      </c>
    </row>
    <row r="35" spans="1:14">
      <c r="B35" s="19"/>
      <c r="C35" s="19"/>
      <c r="D35" s="20"/>
      <c r="E35" s="21"/>
      <c r="F35" s="21"/>
      <c r="G35" s="19"/>
      <c r="H35" s="24"/>
      <c r="I35" s="19"/>
      <c r="J35" s="24"/>
      <c r="K35" s="19"/>
      <c r="L35" s="21"/>
      <c r="M35" s="19"/>
      <c r="N35" s="24"/>
    </row>
    <row r="36" spans="1:14">
      <c r="A36" s="17" t="s">
        <v>66</v>
      </c>
      <c r="B36" s="17">
        <v>16</v>
      </c>
      <c r="C36" s="17">
        <v>23.3</v>
      </c>
      <c r="D36" s="26">
        <f t="shared" ref="D36" si="6">C36/B36</f>
        <v>1.45625</v>
      </c>
      <c r="E36" s="22">
        <v>3901.5</v>
      </c>
      <c r="F36" s="22">
        <f>E36/B36</f>
        <v>243.84375</v>
      </c>
      <c r="G36" s="17">
        <v>26.3</v>
      </c>
      <c r="H36" s="25">
        <f t="shared" ref="H36" si="7">G36/F36</f>
        <v>0.10785595283865181</v>
      </c>
      <c r="I36" s="17">
        <v>13.6</v>
      </c>
      <c r="J36" s="25">
        <f t="shared" ref="J36" si="8">I36/F36</f>
        <v>5.5773420479302831E-2</v>
      </c>
      <c r="K36" s="17">
        <v>1741.2</v>
      </c>
      <c r="L36" s="22">
        <f>K36/B36</f>
        <v>108.825</v>
      </c>
      <c r="M36" s="17">
        <v>11.4</v>
      </c>
      <c r="N36" s="25">
        <f t="shared" ref="N36" si="9">M36/L36</f>
        <v>0.10475534114403859</v>
      </c>
    </row>
    <row r="39" spans="1:14">
      <c r="F39" s="12"/>
    </row>
  </sheetData>
  <autoFilter ref="A2:N34">
    <sortState ref="A3:N34">
      <sortCondition descending="1" ref="F2:F3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G3" sqref="G3"/>
    </sheetView>
  </sheetViews>
  <sheetFormatPr baseColWidth="10" defaultRowHeight="15" x14ac:dyDescent="0"/>
  <sheetData>
    <row r="1" spans="1:14" s="27" customFormat="1">
      <c r="E1" s="27" t="s">
        <v>68</v>
      </c>
      <c r="K1" s="27" t="s">
        <v>52</v>
      </c>
    </row>
    <row r="2" spans="1:14">
      <c r="A2" s="18" t="s">
        <v>39</v>
      </c>
      <c r="B2" s="18" t="s">
        <v>58</v>
      </c>
      <c r="C2" s="18" t="s">
        <v>40</v>
      </c>
      <c r="D2" s="18" t="s">
        <v>73</v>
      </c>
      <c r="E2" s="18" t="s">
        <v>59</v>
      </c>
      <c r="F2" s="18" t="s">
        <v>67</v>
      </c>
      <c r="G2" s="18" t="s">
        <v>50</v>
      </c>
      <c r="H2" s="18" t="s">
        <v>69</v>
      </c>
      <c r="I2" s="18" t="s">
        <v>60</v>
      </c>
      <c r="J2" s="18" t="s">
        <v>70</v>
      </c>
      <c r="K2" s="18" t="s">
        <v>59</v>
      </c>
      <c r="L2" s="18" t="s">
        <v>67</v>
      </c>
      <c r="M2" s="18" t="s">
        <v>50</v>
      </c>
      <c r="N2" s="18" t="s">
        <v>69</v>
      </c>
    </row>
    <row r="3" spans="1:14">
      <c r="A3" t="s">
        <v>3</v>
      </c>
      <c r="B3" s="19">
        <v>16</v>
      </c>
      <c r="C3" s="19">
        <v>22</v>
      </c>
      <c r="D3" s="20">
        <f t="shared" ref="D3:D34" si="0">C3/B3</f>
        <v>1.375</v>
      </c>
      <c r="E3" s="21">
        <v>4544</v>
      </c>
      <c r="F3" s="21">
        <f t="shared" ref="F3:F34" si="1">E3/B3</f>
        <v>284</v>
      </c>
      <c r="G3" s="19">
        <v>45</v>
      </c>
      <c r="H3" s="24">
        <f t="shared" ref="H3:H34" si="2">G3/F3</f>
        <v>0.15845070422535212</v>
      </c>
      <c r="I3" s="19">
        <v>9</v>
      </c>
      <c r="J3" s="24">
        <f t="shared" ref="J3:J34" si="3">I3/F3</f>
        <v>3.1690140845070422E-2</v>
      </c>
      <c r="K3" s="21">
        <v>2071</v>
      </c>
      <c r="L3" s="21">
        <f t="shared" ref="L3:L34" si="4">K3/B3</f>
        <v>129.4375</v>
      </c>
      <c r="M3" s="19">
        <v>12</v>
      </c>
      <c r="N3" s="20">
        <f t="shared" ref="N3:N34" si="5">M3/K3</f>
        <v>5.7943022694350553E-3</v>
      </c>
    </row>
    <row r="4" spans="1:14">
      <c r="A4" t="s">
        <v>23</v>
      </c>
      <c r="B4" s="19">
        <v>16</v>
      </c>
      <c r="C4" s="19">
        <v>26</v>
      </c>
      <c r="D4" s="20">
        <f t="shared" si="0"/>
        <v>1.625</v>
      </c>
      <c r="E4" s="21">
        <v>4273</v>
      </c>
      <c r="F4" s="21">
        <f t="shared" si="1"/>
        <v>267.0625</v>
      </c>
      <c r="G4" s="19">
        <v>36</v>
      </c>
      <c r="H4" s="24">
        <f t="shared" si="2"/>
        <v>0.13479990638895389</v>
      </c>
      <c r="I4" s="19">
        <v>15</v>
      </c>
      <c r="J4" s="24">
        <f t="shared" si="3"/>
        <v>5.6166627662064122E-2</v>
      </c>
      <c r="K4" s="21">
        <v>2153</v>
      </c>
      <c r="L4" s="21">
        <f t="shared" si="4"/>
        <v>134.5625</v>
      </c>
      <c r="M4" s="19">
        <v>10</v>
      </c>
      <c r="N4" s="20">
        <f t="shared" si="5"/>
        <v>4.6446818392940088E-3</v>
      </c>
    </row>
    <row r="5" spans="1:14">
      <c r="A5" t="s">
        <v>11</v>
      </c>
      <c r="B5" s="19">
        <v>16</v>
      </c>
      <c r="C5" s="19">
        <v>21</v>
      </c>
      <c r="D5" s="20">
        <f t="shared" si="0"/>
        <v>1.3125</v>
      </c>
      <c r="E5" s="21">
        <v>4012</v>
      </c>
      <c r="F5" s="21">
        <f t="shared" si="1"/>
        <v>250.75</v>
      </c>
      <c r="G5" s="19">
        <v>34</v>
      </c>
      <c r="H5" s="24">
        <f t="shared" si="2"/>
        <v>0.13559322033898305</v>
      </c>
      <c r="I5" s="19">
        <v>11</v>
      </c>
      <c r="J5" s="24">
        <f t="shared" si="3"/>
        <v>4.3868394815553338E-2</v>
      </c>
      <c r="K5" s="21">
        <v>2055</v>
      </c>
      <c r="L5" s="21">
        <f t="shared" si="4"/>
        <v>128.4375</v>
      </c>
      <c r="M5" s="19">
        <v>11</v>
      </c>
      <c r="N5" s="20">
        <f t="shared" si="5"/>
        <v>5.3527980535279804E-3</v>
      </c>
    </row>
    <row r="6" spans="1:14">
      <c r="A6" t="s">
        <v>12</v>
      </c>
      <c r="B6" s="19">
        <v>16</v>
      </c>
      <c r="C6" s="19">
        <v>19</v>
      </c>
      <c r="D6" s="20">
        <f t="shared" si="0"/>
        <v>1.1875</v>
      </c>
      <c r="E6" s="21">
        <v>3678</v>
      </c>
      <c r="F6" s="21">
        <f t="shared" si="1"/>
        <v>229.875</v>
      </c>
      <c r="G6" s="19">
        <v>34</v>
      </c>
      <c r="H6" s="24">
        <f t="shared" si="2"/>
        <v>0.14790647090810222</v>
      </c>
      <c r="I6" s="19">
        <v>11</v>
      </c>
      <c r="J6" s="24">
        <f t="shared" si="3"/>
        <v>4.7852093529091901E-2</v>
      </c>
      <c r="K6" s="21">
        <v>1797</v>
      </c>
      <c r="L6" s="21">
        <f t="shared" si="4"/>
        <v>112.3125</v>
      </c>
      <c r="M6" s="19">
        <v>11</v>
      </c>
      <c r="N6" s="20">
        <f t="shared" si="5"/>
        <v>6.1213132999443521E-3</v>
      </c>
    </row>
    <row r="7" spans="1:14">
      <c r="A7" t="s">
        <v>24</v>
      </c>
      <c r="B7" s="19">
        <v>16</v>
      </c>
      <c r="C7" s="19">
        <v>28</v>
      </c>
      <c r="D7" s="20">
        <f t="shared" si="0"/>
        <v>1.75</v>
      </c>
      <c r="E7" s="21">
        <v>4783</v>
      </c>
      <c r="F7" s="21">
        <f t="shared" si="1"/>
        <v>298.9375</v>
      </c>
      <c r="G7" s="19">
        <v>31</v>
      </c>
      <c r="H7" s="24">
        <f t="shared" si="2"/>
        <v>0.10370060631402885</v>
      </c>
      <c r="I7" s="19">
        <v>15</v>
      </c>
      <c r="J7" s="24">
        <f t="shared" si="3"/>
        <v>5.0177712732594609E-2</v>
      </c>
      <c r="K7" s="21">
        <v>1942</v>
      </c>
      <c r="L7" s="21">
        <f t="shared" si="4"/>
        <v>121.375</v>
      </c>
      <c r="M7" s="19">
        <v>15</v>
      </c>
      <c r="N7" s="20">
        <f t="shared" si="5"/>
        <v>7.7239958805355308E-3</v>
      </c>
    </row>
    <row r="8" spans="1:14">
      <c r="A8" t="s">
        <v>63</v>
      </c>
      <c r="B8" s="19">
        <v>16</v>
      </c>
      <c r="C8" s="19">
        <v>16</v>
      </c>
      <c r="D8" s="20">
        <f t="shared" si="0"/>
        <v>1</v>
      </c>
      <c r="E8" s="21">
        <v>4000</v>
      </c>
      <c r="F8" s="21">
        <f t="shared" si="1"/>
        <v>250</v>
      </c>
      <c r="G8" s="19">
        <v>31</v>
      </c>
      <c r="H8" s="24">
        <f t="shared" si="2"/>
        <v>0.124</v>
      </c>
      <c r="I8" s="19">
        <v>13</v>
      </c>
      <c r="J8" s="24">
        <f t="shared" si="3"/>
        <v>5.1999999999999998E-2</v>
      </c>
      <c r="K8" s="21">
        <v>2019</v>
      </c>
      <c r="L8" s="21">
        <f t="shared" si="4"/>
        <v>126.1875</v>
      </c>
      <c r="M8" s="19">
        <v>13</v>
      </c>
      <c r="N8" s="20">
        <f t="shared" si="5"/>
        <v>6.4388311045071814E-3</v>
      </c>
    </row>
    <row r="9" spans="1:14">
      <c r="A9" t="s">
        <v>5</v>
      </c>
      <c r="B9" s="19">
        <v>16</v>
      </c>
      <c r="C9" s="19">
        <v>23</v>
      </c>
      <c r="D9" s="20">
        <f t="shared" si="0"/>
        <v>1.4375</v>
      </c>
      <c r="E9" s="21">
        <v>3840</v>
      </c>
      <c r="F9" s="21">
        <f t="shared" si="1"/>
        <v>240</v>
      </c>
      <c r="G9" s="19">
        <v>31</v>
      </c>
      <c r="H9" s="24">
        <f t="shared" si="2"/>
        <v>0.12916666666666668</v>
      </c>
      <c r="I9" s="19">
        <v>11</v>
      </c>
      <c r="J9" s="24">
        <f t="shared" si="3"/>
        <v>4.583333333333333E-2</v>
      </c>
      <c r="K9" s="21">
        <v>1606</v>
      </c>
      <c r="L9" s="21">
        <f t="shared" si="4"/>
        <v>100.375</v>
      </c>
      <c r="M9" s="19">
        <v>12</v>
      </c>
      <c r="N9" s="20">
        <f t="shared" si="5"/>
        <v>7.4719800747198011E-3</v>
      </c>
    </row>
    <row r="10" spans="1:14">
      <c r="A10" t="s">
        <v>7</v>
      </c>
      <c r="B10" s="19">
        <v>16</v>
      </c>
      <c r="C10" s="19">
        <v>17</v>
      </c>
      <c r="D10" s="20">
        <f t="shared" si="0"/>
        <v>1.0625</v>
      </c>
      <c r="E10" s="21">
        <v>3593</v>
      </c>
      <c r="F10" s="21">
        <f t="shared" si="1"/>
        <v>224.5625</v>
      </c>
      <c r="G10" s="19">
        <v>31</v>
      </c>
      <c r="H10" s="24">
        <f t="shared" si="2"/>
        <v>0.13804620094628445</v>
      </c>
      <c r="I10" s="19">
        <v>8</v>
      </c>
      <c r="J10" s="24">
        <f t="shared" si="3"/>
        <v>3.5624826050654049E-2</v>
      </c>
      <c r="K10" s="21">
        <v>1934</v>
      </c>
      <c r="L10" s="21">
        <f t="shared" si="4"/>
        <v>120.875</v>
      </c>
      <c r="M10" s="19">
        <v>9</v>
      </c>
      <c r="N10" s="20">
        <f t="shared" si="5"/>
        <v>4.6535677352637023E-3</v>
      </c>
    </row>
    <row r="11" spans="1:14">
      <c r="A11" t="s">
        <v>14</v>
      </c>
      <c r="B11" s="19">
        <v>16</v>
      </c>
      <c r="C11" s="19">
        <v>27</v>
      </c>
      <c r="D11" s="20">
        <f t="shared" si="0"/>
        <v>1.6875</v>
      </c>
      <c r="E11" s="21">
        <v>4128</v>
      </c>
      <c r="F11" s="21">
        <f t="shared" si="1"/>
        <v>258</v>
      </c>
      <c r="G11" s="19">
        <v>30</v>
      </c>
      <c r="H11" s="24">
        <f t="shared" si="2"/>
        <v>0.11627906976744186</v>
      </c>
      <c r="I11" s="19">
        <v>11</v>
      </c>
      <c r="J11" s="24">
        <f t="shared" si="3"/>
        <v>4.2635658914728682E-2</v>
      </c>
      <c r="K11" s="21">
        <v>1962</v>
      </c>
      <c r="L11" s="21">
        <f t="shared" si="4"/>
        <v>122.625</v>
      </c>
      <c r="M11" s="19">
        <v>10</v>
      </c>
      <c r="N11" s="20">
        <f t="shared" si="5"/>
        <v>5.0968399592252805E-3</v>
      </c>
    </row>
    <row r="12" spans="1:14">
      <c r="A12" t="s">
        <v>62</v>
      </c>
      <c r="B12" s="19">
        <v>16</v>
      </c>
      <c r="C12" s="19">
        <v>25</v>
      </c>
      <c r="D12" s="20">
        <f t="shared" si="0"/>
        <v>1.5625</v>
      </c>
      <c r="E12" s="21">
        <v>3972</v>
      </c>
      <c r="F12" s="21">
        <f t="shared" si="1"/>
        <v>248.25</v>
      </c>
      <c r="G12" s="19">
        <v>30</v>
      </c>
      <c r="H12" s="24">
        <f t="shared" si="2"/>
        <v>0.12084592145015106</v>
      </c>
      <c r="I12" s="19">
        <v>17</v>
      </c>
      <c r="J12" s="24">
        <f t="shared" si="3"/>
        <v>6.8479355488418936E-2</v>
      </c>
      <c r="K12" s="21">
        <v>1730</v>
      </c>
      <c r="L12" s="21">
        <f t="shared" si="4"/>
        <v>108.125</v>
      </c>
      <c r="M12" s="19">
        <v>10</v>
      </c>
      <c r="N12" s="20">
        <f t="shared" si="5"/>
        <v>5.7803468208092483E-3</v>
      </c>
    </row>
    <row r="13" spans="1:14">
      <c r="A13" t="s">
        <v>8</v>
      </c>
      <c r="B13" s="19">
        <v>16</v>
      </c>
      <c r="C13" s="19">
        <v>14</v>
      </c>
      <c r="D13" s="20">
        <f t="shared" si="0"/>
        <v>0.875</v>
      </c>
      <c r="E13" s="21">
        <v>3737</v>
      </c>
      <c r="F13" s="21">
        <f t="shared" si="1"/>
        <v>233.5625</v>
      </c>
      <c r="G13" s="19">
        <v>30</v>
      </c>
      <c r="H13" s="24">
        <f t="shared" si="2"/>
        <v>0.12844527696012845</v>
      </c>
      <c r="I13" s="19">
        <v>6</v>
      </c>
      <c r="J13" s="24">
        <f t="shared" si="3"/>
        <v>2.5689055392025689E-2</v>
      </c>
      <c r="K13" s="21">
        <v>1661</v>
      </c>
      <c r="L13" s="21">
        <f t="shared" si="4"/>
        <v>103.8125</v>
      </c>
      <c r="M13" s="19">
        <v>10</v>
      </c>
      <c r="N13" s="20">
        <f t="shared" si="5"/>
        <v>6.020469596628537E-3</v>
      </c>
    </row>
    <row r="14" spans="1:14">
      <c r="A14" t="s">
        <v>10</v>
      </c>
      <c r="B14" s="19">
        <v>16</v>
      </c>
      <c r="C14" s="19">
        <v>30</v>
      </c>
      <c r="D14" s="20">
        <f t="shared" si="0"/>
        <v>1.875</v>
      </c>
      <c r="E14" s="21">
        <v>4350</v>
      </c>
      <c r="F14" s="21">
        <f t="shared" si="1"/>
        <v>271.875</v>
      </c>
      <c r="G14" s="19">
        <v>29</v>
      </c>
      <c r="H14" s="24">
        <f t="shared" si="2"/>
        <v>0.10666666666666667</v>
      </c>
      <c r="I14" s="19">
        <v>17</v>
      </c>
      <c r="J14" s="24">
        <f t="shared" si="3"/>
        <v>6.2528735632183904E-2</v>
      </c>
      <c r="K14" s="21">
        <v>1459</v>
      </c>
      <c r="L14" s="21">
        <f t="shared" si="4"/>
        <v>91.1875</v>
      </c>
      <c r="M14" s="19">
        <v>6</v>
      </c>
      <c r="N14" s="20">
        <f t="shared" si="5"/>
        <v>4.1124057573680602E-3</v>
      </c>
    </row>
    <row r="15" spans="1:14">
      <c r="A15" t="s">
        <v>18</v>
      </c>
      <c r="B15" s="19">
        <v>16</v>
      </c>
      <c r="C15" s="19">
        <v>18</v>
      </c>
      <c r="D15" s="20">
        <f t="shared" si="0"/>
        <v>1.125</v>
      </c>
      <c r="E15" s="21">
        <v>4291</v>
      </c>
      <c r="F15" s="21">
        <f t="shared" si="1"/>
        <v>268.1875</v>
      </c>
      <c r="G15" s="19">
        <v>29</v>
      </c>
      <c r="H15" s="24">
        <f t="shared" si="2"/>
        <v>0.10813330226054532</v>
      </c>
      <c r="I15" s="19">
        <v>9</v>
      </c>
      <c r="J15" s="24">
        <f t="shared" si="3"/>
        <v>3.3558611046376134E-2</v>
      </c>
      <c r="K15" s="21">
        <v>1709</v>
      </c>
      <c r="L15" s="21">
        <f t="shared" si="4"/>
        <v>106.8125</v>
      </c>
      <c r="M15" s="19">
        <v>15</v>
      </c>
      <c r="N15" s="20">
        <f t="shared" si="5"/>
        <v>8.777062609713282E-3</v>
      </c>
    </row>
    <row r="16" spans="1:14">
      <c r="A16" t="s">
        <v>13</v>
      </c>
      <c r="B16" s="19">
        <v>16</v>
      </c>
      <c r="C16" s="19">
        <v>25</v>
      </c>
      <c r="D16" s="20">
        <f t="shared" si="0"/>
        <v>1.5625</v>
      </c>
      <c r="E16" s="21">
        <v>4114</v>
      </c>
      <c r="F16" s="21">
        <f t="shared" si="1"/>
        <v>257.125</v>
      </c>
      <c r="G16" s="19">
        <v>29</v>
      </c>
      <c r="H16" s="24">
        <f t="shared" si="2"/>
        <v>0.11278561011181332</v>
      </c>
      <c r="I16" s="19">
        <v>17</v>
      </c>
      <c r="J16" s="24">
        <f t="shared" si="3"/>
        <v>6.6115702479338845E-2</v>
      </c>
      <c r="K16" s="21">
        <v>1952</v>
      </c>
      <c r="L16" s="21">
        <f t="shared" si="4"/>
        <v>122</v>
      </c>
      <c r="M16" s="19">
        <v>14</v>
      </c>
      <c r="N16" s="20">
        <f t="shared" si="5"/>
        <v>7.1721311475409838E-3</v>
      </c>
    </row>
    <row r="17" spans="1:14">
      <c r="A17" t="s">
        <v>6</v>
      </c>
      <c r="B17" s="19">
        <v>16</v>
      </c>
      <c r="C17" s="19">
        <v>19</v>
      </c>
      <c r="D17" s="20">
        <f t="shared" si="0"/>
        <v>1.1875</v>
      </c>
      <c r="E17" s="21">
        <v>3789</v>
      </c>
      <c r="F17" s="21">
        <f t="shared" si="1"/>
        <v>236.8125</v>
      </c>
      <c r="G17" s="19">
        <v>27</v>
      </c>
      <c r="H17" s="24">
        <f t="shared" si="2"/>
        <v>0.11401425178147269</v>
      </c>
      <c r="I17" s="19">
        <v>9</v>
      </c>
      <c r="J17" s="24">
        <f t="shared" si="3"/>
        <v>3.800475059382423E-2</v>
      </c>
      <c r="K17" s="21">
        <v>1808</v>
      </c>
      <c r="L17" s="21">
        <f t="shared" si="4"/>
        <v>113</v>
      </c>
      <c r="M17" s="19">
        <v>18</v>
      </c>
      <c r="N17" s="20">
        <f t="shared" si="5"/>
        <v>9.9557522123893804E-3</v>
      </c>
    </row>
    <row r="18" spans="1:14">
      <c r="A18" t="s">
        <v>20</v>
      </c>
      <c r="B18" s="19">
        <v>16</v>
      </c>
      <c r="C18" s="19">
        <v>25</v>
      </c>
      <c r="D18" s="20">
        <f t="shared" si="0"/>
        <v>1.5625</v>
      </c>
      <c r="E18" s="21">
        <v>4140</v>
      </c>
      <c r="F18" s="21">
        <f t="shared" si="1"/>
        <v>258.75</v>
      </c>
      <c r="G18" s="19">
        <v>25</v>
      </c>
      <c r="H18" s="24">
        <f t="shared" si="2"/>
        <v>9.6618357487922704E-2</v>
      </c>
      <c r="I18" s="19">
        <v>14</v>
      </c>
      <c r="J18" s="24">
        <f t="shared" si="3"/>
        <v>5.4106280193236718E-2</v>
      </c>
      <c r="K18" s="21">
        <v>1678</v>
      </c>
      <c r="L18" s="21">
        <f t="shared" si="4"/>
        <v>104.875</v>
      </c>
      <c r="M18" s="19">
        <v>12</v>
      </c>
      <c r="N18" s="20">
        <f t="shared" si="5"/>
        <v>7.1513706793802142E-3</v>
      </c>
    </row>
    <row r="19" spans="1:14">
      <c r="A19" t="s">
        <v>61</v>
      </c>
      <c r="B19" s="19">
        <v>16</v>
      </c>
      <c r="C19" s="19">
        <v>30</v>
      </c>
      <c r="D19" s="20">
        <f t="shared" si="0"/>
        <v>1.875</v>
      </c>
      <c r="E19" s="21">
        <v>3763</v>
      </c>
      <c r="F19" s="21">
        <f t="shared" si="1"/>
        <v>235.1875</v>
      </c>
      <c r="G19" s="19">
        <v>25</v>
      </c>
      <c r="H19" s="24">
        <f t="shared" si="2"/>
        <v>0.10629816635663035</v>
      </c>
      <c r="I19" s="19">
        <v>18</v>
      </c>
      <c r="J19" s="24">
        <f t="shared" si="3"/>
        <v>7.6534679776773848E-2</v>
      </c>
      <c r="K19" s="21">
        <v>1335</v>
      </c>
      <c r="L19" s="21">
        <f t="shared" si="4"/>
        <v>83.4375</v>
      </c>
      <c r="M19" s="19">
        <v>4</v>
      </c>
      <c r="N19" s="20">
        <f t="shared" si="5"/>
        <v>2.9962546816479402E-3</v>
      </c>
    </row>
    <row r="20" spans="1:14">
      <c r="A20" t="s">
        <v>21</v>
      </c>
      <c r="B20" s="19">
        <v>16</v>
      </c>
      <c r="C20" s="19">
        <v>29</v>
      </c>
      <c r="D20" s="20">
        <f t="shared" si="0"/>
        <v>1.8125</v>
      </c>
      <c r="E20" s="21">
        <v>3698</v>
      </c>
      <c r="F20" s="21">
        <f t="shared" si="1"/>
        <v>231.125</v>
      </c>
      <c r="G20" s="19">
        <v>25</v>
      </c>
      <c r="H20" s="24">
        <f t="shared" si="2"/>
        <v>0.10816657652785289</v>
      </c>
      <c r="I20" s="19">
        <v>22</v>
      </c>
      <c r="J20" s="24">
        <f t="shared" si="3"/>
        <v>9.5186587344510548E-2</v>
      </c>
      <c r="K20" s="21">
        <v>1571</v>
      </c>
      <c r="L20" s="21">
        <f t="shared" si="4"/>
        <v>98.1875</v>
      </c>
      <c r="M20" s="19">
        <v>7</v>
      </c>
      <c r="N20" s="20">
        <f t="shared" si="5"/>
        <v>4.4557606619987271E-3</v>
      </c>
    </row>
    <row r="21" spans="1:14">
      <c r="A21" t="s">
        <v>22</v>
      </c>
      <c r="B21" s="19">
        <v>16</v>
      </c>
      <c r="C21" s="19">
        <v>21</v>
      </c>
      <c r="D21" s="20">
        <f t="shared" si="0"/>
        <v>1.3125</v>
      </c>
      <c r="E21" s="21">
        <v>3852</v>
      </c>
      <c r="F21" s="21">
        <f t="shared" si="1"/>
        <v>240.75</v>
      </c>
      <c r="G21" s="19">
        <v>24</v>
      </c>
      <c r="H21" s="24">
        <f t="shared" si="2"/>
        <v>9.9688473520249218E-2</v>
      </c>
      <c r="I21" s="19">
        <v>12</v>
      </c>
      <c r="J21" s="24">
        <f t="shared" si="3"/>
        <v>4.9844236760124609E-2</v>
      </c>
      <c r="K21" s="21">
        <v>1578</v>
      </c>
      <c r="L21" s="21">
        <f t="shared" si="4"/>
        <v>98.625</v>
      </c>
      <c r="M21" s="19">
        <v>8</v>
      </c>
      <c r="N21" s="20">
        <f t="shared" si="5"/>
        <v>5.0697084917617234E-3</v>
      </c>
    </row>
    <row r="22" spans="1:14">
      <c r="A22" t="s">
        <v>16</v>
      </c>
      <c r="B22" s="19">
        <v>16</v>
      </c>
      <c r="C22" s="19">
        <v>22</v>
      </c>
      <c r="D22" s="20">
        <f t="shared" si="0"/>
        <v>1.375</v>
      </c>
      <c r="E22" s="21">
        <v>3762</v>
      </c>
      <c r="F22" s="21">
        <f t="shared" si="1"/>
        <v>235.125</v>
      </c>
      <c r="G22" s="19">
        <v>24</v>
      </c>
      <c r="H22" s="24">
        <f t="shared" si="2"/>
        <v>0.10207336523125997</v>
      </c>
      <c r="I22" s="19">
        <v>13</v>
      </c>
      <c r="J22" s="24">
        <f t="shared" si="3"/>
        <v>5.5289739500265819E-2</v>
      </c>
      <c r="K22" s="21">
        <v>1748</v>
      </c>
      <c r="L22" s="21">
        <f t="shared" si="4"/>
        <v>109.25</v>
      </c>
      <c r="M22" s="19">
        <v>7</v>
      </c>
      <c r="N22" s="20">
        <f t="shared" si="5"/>
        <v>4.0045766590389017E-3</v>
      </c>
    </row>
    <row r="23" spans="1:14">
      <c r="A23" t="s">
        <v>26</v>
      </c>
      <c r="B23" s="19">
        <v>16</v>
      </c>
      <c r="C23" s="19">
        <v>33</v>
      </c>
      <c r="D23" s="20">
        <f t="shared" si="0"/>
        <v>2.0625</v>
      </c>
      <c r="E23" s="21">
        <v>3687</v>
      </c>
      <c r="F23" s="21">
        <f t="shared" si="1"/>
        <v>230.4375</v>
      </c>
      <c r="G23" s="19">
        <v>24</v>
      </c>
      <c r="H23" s="24">
        <f t="shared" si="2"/>
        <v>0.10414971521562245</v>
      </c>
      <c r="I23" s="19">
        <v>19</v>
      </c>
      <c r="J23" s="24">
        <f t="shared" si="3"/>
        <v>8.2451857879034446E-2</v>
      </c>
      <c r="K23" s="21">
        <v>1460</v>
      </c>
      <c r="L23" s="21">
        <f t="shared" si="4"/>
        <v>91.25</v>
      </c>
      <c r="M23" s="19">
        <v>9</v>
      </c>
      <c r="N23" s="20">
        <f t="shared" si="5"/>
        <v>6.1643835616438354E-3</v>
      </c>
    </row>
    <row r="24" spans="1:14">
      <c r="A24" t="s">
        <v>19</v>
      </c>
      <c r="B24" s="19">
        <v>16</v>
      </c>
      <c r="C24" s="19">
        <v>25</v>
      </c>
      <c r="D24" s="20">
        <f t="shared" si="0"/>
        <v>1.5625</v>
      </c>
      <c r="E24" s="21">
        <v>3366</v>
      </c>
      <c r="F24" s="21">
        <f t="shared" si="1"/>
        <v>210.375</v>
      </c>
      <c r="G24" s="19">
        <v>24</v>
      </c>
      <c r="H24" s="24">
        <f t="shared" si="2"/>
        <v>0.1140819964349376</v>
      </c>
      <c r="I24" s="19">
        <v>14</v>
      </c>
      <c r="J24" s="24">
        <f t="shared" si="3"/>
        <v>6.6547831253713607E-2</v>
      </c>
      <c r="K24" s="21">
        <v>1597</v>
      </c>
      <c r="L24" s="21">
        <f t="shared" si="4"/>
        <v>99.8125</v>
      </c>
      <c r="M24" s="19">
        <v>10</v>
      </c>
      <c r="N24" s="20">
        <f t="shared" si="5"/>
        <v>6.2617407639323731E-3</v>
      </c>
    </row>
    <row r="25" spans="1:14">
      <c r="A25" t="s">
        <v>27</v>
      </c>
      <c r="B25" s="19">
        <v>16</v>
      </c>
      <c r="C25" s="19">
        <v>20</v>
      </c>
      <c r="D25" s="20">
        <f t="shared" si="0"/>
        <v>1.25</v>
      </c>
      <c r="E25" s="21">
        <v>3786</v>
      </c>
      <c r="F25" s="21">
        <f t="shared" si="1"/>
        <v>236.625</v>
      </c>
      <c r="G25" s="19">
        <v>22</v>
      </c>
      <c r="H25" s="24">
        <f t="shared" si="2"/>
        <v>9.2974115161119919E-2</v>
      </c>
      <c r="I25" s="19">
        <v>11</v>
      </c>
      <c r="J25" s="24">
        <f t="shared" si="3"/>
        <v>4.648705758055996E-2</v>
      </c>
      <c r="K25" s="21">
        <v>2005</v>
      </c>
      <c r="L25" s="21">
        <f t="shared" si="4"/>
        <v>125.3125</v>
      </c>
      <c r="M25" s="19">
        <v>17</v>
      </c>
      <c r="N25" s="20">
        <f t="shared" si="5"/>
        <v>8.4788029925187032E-3</v>
      </c>
    </row>
    <row r="26" spans="1:14">
      <c r="A26" t="s">
        <v>65</v>
      </c>
      <c r="B26" s="19">
        <v>16</v>
      </c>
      <c r="C26" s="19">
        <v>12</v>
      </c>
      <c r="D26" s="20">
        <f t="shared" si="0"/>
        <v>0.75</v>
      </c>
      <c r="E26" s="21">
        <v>4179</v>
      </c>
      <c r="F26" s="21">
        <f t="shared" si="1"/>
        <v>261.1875</v>
      </c>
      <c r="G26" s="19">
        <v>21</v>
      </c>
      <c r="H26" s="24">
        <f t="shared" si="2"/>
        <v>8.0402010050251257E-2</v>
      </c>
      <c r="I26" s="19">
        <v>9</v>
      </c>
      <c r="J26" s="24">
        <f t="shared" si="3"/>
        <v>3.4458004307250538E-2</v>
      </c>
      <c r="K26" s="21">
        <v>2020</v>
      </c>
      <c r="L26" s="21">
        <f t="shared" si="4"/>
        <v>126.25</v>
      </c>
      <c r="M26" s="19">
        <v>20</v>
      </c>
      <c r="N26" s="20">
        <f t="shared" si="5"/>
        <v>9.9009900990099011E-3</v>
      </c>
    </row>
    <row r="27" spans="1:14">
      <c r="A27" t="s">
        <v>64</v>
      </c>
      <c r="B27" s="19">
        <v>16</v>
      </c>
      <c r="C27" s="19">
        <v>26</v>
      </c>
      <c r="D27" s="20">
        <f t="shared" si="0"/>
        <v>1.625</v>
      </c>
      <c r="E27" s="21">
        <v>4065</v>
      </c>
      <c r="F27" s="21">
        <f t="shared" si="1"/>
        <v>254.0625</v>
      </c>
      <c r="G27" s="19">
        <v>21</v>
      </c>
      <c r="H27" s="24">
        <f t="shared" si="2"/>
        <v>8.2656826568265687E-2</v>
      </c>
      <c r="I27" s="19">
        <v>13</v>
      </c>
      <c r="J27" s="24">
        <f t="shared" si="3"/>
        <v>5.1168511685116852E-2</v>
      </c>
      <c r="K27" s="21">
        <v>1820</v>
      </c>
      <c r="L27" s="21">
        <f t="shared" si="4"/>
        <v>113.75</v>
      </c>
      <c r="M27" s="19">
        <v>7</v>
      </c>
      <c r="N27" s="20">
        <f t="shared" si="5"/>
        <v>3.8461538461538464E-3</v>
      </c>
    </row>
    <row r="28" spans="1:14">
      <c r="A28" t="s">
        <v>0</v>
      </c>
      <c r="B28" s="19">
        <v>16</v>
      </c>
      <c r="C28" s="19">
        <v>39</v>
      </c>
      <c r="D28" s="20">
        <f t="shared" si="0"/>
        <v>2.4375</v>
      </c>
      <c r="E28" s="21">
        <v>3752</v>
      </c>
      <c r="F28" s="21">
        <f t="shared" si="1"/>
        <v>234.5</v>
      </c>
      <c r="G28" s="19">
        <v>21</v>
      </c>
      <c r="H28" s="24">
        <f t="shared" si="2"/>
        <v>8.9552238805970144E-2</v>
      </c>
      <c r="I28" s="19">
        <v>24</v>
      </c>
      <c r="J28" s="24">
        <f t="shared" si="3"/>
        <v>0.1023454157782516</v>
      </c>
      <c r="K28" s="21">
        <v>1415</v>
      </c>
      <c r="L28" s="21">
        <f t="shared" si="4"/>
        <v>88.4375</v>
      </c>
      <c r="M28" s="19">
        <v>11</v>
      </c>
      <c r="N28" s="20">
        <f t="shared" si="5"/>
        <v>7.7738515901060075E-3</v>
      </c>
    </row>
    <row r="29" spans="1:14">
      <c r="A29" t="s">
        <v>17</v>
      </c>
      <c r="B29" s="19">
        <v>16</v>
      </c>
      <c r="C29" s="19">
        <v>22</v>
      </c>
      <c r="D29" s="20">
        <f t="shared" si="0"/>
        <v>1.375</v>
      </c>
      <c r="E29" s="21">
        <v>3642</v>
      </c>
      <c r="F29" s="21">
        <f t="shared" si="1"/>
        <v>227.625</v>
      </c>
      <c r="G29" s="19">
        <v>20</v>
      </c>
      <c r="H29" s="24">
        <f t="shared" si="2"/>
        <v>8.7863811092806152E-2</v>
      </c>
      <c r="I29" s="19">
        <v>16</v>
      </c>
      <c r="J29" s="24">
        <f t="shared" si="3"/>
        <v>7.0291048874244921E-2</v>
      </c>
      <c r="K29" s="21">
        <v>1905</v>
      </c>
      <c r="L29" s="21">
        <f t="shared" si="4"/>
        <v>119.0625</v>
      </c>
      <c r="M29" s="19">
        <v>13</v>
      </c>
      <c r="N29" s="20">
        <f t="shared" si="5"/>
        <v>6.8241469816272965E-3</v>
      </c>
    </row>
    <row r="30" spans="1:14">
      <c r="A30" t="s">
        <v>4</v>
      </c>
      <c r="B30" s="19">
        <v>16</v>
      </c>
      <c r="C30" s="19">
        <v>23</v>
      </c>
      <c r="D30" s="20">
        <f t="shared" si="0"/>
        <v>1.4375</v>
      </c>
      <c r="E30" s="21">
        <v>3882</v>
      </c>
      <c r="F30" s="21">
        <f t="shared" si="1"/>
        <v>242.625</v>
      </c>
      <c r="G30" s="19">
        <v>19</v>
      </c>
      <c r="H30" s="24">
        <f t="shared" si="2"/>
        <v>7.8310149407521901E-2</v>
      </c>
      <c r="I30" s="19">
        <v>15</v>
      </c>
      <c r="J30" s="24">
        <f t="shared" si="3"/>
        <v>6.1823802163833076E-2</v>
      </c>
      <c r="K30" s="21">
        <v>1680</v>
      </c>
      <c r="L30" s="21">
        <f t="shared" si="4"/>
        <v>105</v>
      </c>
      <c r="M30" s="19">
        <v>20</v>
      </c>
      <c r="N30" s="20">
        <f t="shared" si="5"/>
        <v>1.1904761904761904E-2</v>
      </c>
    </row>
    <row r="31" spans="1:14">
      <c r="A31" t="s">
        <v>15</v>
      </c>
      <c r="B31" s="19">
        <v>16</v>
      </c>
      <c r="C31" s="19">
        <v>11</v>
      </c>
      <c r="D31" s="20">
        <f t="shared" si="0"/>
        <v>0.6875</v>
      </c>
      <c r="E31" s="21">
        <v>3636</v>
      </c>
      <c r="F31" s="21">
        <f t="shared" si="1"/>
        <v>227.25</v>
      </c>
      <c r="G31" s="19">
        <v>19</v>
      </c>
      <c r="H31" s="24">
        <f t="shared" si="2"/>
        <v>8.3608360836083612E-2</v>
      </c>
      <c r="I31" s="19">
        <v>8</v>
      </c>
      <c r="J31" s="24">
        <f t="shared" si="3"/>
        <v>3.5203520352035202E-2</v>
      </c>
      <c r="K31" s="21">
        <v>1931</v>
      </c>
      <c r="L31" s="21">
        <f t="shared" si="4"/>
        <v>120.6875</v>
      </c>
      <c r="M31" s="19">
        <v>16</v>
      </c>
      <c r="N31" s="20">
        <f t="shared" si="5"/>
        <v>8.285862247540134E-3</v>
      </c>
    </row>
    <row r="32" spans="1:14">
      <c r="A32" t="s">
        <v>1</v>
      </c>
      <c r="B32" s="19">
        <v>16</v>
      </c>
      <c r="C32" s="19">
        <v>27</v>
      </c>
      <c r="D32" s="20">
        <f t="shared" si="0"/>
        <v>1.6875</v>
      </c>
      <c r="E32" s="21">
        <v>3193</v>
      </c>
      <c r="F32" s="21">
        <f t="shared" si="1"/>
        <v>199.5625</v>
      </c>
      <c r="G32" s="19">
        <v>19</v>
      </c>
      <c r="H32" s="24">
        <f t="shared" si="2"/>
        <v>9.5208268086439091E-2</v>
      </c>
      <c r="I32" s="19">
        <v>14</v>
      </c>
      <c r="J32" s="24">
        <f t="shared" si="3"/>
        <v>7.0153460695270911E-2</v>
      </c>
      <c r="K32" s="21">
        <v>1337</v>
      </c>
      <c r="L32" s="21">
        <f t="shared" si="4"/>
        <v>83.5625</v>
      </c>
      <c r="M32" s="19">
        <v>10</v>
      </c>
      <c r="N32" s="20">
        <f t="shared" si="5"/>
        <v>7.4794315632011965E-3</v>
      </c>
    </row>
    <row r="33" spans="1:14">
      <c r="A33" t="s">
        <v>9</v>
      </c>
      <c r="B33" s="19">
        <v>16</v>
      </c>
      <c r="C33" s="19">
        <v>28</v>
      </c>
      <c r="D33" s="20">
        <f t="shared" si="0"/>
        <v>1.75</v>
      </c>
      <c r="E33" s="21">
        <v>3976</v>
      </c>
      <c r="F33" s="21">
        <f t="shared" si="1"/>
        <v>248.5</v>
      </c>
      <c r="G33" s="19">
        <v>18</v>
      </c>
      <c r="H33" s="24">
        <f t="shared" si="2"/>
        <v>7.2434607645875254E-2</v>
      </c>
      <c r="I33" s="19">
        <v>21</v>
      </c>
      <c r="J33" s="24">
        <f t="shared" si="3"/>
        <v>8.4507042253521125E-2</v>
      </c>
      <c r="K33" s="21">
        <v>1477</v>
      </c>
      <c r="L33" s="21">
        <f t="shared" si="4"/>
        <v>92.3125</v>
      </c>
      <c r="M33" s="19">
        <v>8</v>
      </c>
      <c r="N33" s="20">
        <f t="shared" si="5"/>
        <v>5.4163845633039944E-3</v>
      </c>
    </row>
    <row r="34" spans="1:14">
      <c r="A34" t="s">
        <v>25</v>
      </c>
      <c r="B34" s="19">
        <v>16</v>
      </c>
      <c r="C34" s="19">
        <v>23</v>
      </c>
      <c r="D34" s="20">
        <f t="shared" si="0"/>
        <v>1.4375</v>
      </c>
      <c r="E34" s="21">
        <v>3364</v>
      </c>
      <c r="F34" s="21">
        <f t="shared" si="1"/>
        <v>210.25</v>
      </c>
      <c r="G34" s="19">
        <v>14</v>
      </c>
      <c r="H34" s="24">
        <f t="shared" si="2"/>
        <v>6.6587395957193818E-2</v>
      </c>
      <c r="I34" s="19">
        <v>14</v>
      </c>
      <c r="J34" s="24">
        <f t="shared" si="3"/>
        <v>6.6587395957193818E-2</v>
      </c>
      <c r="K34" s="21">
        <v>1304</v>
      </c>
      <c r="L34" s="21">
        <f t="shared" si="4"/>
        <v>81.5</v>
      </c>
      <c r="M34" s="19">
        <v>10</v>
      </c>
      <c r="N34" s="20">
        <f t="shared" si="5"/>
        <v>7.6687116564417178E-3</v>
      </c>
    </row>
    <row r="35" spans="1:14">
      <c r="B35" s="19"/>
      <c r="C35" s="19"/>
      <c r="D35" s="20"/>
      <c r="E35" s="21"/>
      <c r="F35" s="21"/>
      <c r="G35" s="19"/>
      <c r="H35" s="24"/>
      <c r="I35" s="19"/>
      <c r="J35" s="24"/>
      <c r="K35" s="21"/>
      <c r="L35" s="21"/>
      <c r="M35" s="19"/>
      <c r="N35" s="20"/>
    </row>
    <row r="36" spans="1:14" s="1" customFormat="1">
      <c r="A36" s="17" t="s">
        <v>66</v>
      </c>
      <c r="B36" s="17">
        <v>16</v>
      </c>
      <c r="C36" s="19">
        <v>23.3</v>
      </c>
      <c r="D36" s="20">
        <f>C36/B36</f>
        <v>1.45625</v>
      </c>
      <c r="E36" s="22">
        <v>3901.5</v>
      </c>
      <c r="F36" s="22">
        <f>E36/B36</f>
        <v>243.84375</v>
      </c>
      <c r="G36" s="17">
        <v>26.3</v>
      </c>
      <c r="H36" s="25">
        <f>G36/F36</f>
        <v>0.10785595283865181</v>
      </c>
      <c r="I36" s="17">
        <v>13.6</v>
      </c>
      <c r="J36" s="25">
        <f>I36/F36</f>
        <v>5.5773420479302831E-2</v>
      </c>
      <c r="K36" s="22">
        <v>1741.2</v>
      </c>
      <c r="L36" s="22">
        <f>K36/B36</f>
        <v>108.825</v>
      </c>
      <c r="M36" s="17">
        <v>11.4</v>
      </c>
      <c r="N36" s="26">
        <f>M36/K36</f>
        <v>6.5472088215024118E-3</v>
      </c>
    </row>
  </sheetData>
  <autoFilter ref="A2:N34">
    <sortState ref="A3:N34">
      <sortCondition descending="1" ref="G2:G3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Wild Card</vt:lpstr>
      <vt:lpstr>Divisional</vt:lpstr>
      <vt:lpstr>Conference</vt:lpstr>
      <vt:lpstr>SuperBowl</vt:lpstr>
      <vt:lpstr>Gamma</vt:lpstr>
      <vt:lpstr>Offense</vt:lpstr>
      <vt:lpstr>Defense</vt:lpstr>
    </vt:vector>
  </TitlesOfParts>
  <Company>Firstborn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2016-01-26T19:49:13Z</dcterms:created>
  <dcterms:modified xsi:type="dcterms:W3CDTF">2016-02-04T17:05:58Z</dcterms:modified>
</cp:coreProperties>
</file>