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6060" tabRatio="922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  <sheet name="RankingWk8" sheetId="12" r:id="rId12"/>
    <sheet name="RankingWk9" sheetId="13" r:id="rId13"/>
    <sheet name="RankingWk10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I15" i="2"/>
  <c r="J15" i="1"/>
  <c r="I15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</calcChain>
</file>

<file path=xl/sharedStrings.xml><?xml version="1.0" encoding="utf-8"?>
<sst xmlns="http://schemas.openxmlformats.org/spreadsheetml/2006/main" count="730" uniqueCount="105">
  <si>
    <t>Week</t>
  </si>
  <si>
    <t>Away</t>
  </si>
  <si>
    <t>Home</t>
  </si>
  <si>
    <t>Probability</t>
  </si>
  <si>
    <t>Prediction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</si>
  <si>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</si>
  <si>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</si>
  <si>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</si>
  <si>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</si>
  <si>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</si>
  <si>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</si>
  <si>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</si>
  <si>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</si>
  <si>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</si>
  <si>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</si>
  <si>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</si>
  <si>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</si>
  <si>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</si>
  <si>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</si>
  <si>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Buffalo Bills</t>
  </si>
  <si>
    <t>Detroit Lions</t>
  </si>
  <si>
    <t>Carolina Panthers</t>
  </si>
  <si>
    <t>Miami Dolphins</t>
  </si>
  <si>
    <t>Cleveland Browns</t>
  </si>
  <si>
    <t>Chicago Bears</t>
  </si>
  <si>
    <t>Jacksonville Jaguars</t>
  </si>
  <si>
    <t>Dallas Cowboys</t>
  </si>
  <si>
    <t>New Orleans Saints</t>
  </si>
  <si>
    <t>Minnesota Vikings</t>
  </si>
  <si>
    <t>Kansas City Chiefs</t>
  </si>
  <si>
    <t>New England Patriots</t>
  </si>
  <si>
    <t>Arizona Cardinals</t>
  </si>
  <si>
    <t>Houston Texans</t>
  </si>
  <si>
    <t>New York Jets</t>
  </si>
  <si>
    <t>Green Bay Packers</t>
  </si>
  <si>
    <t>Tennessee Titans</t>
  </si>
  <si>
    <t>Philadelphia Eagles</t>
  </si>
  <si>
    <t>Pittsburgh Steelers</t>
  </si>
  <si>
    <t>St. Louis Rams</t>
  </si>
  <si>
    <t>Baltimore Ravens</t>
  </si>
  <si>
    <t>Tampa Bay Buccaneers</t>
  </si>
  <si>
    <t>Washington Redskins</t>
  </si>
  <si>
    <t>Oakland Raiders</t>
  </si>
  <si>
    <t>Denver Broncos</t>
  </si>
  <si>
    <t>New York Giants</t>
  </si>
  <si>
    <t>Seattle Seahawks</t>
  </si>
  <si>
    <t>Cincinnati Bengals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</si>
  <si>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</si>
  <si>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</si>
  <si>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</si>
  <si>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</si>
  <si>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</si>
  <si>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</si>
  <si>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</si>
  <si>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</si>
  <si>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</si>
  <si>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</si>
  <si>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</si>
  <si>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</si>
  <si>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</si>
  <si>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</si>
  <si>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</si>
  <si>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</si>
  <si>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</si>
  <si>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</si>
  <si>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</si>
  <si>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</si>
  <si>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</si>
  <si>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</si>
  <si>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</si>
  <si>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</si>
  <si>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</si>
  <si>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</si>
  <si>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</si>
  <si>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</si>
  <si>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</si>
  <si>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</si>
  <si>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</si>
  <si>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</si>
  <si>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</si>
  <si>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</si>
  <si>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</si>
  <si>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</si>
  <si>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</si>
  <si>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</si>
  <si>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</si>
  <si>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</si>
  <si>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</si>
  <si>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</si>
  <si>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</si>
  <si>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</si>
  <si>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Indianapolis Colts</t>
  </si>
  <si>
    <t>San Francisco 49ers</t>
  </si>
  <si>
    <t>San Diego Chargers</t>
  </si>
  <si>
    <t>Atlanta Falcons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</si>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</sst>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9" fontId="0" fillId="0" borderId="0" xfId="2" applyNumberFormat="1" applyFont="1"/>
  </cellXfs>
  <cellStyles count="7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H16" sqref="H16"/>
    </sheetView>
  </sheetViews>
  <sheetFormatPr baseColWidth="10" defaultColWidth="8.83203125" defaultRowHeight="14" x14ac:dyDescent="0"/>
  <cols>
    <col min="12" max="12" width="17.33203125" bestFit="1" customWidth="1"/>
    <col min="13" max="13" width="6.83203125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10</v>
      </c>
      <c r="C2" t="s">
        <v>19</v>
      </c>
      <c r="D2" t="s">
        <v>33</v>
      </c>
      <c r="E2">
        <v>0.47415919252411654</v>
      </c>
      <c r="F2">
        <v>0</v>
      </c>
      <c r="G2">
        <v>0</v>
      </c>
      <c r="H2" s="4">
        <v>1</v>
      </c>
      <c r="I2" t="b">
        <f>IF(H2="","",IF(F2=H2,TRUE,FALSE))</f>
        <v>0</v>
      </c>
      <c r="J2" t="b">
        <f>IF(H2="","",IF(G2=H2,TRUE,FALSE))</f>
        <v>0</v>
      </c>
      <c r="L2" t="str">
        <f t="shared" ref="L2:L15" si="0">C2</f>
        <v>Buffalo Bills</v>
      </c>
      <c r="M2" s="5">
        <f t="shared" ref="M2:M15" si="1">E2</f>
        <v>0.47415919252411654</v>
      </c>
      <c r="N2" t="str">
        <f t="shared" ref="N2:N15" si="2">D2</f>
        <v>New York Jets</v>
      </c>
      <c r="O2" s="5">
        <f t="shared" ref="O2:O15" si="3">1-E2</f>
        <v>0.52584080747588346</v>
      </c>
      <c r="P2" s="6">
        <f>O2-M2</f>
        <v>5.168161495176693E-2</v>
      </c>
    </row>
    <row r="3" spans="1:16">
      <c r="A3" t="s">
        <v>6</v>
      </c>
      <c r="B3">
        <v>10</v>
      </c>
      <c r="C3" t="s">
        <v>20</v>
      </c>
      <c r="D3" t="s">
        <v>34</v>
      </c>
      <c r="E3">
        <v>0.29570676402058416</v>
      </c>
      <c r="F3">
        <v>0</v>
      </c>
      <c r="G3">
        <v>0</v>
      </c>
      <c r="H3" s="4">
        <v>1</v>
      </c>
      <c r="I3" t="b">
        <f t="shared" ref="I3:I14" si="4">IF(H3="","",IF(F3=H3,TRUE,FALSE))</f>
        <v>0</v>
      </c>
      <c r="J3" t="b">
        <f t="shared" ref="J3:J14" si="5">IF(H3="","",IF(G3=H3,TRUE,FALSE))</f>
        <v>0</v>
      </c>
      <c r="L3" t="str">
        <f t="shared" si="0"/>
        <v>Detroit Lions</v>
      </c>
      <c r="M3" s="5">
        <f t="shared" si="1"/>
        <v>0.29570676402058416</v>
      </c>
      <c r="N3" t="str">
        <f t="shared" si="2"/>
        <v>Green Bay Packers</v>
      </c>
      <c r="O3" s="5">
        <f t="shared" si="3"/>
        <v>0.70429323597941584</v>
      </c>
      <c r="P3" s="6">
        <f t="shared" ref="P3:P15" si="6">O3-M3</f>
        <v>0.40858647195883169</v>
      </c>
    </row>
    <row r="4" spans="1:16">
      <c r="A4" t="s">
        <v>7</v>
      </c>
      <c r="B4">
        <v>10</v>
      </c>
      <c r="C4" t="s">
        <v>21</v>
      </c>
      <c r="D4" t="s">
        <v>35</v>
      </c>
      <c r="E4">
        <v>0.79849072698038559</v>
      </c>
      <c r="F4">
        <v>1</v>
      </c>
      <c r="G4">
        <v>1</v>
      </c>
      <c r="H4" s="4">
        <v>1</v>
      </c>
      <c r="I4" t="b">
        <f t="shared" si="4"/>
        <v>1</v>
      </c>
      <c r="J4" t="b">
        <f t="shared" si="5"/>
        <v>1</v>
      </c>
      <c r="L4" t="str">
        <f t="shared" si="0"/>
        <v>Carolina Panthers</v>
      </c>
      <c r="M4" s="5">
        <f t="shared" si="1"/>
        <v>0.79849072698038559</v>
      </c>
      <c r="N4" t="str">
        <f t="shared" si="2"/>
        <v>Tennessee Titans</v>
      </c>
      <c r="O4" s="5">
        <f t="shared" si="3"/>
        <v>0.20150927301961441</v>
      </c>
      <c r="P4" s="6">
        <f t="shared" si="6"/>
        <v>-0.59698145396077118</v>
      </c>
    </row>
    <row r="5" spans="1:16">
      <c r="A5" t="s">
        <v>8</v>
      </c>
      <c r="B5">
        <v>10</v>
      </c>
      <c r="C5" t="s">
        <v>22</v>
      </c>
      <c r="D5" t="s">
        <v>36</v>
      </c>
      <c r="E5">
        <v>0.43070215916869614</v>
      </c>
      <c r="F5">
        <v>0</v>
      </c>
      <c r="G5">
        <v>0</v>
      </c>
      <c r="H5" s="4">
        <v>1</v>
      </c>
      <c r="I5" t="b">
        <f t="shared" si="4"/>
        <v>0</v>
      </c>
      <c r="J5" t="b">
        <f t="shared" si="5"/>
        <v>0</v>
      </c>
      <c r="L5" t="str">
        <f t="shared" si="0"/>
        <v>Miami Dolphins</v>
      </c>
      <c r="M5" s="5">
        <f t="shared" si="1"/>
        <v>0.43070215916869614</v>
      </c>
      <c r="N5" t="str">
        <f t="shared" si="2"/>
        <v>Philadelphia Eagles</v>
      </c>
      <c r="O5" s="5">
        <f t="shared" si="3"/>
        <v>0.56929784083130386</v>
      </c>
      <c r="P5" s="6">
        <f t="shared" si="6"/>
        <v>0.13859568166260772</v>
      </c>
    </row>
    <row r="6" spans="1:16">
      <c r="A6" t="s">
        <v>9</v>
      </c>
      <c r="B6">
        <v>10</v>
      </c>
      <c r="C6" t="s">
        <v>23</v>
      </c>
      <c r="D6" t="s">
        <v>37</v>
      </c>
      <c r="E6">
        <v>0.22815243244211103</v>
      </c>
      <c r="F6">
        <v>0</v>
      </c>
      <c r="G6">
        <v>0</v>
      </c>
      <c r="H6" s="4">
        <v>0</v>
      </c>
      <c r="I6" t="b">
        <f t="shared" si="4"/>
        <v>1</v>
      </c>
      <c r="J6" t="b">
        <f t="shared" si="5"/>
        <v>1</v>
      </c>
      <c r="L6" t="str">
        <f t="shared" si="0"/>
        <v>Cleveland Browns</v>
      </c>
      <c r="M6" s="5">
        <f t="shared" si="1"/>
        <v>0.22815243244211103</v>
      </c>
      <c r="N6" t="str">
        <f t="shared" si="2"/>
        <v>Pittsburgh Steelers</v>
      </c>
      <c r="O6" s="5">
        <f t="shared" si="3"/>
        <v>0.77184756755788897</v>
      </c>
      <c r="P6" s="6">
        <f t="shared" si="6"/>
        <v>0.54369513511577794</v>
      </c>
    </row>
    <row r="7" spans="1:16">
      <c r="A7" t="s">
        <v>10</v>
      </c>
      <c r="B7">
        <v>10</v>
      </c>
      <c r="C7" t="s">
        <v>24</v>
      </c>
      <c r="D7" t="s">
        <v>38</v>
      </c>
      <c r="E7">
        <v>0.50706780637514992</v>
      </c>
      <c r="F7">
        <v>1</v>
      </c>
      <c r="G7">
        <v>0</v>
      </c>
      <c r="H7" s="4">
        <v>1</v>
      </c>
      <c r="I7" t="b">
        <f t="shared" si="4"/>
        <v>1</v>
      </c>
      <c r="J7" t="b">
        <f t="shared" si="5"/>
        <v>0</v>
      </c>
      <c r="L7" t="str">
        <f t="shared" si="0"/>
        <v>Chicago Bears</v>
      </c>
      <c r="M7" s="5">
        <f t="shared" si="1"/>
        <v>0.50706780637514992</v>
      </c>
      <c r="N7" t="str">
        <f t="shared" si="2"/>
        <v>St. Louis Rams</v>
      </c>
      <c r="O7" s="5">
        <f t="shared" si="3"/>
        <v>0.49293219362485008</v>
      </c>
      <c r="P7" s="6">
        <f t="shared" si="6"/>
        <v>-1.4135612750299842E-2</v>
      </c>
    </row>
    <row r="8" spans="1:16">
      <c r="A8" t="s">
        <v>11</v>
      </c>
      <c r="B8">
        <v>10</v>
      </c>
      <c r="C8" t="s">
        <v>25</v>
      </c>
      <c r="D8" t="s">
        <v>39</v>
      </c>
      <c r="E8">
        <v>0.31918013555988584</v>
      </c>
      <c r="F8">
        <v>0</v>
      </c>
      <c r="G8">
        <v>0</v>
      </c>
      <c r="H8" s="4">
        <v>1</v>
      </c>
      <c r="I8" t="b">
        <f t="shared" si="4"/>
        <v>0</v>
      </c>
      <c r="J8" t="b">
        <f t="shared" si="5"/>
        <v>0</v>
      </c>
      <c r="L8" t="str">
        <f t="shared" si="0"/>
        <v>Jacksonville Jaguars</v>
      </c>
      <c r="M8" s="5">
        <f t="shared" si="1"/>
        <v>0.31918013555988584</v>
      </c>
      <c r="N8" t="str">
        <f t="shared" si="2"/>
        <v>Baltimore Ravens</v>
      </c>
      <c r="O8" s="5">
        <f t="shared" si="3"/>
        <v>0.68081986444011422</v>
      </c>
      <c r="P8" s="6">
        <f t="shared" si="6"/>
        <v>0.36163972888022838</v>
      </c>
    </row>
    <row r="9" spans="1:16">
      <c r="A9" t="s">
        <v>12</v>
      </c>
      <c r="B9">
        <v>10</v>
      </c>
      <c r="C9" t="s">
        <v>26</v>
      </c>
      <c r="D9" t="s">
        <v>40</v>
      </c>
      <c r="E9">
        <v>0.72848723557420181</v>
      </c>
      <c r="F9">
        <v>1</v>
      </c>
      <c r="G9">
        <v>1</v>
      </c>
      <c r="H9" s="4">
        <v>0</v>
      </c>
      <c r="I9" t="b">
        <f t="shared" si="4"/>
        <v>0</v>
      </c>
      <c r="J9" t="b">
        <f t="shared" si="5"/>
        <v>0</v>
      </c>
      <c r="L9" t="str">
        <f t="shared" si="0"/>
        <v>Dallas Cowboys</v>
      </c>
      <c r="M9" s="5">
        <f t="shared" si="1"/>
        <v>0.72848723557420181</v>
      </c>
      <c r="N9" t="str">
        <f t="shared" si="2"/>
        <v>Tampa Bay Buccaneers</v>
      </c>
      <c r="O9" s="5">
        <f t="shared" si="3"/>
        <v>0.27151276442579819</v>
      </c>
      <c r="P9" s="6">
        <f t="shared" si="6"/>
        <v>-0.45697447114840362</v>
      </c>
    </row>
    <row r="10" spans="1:16">
      <c r="A10" t="s">
        <v>13</v>
      </c>
      <c r="B10">
        <v>10</v>
      </c>
      <c r="C10" t="s">
        <v>27</v>
      </c>
      <c r="D10" t="s">
        <v>41</v>
      </c>
      <c r="E10">
        <v>0.66434031551963724</v>
      </c>
      <c r="F10">
        <v>1</v>
      </c>
      <c r="G10">
        <v>1</v>
      </c>
      <c r="H10" s="4">
        <v>0</v>
      </c>
      <c r="I10" t="b">
        <f t="shared" si="4"/>
        <v>0</v>
      </c>
      <c r="J10" t="b">
        <f t="shared" si="5"/>
        <v>0</v>
      </c>
      <c r="L10" t="str">
        <f t="shared" si="0"/>
        <v>New Orleans Saints</v>
      </c>
      <c r="M10" s="5">
        <f t="shared" si="1"/>
        <v>0.66434031551963724</v>
      </c>
      <c r="N10" t="str">
        <f t="shared" si="2"/>
        <v>Washington Redskins</v>
      </c>
      <c r="O10" s="5">
        <f t="shared" si="3"/>
        <v>0.33565968448036276</v>
      </c>
      <c r="P10" s="6">
        <f t="shared" si="6"/>
        <v>-0.32868063103927447</v>
      </c>
    </row>
    <row r="11" spans="1:16">
      <c r="A11" t="s">
        <v>14</v>
      </c>
      <c r="B11">
        <v>10</v>
      </c>
      <c r="C11" t="s">
        <v>28</v>
      </c>
      <c r="D11" t="s">
        <v>42</v>
      </c>
      <c r="E11">
        <v>0.64954284260835415</v>
      </c>
      <c r="F11">
        <v>1</v>
      </c>
      <c r="G11">
        <v>1</v>
      </c>
      <c r="H11" s="4">
        <v>1</v>
      </c>
      <c r="I11" t="b">
        <f t="shared" si="4"/>
        <v>1</v>
      </c>
      <c r="J11" t="b">
        <f t="shared" si="5"/>
        <v>1</v>
      </c>
      <c r="L11" t="str">
        <f t="shared" si="0"/>
        <v>Minnesota Vikings</v>
      </c>
      <c r="M11" s="5">
        <f t="shared" si="1"/>
        <v>0.64954284260835415</v>
      </c>
      <c r="N11" t="str">
        <f t="shared" si="2"/>
        <v>Oakland Raiders</v>
      </c>
      <c r="O11" s="5">
        <f t="shared" si="3"/>
        <v>0.35045715739164585</v>
      </c>
      <c r="P11" s="6">
        <f t="shared" si="6"/>
        <v>-0.29908568521670831</v>
      </c>
    </row>
    <row r="12" spans="1:16">
      <c r="A12" t="s">
        <v>15</v>
      </c>
      <c r="B12">
        <v>10</v>
      </c>
      <c r="C12" t="s">
        <v>29</v>
      </c>
      <c r="D12" t="s">
        <v>43</v>
      </c>
      <c r="E12">
        <v>0.28522485351216448</v>
      </c>
      <c r="F12">
        <v>0</v>
      </c>
      <c r="G12">
        <v>0</v>
      </c>
      <c r="H12" s="4">
        <v>1</v>
      </c>
      <c r="I12" t="b">
        <f t="shared" si="4"/>
        <v>0</v>
      </c>
      <c r="J12" t="b">
        <f t="shared" si="5"/>
        <v>0</v>
      </c>
      <c r="L12" t="str">
        <f t="shared" si="0"/>
        <v>Kansas City Chiefs</v>
      </c>
      <c r="M12" s="5">
        <f t="shared" si="1"/>
        <v>0.28522485351216448</v>
      </c>
      <c r="N12" t="str">
        <f t="shared" si="2"/>
        <v>Denver Broncos</v>
      </c>
      <c r="O12" s="5">
        <f t="shared" si="3"/>
        <v>0.71477514648783558</v>
      </c>
      <c r="P12" s="6">
        <f t="shared" si="6"/>
        <v>0.4295502929756711</v>
      </c>
    </row>
    <row r="13" spans="1:16">
      <c r="A13" t="s">
        <v>16</v>
      </c>
      <c r="B13">
        <v>10</v>
      </c>
      <c r="C13" t="s">
        <v>30</v>
      </c>
      <c r="D13" t="s">
        <v>44</v>
      </c>
      <c r="E13">
        <v>0.76480294080669264</v>
      </c>
      <c r="F13">
        <v>1</v>
      </c>
      <c r="G13">
        <v>1</v>
      </c>
      <c r="H13" s="4">
        <v>1</v>
      </c>
      <c r="I13" t="b">
        <f t="shared" si="4"/>
        <v>1</v>
      </c>
      <c r="J13" t="b">
        <f t="shared" si="5"/>
        <v>1</v>
      </c>
      <c r="L13" t="str">
        <f t="shared" si="0"/>
        <v>New England Patriots</v>
      </c>
      <c r="M13" s="7">
        <f t="shared" si="1"/>
        <v>0.76480294080669264</v>
      </c>
      <c r="N13" t="str">
        <f t="shared" si="2"/>
        <v>New York Giants</v>
      </c>
      <c r="O13" s="5">
        <f t="shared" si="3"/>
        <v>0.23519705919330736</v>
      </c>
      <c r="P13" s="6">
        <f t="shared" si="6"/>
        <v>-0.52960588161338529</v>
      </c>
    </row>
    <row r="14" spans="1:16">
      <c r="A14" t="s">
        <v>17</v>
      </c>
      <c r="B14">
        <v>10</v>
      </c>
      <c r="C14" t="s">
        <v>31</v>
      </c>
      <c r="D14" t="s">
        <v>45</v>
      </c>
      <c r="E14">
        <v>0.41139721792681361</v>
      </c>
      <c r="F14">
        <v>0</v>
      </c>
      <c r="G14">
        <v>0</v>
      </c>
      <c r="H14" s="4">
        <v>1</v>
      </c>
      <c r="I14" t="b">
        <f t="shared" si="4"/>
        <v>0</v>
      </c>
      <c r="J14" t="b">
        <f t="shared" si="5"/>
        <v>0</v>
      </c>
      <c r="L14" t="str">
        <f t="shared" si="0"/>
        <v>Arizona Cardinals</v>
      </c>
      <c r="M14" s="5">
        <f t="shared" si="1"/>
        <v>0.41139721792681361</v>
      </c>
      <c r="N14" t="str">
        <f t="shared" si="2"/>
        <v>Seattle Seahawks</v>
      </c>
      <c r="O14" s="5">
        <f t="shared" si="3"/>
        <v>0.58860278207318639</v>
      </c>
      <c r="P14" s="6">
        <f t="shared" si="6"/>
        <v>0.17720556414637278</v>
      </c>
    </row>
    <row r="15" spans="1:16">
      <c r="A15" t="s">
        <v>18</v>
      </c>
      <c r="B15">
        <v>10</v>
      </c>
      <c r="C15" t="s">
        <v>32</v>
      </c>
      <c r="D15" t="s">
        <v>46</v>
      </c>
      <c r="E15">
        <v>0.24714525555520525</v>
      </c>
      <c r="F15">
        <v>0</v>
      </c>
      <c r="G15">
        <v>0</v>
      </c>
      <c r="H15" s="4">
        <v>1</v>
      </c>
      <c r="I15" t="b">
        <f t="shared" ref="I15" si="7">IF(H15="","",IF(F15=H15,TRUE,FALSE))</f>
        <v>0</v>
      </c>
      <c r="J15" t="b">
        <f t="shared" ref="J15" si="8">IF(H15="","",IF(G15=H15,TRUE,FALSE))</f>
        <v>0</v>
      </c>
      <c r="L15" t="str">
        <f t="shared" si="0"/>
        <v>Houston Texans</v>
      </c>
      <c r="M15" s="5">
        <f t="shared" si="1"/>
        <v>0.24714525555520525</v>
      </c>
      <c r="N15" t="str">
        <f t="shared" si="2"/>
        <v>Cincinnati Bengals</v>
      </c>
      <c r="O15" s="5">
        <f t="shared" si="3"/>
        <v>0.75285474444479472</v>
      </c>
      <c r="P15" s="6">
        <f t="shared" si="6"/>
        <v>0.50570948888958944</v>
      </c>
    </row>
    <row r="16" spans="1:16">
      <c r="G16" s="5"/>
      <c r="I16" s="5">
        <f>COUNTIF(I2:I15,TRUE)/(COUNTIF(I2:I15,TRUE)+COUNTIF(I2:I15,FALSE))</f>
        <v>0.35714285714285715</v>
      </c>
      <c r="J16" s="5">
        <f>COUNTIF(J2:J15,TRUE)/(COUNTIF(J2:J15,TRUE)+COUNTIF(J2:J15,FALSE))</f>
        <v>0.2857142857142857</v>
      </c>
      <c r="M16" s="5"/>
      <c r="O16" s="5"/>
    </row>
    <row r="17" spans="9:10">
      <c r="I17">
        <f>COUNTIF(I2:I15,TRUE)</f>
        <v>5</v>
      </c>
      <c r="J17">
        <f>COUNTIF(J2:J15,TRUE)</f>
        <v>4</v>
      </c>
    </row>
    <row r="18" spans="9:10">
      <c r="I18">
        <f>COUNTIF(I2:I15,TRUE)+COUNTIF(I2:I15,FALSE)</f>
        <v>14</v>
      </c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43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46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45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34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91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31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37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21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26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94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92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39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36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27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93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44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19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29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28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33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20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24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22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38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32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25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41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23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42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40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35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43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46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34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45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37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21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91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31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26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92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94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36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27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39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28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93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19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33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20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44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22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29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32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38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24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25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41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23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42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40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35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43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46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45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34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21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31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37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91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94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27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26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92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36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28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44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39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22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29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33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93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20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19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38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24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32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25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41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42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23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40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35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2">
        <f>C2</f>
        <v>1703.2771568814551</v>
      </c>
      <c r="N2" s="3">
        <f>M2-VLOOKUP($A2,RankingWk8!$A$2:$H$33,3,FALSE)</f>
        <v>5.7694536283702291</v>
      </c>
    </row>
    <row r="3" spans="1:14">
      <c r="A3" t="s">
        <v>43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2">
        <f t="shared" ref="M3:M33" si="1">C3</f>
        <v>1666.2557875378429</v>
      </c>
      <c r="N3" s="3">
        <f>M3-VLOOKUP($A3,RankingWk8!$A$2:$H$33,3,FALSE)</f>
        <v>10.334244216417801</v>
      </c>
    </row>
    <row r="4" spans="1:14">
      <c r="A4" t="s">
        <v>46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2">
        <f t="shared" si="1"/>
        <v>1628.2221339056659</v>
      </c>
      <c r="N4" s="3">
        <f>M4-VLOOKUP($A4,RankingWk8!$A$2:$H$33,3,FALSE)</f>
        <v>10.134930761333635</v>
      </c>
    </row>
    <row r="5" spans="1:14">
      <c r="A5" t="s">
        <v>45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M5-VLOOKUP($A5,RankingWk8!$A$2:$H$33,3,FALSE)</f>
        <v>9.9417819352004244</v>
      </c>
    </row>
    <row r="6" spans="1:14">
      <c r="A6" t="s">
        <v>34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2">
        <f t="shared" si="1"/>
        <v>1584.7770077826531</v>
      </c>
      <c r="N6" s="3">
        <f>M6-VLOOKUP($A6,RankingWk8!$A$2:$H$33,3,FALSE)</f>
        <v>-10.334244216417801</v>
      </c>
    </row>
    <row r="7" spans="1:14">
      <c r="A7" t="s">
        <v>21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2">
        <f t="shared" si="1"/>
        <v>1580.6164486840064</v>
      </c>
      <c r="N7" s="3">
        <f>M7-VLOOKUP($A7,RankingWk8!$A$2:$H$33,3,FALSE)</f>
        <v>11.503652913785118</v>
      </c>
    </row>
    <row r="8" spans="1:14">
      <c r="A8" t="s">
        <v>31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M8-VLOOKUP($A8,RankingWk8!$A$2:$H$33,3,FALSE)</f>
        <v>6.3828865305063118</v>
      </c>
    </row>
    <row r="9" spans="1:14">
      <c r="A9" t="s">
        <v>37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2">
        <f t="shared" si="1"/>
        <v>1541.413812250501</v>
      </c>
      <c r="N9" s="3">
        <f>M9-VLOOKUP($A9,RankingWk8!$A$2:$H$33,3,FALSE)</f>
        <v>-10.134930761333635</v>
      </c>
    </row>
    <row r="10" spans="1:14">
      <c r="A10" t="s">
        <v>27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2">
        <f t="shared" si="1"/>
        <v>1537.3901423453913</v>
      </c>
      <c r="N10" s="3">
        <f>M10-VLOOKUP($A10,RankingWk8!$A$2:$H$33,3,FALSE)</f>
        <v>11.457457236456776</v>
      </c>
    </row>
    <row r="11" spans="1:14">
      <c r="A11" t="s">
        <v>91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2">
        <f t="shared" si="1"/>
        <v>1529.8569553691943</v>
      </c>
      <c r="N11" s="3">
        <f>M11-VLOOKUP($A11,RankingWk8!$A$2:$H$33,3,FALSE)</f>
        <v>-11.503652913785118</v>
      </c>
    </row>
    <row r="12" spans="1:14">
      <c r="A12" t="s">
        <v>26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2">
        <f t="shared" si="1"/>
        <v>1513.182290979661</v>
      </c>
      <c r="N12" s="3">
        <f>M12-VLOOKUP($A12,RankingWk8!$A$2:$H$33,3,FALSE)</f>
        <v>-9.9417819352004244</v>
      </c>
    </row>
    <row r="13" spans="1:14">
      <c r="A13" t="s">
        <v>28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2">
        <f t="shared" si="1"/>
        <v>1511.5228899558715</v>
      </c>
      <c r="N13" s="3">
        <f>M13-VLOOKUP($A13,RankingWk8!$A$2:$H$33,3,FALSE)</f>
        <v>10.919994345327268</v>
      </c>
    </row>
    <row r="14" spans="1:14">
      <c r="A14" t="s">
        <v>94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2">
        <f t="shared" si="1"/>
        <v>1510.8636734054594</v>
      </c>
      <c r="N14" s="3">
        <f>M14-VLOOKUP($A14,RankingWk8!$A$2:$H$33,3,FALSE)</f>
        <v>-18.122013190785765</v>
      </c>
    </row>
    <row r="15" spans="1:14">
      <c r="A15" t="s">
        <v>36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M15-VLOOKUP($A15,RankingWk8!$A$2:$H$33,3,FALSE)</f>
        <v>0</v>
      </c>
    </row>
    <row r="16" spans="1:14">
      <c r="A16" t="s">
        <v>92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2">
        <f t="shared" si="1"/>
        <v>1508.1771798108391</v>
      </c>
      <c r="N16" s="3">
        <f>M16-VLOOKUP($A16,RankingWk8!$A$2:$H$33,3,FALSE)</f>
        <v>-14.437397021949891</v>
      </c>
    </row>
    <row r="17" spans="1:14">
      <c r="A17" t="s">
        <v>39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2">
        <f t="shared" si="1"/>
        <v>1506.554665418515</v>
      </c>
      <c r="N17" s="3">
        <f>M17-VLOOKUP($A17,RankingWk8!$A$2:$H$33,3,FALSE)</f>
        <v>11.656210052143024</v>
      </c>
    </row>
    <row r="18" spans="1:14">
      <c r="A18" t="s">
        <v>29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2">
        <f t="shared" si="1"/>
        <v>1493.9577600262548</v>
      </c>
      <c r="N18" s="3">
        <f>M18-VLOOKUP($A18,RankingWk8!$A$2:$H$33,3,FALSE)</f>
        <v>12.118407075989808</v>
      </c>
    </row>
    <row r="19" spans="1:14">
      <c r="A19" t="s">
        <v>44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2">
        <f t="shared" si="1"/>
        <v>1485.4304396037028</v>
      </c>
      <c r="N19" s="3">
        <f>M19-VLOOKUP($A19,RankingWk8!$A$2:$H$33,3,FALSE)</f>
        <v>-11.457457236456776</v>
      </c>
    </row>
    <row r="20" spans="1:14">
      <c r="A20" t="s">
        <v>38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2">
        <f t="shared" si="1"/>
        <v>1482.7647964571843</v>
      </c>
      <c r="N20" s="3">
        <f>M20-VLOOKUP($A20,RankingWk8!$A$2:$H$33,3,FALSE)</f>
        <v>14.437397021949891</v>
      </c>
    </row>
    <row r="21" spans="1:14">
      <c r="A21" t="s">
        <v>22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2">
        <f t="shared" si="1"/>
        <v>1482.5954750840115</v>
      </c>
      <c r="N21" s="3">
        <f>M21-VLOOKUP($A21,RankingWk8!$A$2:$H$33,3,FALSE)</f>
        <v>-5.7694536283702291</v>
      </c>
    </row>
    <row r="22" spans="1:14">
      <c r="A22" t="s">
        <v>19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2">
        <f t="shared" si="1"/>
        <v>1468.4269921621794</v>
      </c>
      <c r="N22" s="3">
        <f>M22-VLOOKUP($A22,RankingWk8!$A$2:$H$33,3,FALSE)</f>
        <v>0</v>
      </c>
    </row>
    <row r="23" spans="1:14">
      <c r="A23" t="s">
        <v>33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2">
        <f t="shared" si="1"/>
        <v>1462.7192536568086</v>
      </c>
      <c r="N23" s="3">
        <f>M23-VLOOKUP($A23,RankingWk8!$A$2:$H$33,3,FALSE)</f>
        <v>-15.320383960087838</v>
      </c>
    </row>
    <row r="24" spans="1:14">
      <c r="A24" t="s">
        <v>93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2">
        <f t="shared" si="1"/>
        <v>1459.7535126007224</v>
      </c>
      <c r="N24" s="3">
        <f>M24-VLOOKUP($A24,RankingWk8!$A$2:$H$33,3,FALSE)</f>
        <v>-11.656210052143024</v>
      </c>
    </row>
    <row r="25" spans="1:14">
      <c r="A25" t="s">
        <v>32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2">
        <f t="shared" si="1"/>
        <v>1459.2323753588262</v>
      </c>
      <c r="N25" s="3">
        <f>M25-VLOOKUP($A25,RankingWk8!$A$2:$H$33,3,FALSE)</f>
        <v>8.7904413452483823</v>
      </c>
    </row>
    <row r="26" spans="1:14">
      <c r="A26" t="s">
        <v>20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2">
        <f t="shared" si="1"/>
        <v>1459.1113323907878</v>
      </c>
      <c r="N26" s="3">
        <f>M26-VLOOKUP($A26,RankingWk8!$A$2:$H$33,3,FALSE)</f>
        <v>-12.118407075989808</v>
      </c>
    </row>
    <row r="27" spans="1:14">
      <c r="A27" t="s">
        <v>24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2">
        <f t="shared" si="1"/>
        <v>1445.5307349676102</v>
      </c>
      <c r="N27" s="3">
        <f>M27-VLOOKUP($A27,RankingWk8!$A$2:$H$33,3,FALSE)</f>
        <v>-10.919994345327268</v>
      </c>
    </row>
    <row r="28" spans="1:14">
      <c r="A28" t="s">
        <v>25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M28-VLOOKUP($A28,RankingWk8!$A$2:$H$33,3,FALSE)</f>
        <v>0</v>
      </c>
    </row>
    <row r="29" spans="1:14">
      <c r="A29" t="s">
        <v>42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2">
        <f t="shared" si="1"/>
        <v>1413.5954139000023</v>
      </c>
      <c r="N29" s="3">
        <f>M29-VLOOKUP($A29,RankingWk8!$A$2:$H$33,3,FALSE)</f>
        <v>15.320383960087838</v>
      </c>
    </row>
    <row r="30" spans="1:14">
      <c r="A30" t="s">
        <v>41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2">
        <f t="shared" si="1"/>
        <v>1402.2045941093586</v>
      </c>
      <c r="N30" s="3">
        <f>M30-VLOOKUP($A30,RankingWk8!$A$2:$H$33,3,FALSE)</f>
        <v>0</v>
      </c>
    </row>
    <row r="31" spans="1:14">
      <c r="A31" t="s">
        <v>40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2">
        <f t="shared" si="1"/>
        <v>1378.8096583465779</v>
      </c>
      <c r="N31" s="3">
        <f>M31-VLOOKUP($A31,RankingWk8!$A$2:$H$33,3,FALSE)</f>
        <v>18.122013190785765</v>
      </c>
    </row>
    <row r="32" spans="1:14">
      <c r="A32" t="s">
        <v>23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2">
        <f t="shared" si="1"/>
        <v>1366.2749080111594</v>
      </c>
      <c r="N32" s="3">
        <f>M32-VLOOKUP($A32,RankingWk8!$A$2:$H$33,3,FALSE)</f>
        <v>-6.3828865305063118</v>
      </c>
    </row>
    <row r="33" spans="1:14">
      <c r="A33" t="s">
        <v>35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2">
        <f t="shared" si="1"/>
        <v>1335.3472887283083</v>
      </c>
      <c r="N33" s="3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E21" sqref="E21"/>
    </sheetView>
  </sheetViews>
  <sheetFormatPr baseColWidth="10" defaultColWidth="8.83203125" defaultRowHeight="14" x14ac:dyDescent="0"/>
  <cols>
    <col min="1" max="1" width="18.5" bestFit="1" customWidth="1"/>
  </cols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1707.0319025690499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VLOOKUP($A2,RankingWk9!$A$2:$H$33,2,FALSE)-J2</f>
        <v>0</v>
      </c>
      <c r="L2" t="str">
        <f>A2</f>
        <v>New England Patriots</v>
      </c>
      <c r="M2" s="2">
        <f>C2</f>
        <v>1707.0319025690499</v>
      </c>
      <c r="N2" s="3">
        <f>M2-VLOOKUP($A2,RankingWk9!$A$2:$H$33,3,FALSE)</f>
        <v>3.7547456875947773</v>
      </c>
    </row>
    <row r="3" spans="1:14">
      <c r="A3" t="s">
        <v>43</v>
      </c>
      <c r="B3">
        <v>2</v>
      </c>
      <c r="C3">
        <v>1649.0859293511726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VLOOKUP($A3,RankingWk9!$A$2:$H$33,2,FALSE)-J3</f>
        <v>0</v>
      </c>
      <c r="L3" t="str">
        <f t="shared" ref="L3:L33" si="0">A3</f>
        <v>Denver Broncos</v>
      </c>
      <c r="M3" s="2">
        <f t="shared" ref="M3:M33" si="1">C3</f>
        <v>1649.0859293511726</v>
      </c>
      <c r="N3" s="3">
        <f>M3-VLOOKUP($A3,RankingWk9!$A$2:$H$33,3,FALSE)</f>
        <v>-17.169858186670353</v>
      </c>
    </row>
    <row r="4" spans="1:14">
      <c r="A4" t="s">
        <v>46</v>
      </c>
      <c r="B4">
        <v>3</v>
      </c>
      <c r="C4">
        <v>1632.7534286089196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VLOOKUP($A4,RankingWk9!$A$2:$H$33,2,FALSE)-J4</f>
        <v>0</v>
      </c>
      <c r="L4" t="str">
        <f t="shared" si="0"/>
        <v>Cincinnati Bengals</v>
      </c>
      <c r="M4" s="2">
        <f t="shared" si="1"/>
        <v>1632.7534286089196</v>
      </c>
      <c r="N4" s="3">
        <f>M4-VLOOKUP($A4,RankingWk9!$A$2:$H$33,3,FALSE)</f>
        <v>4.5312947032537068</v>
      </c>
    </row>
    <row r="5" spans="1:14">
      <c r="A5" t="s">
        <v>45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VLOOKUP($A5,RankingWk9!$A$2:$H$33,2,FALSE)-J5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M5-VLOOKUP($A5,RankingWk9!$A$2:$H$33,3,FALSE)</f>
        <v>0</v>
      </c>
    </row>
    <row r="6" spans="1:14">
      <c r="A6" t="s">
        <v>21</v>
      </c>
      <c r="B6">
        <v>5</v>
      </c>
      <c r="C6">
        <v>1593.2661296754659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VLOOKUP($A6,RankingWk9!$A$2:$H$33,2,FALSE)-J6</f>
        <v>1</v>
      </c>
      <c r="L6" t="str">
        <f t="shared" si="0"/>
        <v>Carolina Panthers</v>
      </c>
      <c r="M6" s="2">
        <f t="shared" si="1"/>
        <v>1593.2661296754659</v>
      </c>
      <c r="N6" s="3">
        <f>M6-VLOOKUP($A6,RankingWk9!$A$2:$H$33,3,FALSE)</f>
        <v>12.649680991459491</v>
      </c>
    </row>
    <row r="7" spans="1:14">
      <c r="A7" t="s">
        <v>34</v>
      </c>
      <c r="B7">
        <v>6</v>
      </c>
      <c r="C7">
        <v>1572.1273267911936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VLOOKUP($A7,RankingWk9!$A$2:$H$33,2,FALSE)-J7</f>
        <v>-1</v>
      </c>
      <c r="L7" t="str">
        <f t="shared" si="0"/>
        <v>Green Bay Packers</v>
      </c>
      <c r="M7" s="2">
        <f t="shared" si="1"/>
        <v>1572.1273267911936</v>
      </c>
      <c r="N7" s="3">
        <f>M7-VLOOKUP($A7,RankingWk9!$A$2:$H$33,3,FALSE)</f>
        <v>-12.649680991459491</v>
      </c>
    </row>
    <row r="8" spans="1:14">
      <c r="A8" t="s">
        <v>31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VLOOKUP($A8,RankingWk9!$A$2:$H$33,2,FALSE)-J8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M8-VLOOKUP($A8,RankingWk9!$A$2:$H$33,3,FALSE)</f>
        <v>0</v>
      </c>
    </row>
    <row r="9" spans="1:14">
      <c r="A9" t="s">
        <v>37</v>
      </c>
      <c r="B9">
        <v>8</v>
      </c>
      <c r="C9">
        <v>1549.5119928896163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VLOOKUP($A9,RankingWk9!$A$2:$H$33,2,FALSE)-J9</f>
        <v>0</v>
      </c>
      <c r="L9" t="str">
        <f t="shared" si="0"/>
        <v>Pittsburgh Steelers</v>
      </c>
      <c r="M9" s="2">
        <f t="shared" si="1"/>
        <v>1549.5119928896163</v>
      </c>
      <c r="N9" s="3">
        <f>M9-VLOOKUP($A9,RankingWk9!$A$2:$H$33,3,FALSE)</f>
        <v>8.0981806391152986</v>
      </c>
    </row>
    <row r="10" spans="1:14">
      <c r="A10" t="s">
        <v>91</v>
      </c>
      <c r="B10">
        <v>9</v>
      </c>
      <c r="C10">
        <v>1547.0268135558647</v>
      </c>
      <c r="D10">
        <v>9</v>
      </c>
      <c r="E10">
        <v>4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VLOOKUP($A10,RankingWk9!$A$2:$H$33,2,FALSE)-J10</f>
        <v>1</v>
      </c>
      <c r="L10" t="str">
        <f t="shared" si="0"/>
        <v>Indianapolis Colts</v>
      </c>
      <c r="M10" s="2">
        <f t="shared" si="1"/>
        <v>1547.0268135558647</v>
      </c>
      <c r="N10" s="3">
        <f>M10-VLOOKUP($A10,RankingWk9!$A$2:$H$33,3,FALSE)</f>
        <v>17.169858186670353</v>
      </c>
    </row>
    <row r="11" spans="1:14">
      <c r="A11" t="s">
        <v>26</v>
      </c>
      <c r="B11">
        <v>10</v>
      </c>
      <c r="C11">
        <v>1525.5600566529504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VLOOKUP($A11,RankingWk9!$A$2:$H$33,2,FALSE)-J11</f>
        <v>1</v>
      </c>
      <c r="L11" t="str">
        <f t="shared" si="0"/>
        <v>Dallas Cowboys</v>
      </c>
      <c r="M11" s="2">
        <f t="shared" si="1"/>
        <v>1525.5600566529504</v>
      </c>
      <c r="N11" s="3">
        <f>M11-VLOOKUP($A11,RankingWk9!$A$2:$H$33,3,FALSE)</f>
        <v>12.377765673289332</v>
      </c>
    </row>
    <row r="12" spans="1:14">
      <c r="A12" t="s">
        <v>28</v>
      </c>
      <c r="B12">
        <v>11</v>
      </c>
      <c r="C12">
        <v>1522.9905908182745</v>
      </c>
      <c r="D12">
        <v>8</v>
      </c>
      <c r="E12">
        <v>6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VLOOKUP($A12,RankingWk9!$A$2:$H$33,2,FALSE)-J12</f>
        <v>1</v>
      </c>
      <c r="L12" t="str">
        <f t="shared" si="0"/>
        <v>Minnesota Vikings</v>
      </c>
      <c r="M12" s="2">
        <f t="shared" si="1"/>
        <v>1522.9905908182745</v>
      </c>
      <c r="N12" s="3">
        <f>M12-VLOOKUP($A12,RankingWk9!$A$2:$H$33,3,FALSE)</f>
        <v>11.467700862403035</v>
      </c>
    </row>
    <row r="13" spans="1:14">
      <c r="A13" t="s">
        <v>92</v>
      </c>
      <c r="B13">
        <v>12</v>
      </c>
      <c r="C13">
        <v>1520.7738322612036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VLOOKUP($A13,RankingWk9!$A$2:$H$33,2,FALSE)-J13</f>
        <v>3</v>
      </c>
      <c r="L13" t="str">
        <f t="shared" si="0"/>
        <v>San Francisco 49ers</v>
      </c>
      <c r="M13" s="2">
        <f t="shared" si="1"/>
        <v>1520.7738322612036</v>
      </c>
      <c r="N13" s="3">
        <f>M13-VLOOKUP($A13,RankingWk9!$A$2:$H$33,3,FALSE)</f>
        <v>12.596652450364445</v>
      </c>
    </row>
    <row r="14" spans="1:14">
      <c r="A14" t="s">
        <v>27</v>
      </c>
      <c r="B14">
        <v>13</v>
      </c>
      <c r="C14">
        <v>1518.3429707133864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VLOOKUP($A14,RankingWk9!$A$2:$H$33,2,FALSE)-J14</f>
        <v>-4</v>
      </c>
      <c r="L14" t="str">
        <f t="shared" si="0"/>
        <v>New Orleans Saints</v>
      </c>
      <c r="M14" s="2">
        <f t="shared" si="1"/>
        <v>1518.3429707133864</v>
      </c>
      <c r="N14" s="3">
        <f>M14-VLOOKUP($A14,RankingWk9!$A$2:$H$33,3,FALSE)</f>
        <v>-19.047171632004847</v>
      </c>
    </row>
    <row r="15" spans="1:14">
      <c r="A15" t="s">
        <v>39</v>
      </c>
      <c r="B15">
        <v>14</v>
      </c>
      <c r="C15">
        <v>1506.554665418515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VLOOKUP($A15,RankingWk9!$A$2:$H$33,2,FALSE)-J15</f>
        <v>2</v>
      </c>
      <c r="L15" t="str">
        <f t="shared" si="0"/>
        <v>Baltimore Ravens</v>
      </c>
      <c r="M15" s="2">
        <f t="shared" si="1"/>
        <v>1506.554665418515</v>
      </c>
      <c r="N15" s="3">
        <f>M15-VLOOKUP($A15,RankingWk9!$A$2:$H$33,3,FALSE)</f>
        <v>0</v>
      </c>
    </row>
    <row r="16" spans="1:14">
      <c r="A16" t="s">
        <v>94</v>
      </c>
      <c r="B16">
        <v>15</v>
      </c>
      <c r="C16">
        <v>1498.2670209550949</v>
      </c>
      <c r="D16">
        <v>9</v>
      </c>
      <c r="E16">
        <v>6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VLOOKUP($A16,RankingWk9!$A$2:$H$33,2,FALSE)-J16</f>
        <v>-2</v>
      </c>
      <c r="L16" t="str">
        <f t="shared" si="0"/>
        <v>Atlanta Falcons</v>
      </c>
      <c r="M16" s="2">
        <f t="shared" si="1"/>
        <v>1498.2670209550949</v>
      </c>
      <c r="N16" s="3">
        <f>M16-VLOOKUP($A16,RankingWk9!$A$2:$H$33,3,FALSE)</f>
        <v>-12.596652450364445</v>
      </c>
    </row>
    <row r="17" spans="1:14">
      <c r="A17" t="s">
        <v>36</v>
      </c>
      <c r="B17">
        <v>16</v>
      </c>
      <c r="C17">
        <v>1497.406932616881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VLOOKUP($A17,RankingWk9!$A$2:$H$33,2,FALSE)-J17</f>
        <v>-2</v>
      </c>
      <c r="L17" t="str">
        <f t="shared" si="0"/>
        <v>Philadelphia Eagles</v>
      </c>
      <c r="M17" s="2">
        <f t="shared" si="1"/>
        <v>1497.406932616881</v>
      </c>
      <c r="N17" s="3">
        <f>M17-VLOOKUP($A17,RankingWk9!$A$2:$H$33,3,FALSE)</f>
        <v>-12.377765673289332</v>
      </c>
    </row>
    <row r="18" spans="1:14">
      <c r="A18" t="s">
        <v>44</v>
      </c>
      <c r="B18">
        <v>17</v>
      </c>
      <c r="C18">
        <v>1494.210497065304</v>
      </c>
      <c r="D18">
        <v>9</v>
      </c>
      <c r="E18">
        <v>5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VLOOKUP($A18,RankingWk9!$A$2:$H$33,2,FALSE)-J18</f>
        <v>1</v>
      </c>
      <c r="L18" t="str">
        <f t="shared" si="0"/>
        <v>New York Giants</v>
      </c>
      <c r="M18" s="2">
        <f t="shared" si="1"/>
        <v>1494.210497065304</v>
      </c>
      <c r="N18" s="3">
        <f>M18-VLOOKUP($A18,RankingWk9!$A$2:$H$33,3,FALSE)</f>
        <v>8.7800574616012454</v>
      </c>
    </row>
    <row r="19" spans="1:14">
      <c r="A19" t="s">
        <v>29</v>
      </c>
      <c r="B19">
        <v>18</v>
      </c>
      <c r="C19">
        <v>1493.9577600262548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VLOOKUP($A19,RankingWk9!$A$2:$H$33,2,FALSE)-J19</f>
        <v>-1</v>
      </c>
      <c r="L19" t="str">
        <f t="shared" si="0"/>
        <v>Kansas City Chiefs</v>
      </c>
      <c r="M19" s="2">
        <f t="shared" si="1"/>
        <v>1493.9577600262548</v>
      </c>
      <c r="N19" s="3">
        <f>M19-VLOOKUP($A19,RankingWk9!$A$2:$H$33,3,FALSE)</f>
        <v>0</v>
      </c>
    </row>
    <row r="20" spans="1:14">
      <c r="A20" t="s">
        <v>19</v>
      </c>
      <c r="B20">
        <v>19</v>
      </c>
      <c r="C20">
        <v>1481.4364619230778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VLOOKUP($A20,RankingWk9!$A$2:$H$33,2,FALSE)-J20</f>
        <v>2</v>
      </c>
      <c r="L20" t="str">
        <f t="shared" si="0"/>
        <v>Buffalo Bills</v>
      </c>
      <c r="M20" s="2">
        <f t="shared" si="1"/>
        <v>1481.4364619230778</v>
      </c>
      <c r="N20" s="3">
        <f>M20-VLOOKUP($A20,RankingWk9!$A$2:$H$33,3,FALSE)</f>
        <v>13.009469760898355</v>
      </c>
    </row>
    <row r="21" spans="1:14">
      <c r="A21" t="s">
        <v>33</v>
      </c>
      <c r="B21">
        <v>20</v>
      </c>
      <c r="C21">
        <v>1473.5607942755864</v>
      </c>
      <c r="D21">
        <v>8</v>
      </c>
      <c r="E21">
        <v>5</v>
      </c>
      <c r="F21">
        <v>0</v>
      </c>
      <c r="G21">
        <v>3</v>
      </c>
      <c r="H21">
        <v>0</v>
      </c>
      <c r="J21">
        <f t="shared" si="2"/>
        <v>20</v>
      </c>
      <c r="K21">
        <f>VLOOKUP($A21,RankingWk9!$A$2:$H$33,2,FALSE)-J21</f>
        <v>2</v>
      </c>
      <c r="L21" t="str">
        <f t="shared" si="0"/>
        <v>New York Jets</v>
      </c>
      <c r="M21" s="2">
        <f t="shared" si="1"/>
        <v>1473.5607942755864</v>
      </c>
      <c r="N21" s="3">
        <f>M21-VLOOKUP($A21,RankingWk9!$A$2:$H$33,3,FALSE)</f>
        <v>10.841540618777799</v>
      </c>
    </row>
    <row r="22" spans="1:14">
      <c r="A22" t="s">
        <v>38</v>
      </c>
      <c r="B22">
        <v>21</v>
      </c>
      <c r="C22">
        <v>1471.2970955947812</v>
      </c>
      <c r="D22">
        <v>8</v>
      </c>
      <c r="E22">
        <v>4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VLOOKUP($A22,RankingWk9!$A$2:$H$33,2,FALSE)-J22</f>
        <v>-2</v>
      </c>
      <c r="L22" t="str">
        <f t="shared" si="0"/>
        <v>St. Louis Rams</v>
      </c>
      <c r="M22" s="2">
        <f t="shared" si="1"/>
        <v>1471.2970955947812</v>
      </c>
      <c r="N22" s="3">
        <f>M22-VLOOKUP($A22,RankingWk9!$A$2:$H$33,3,FALSE)</f>
        <v>-11.467700862403035</v>
      </c>
    </row>
    <row r="23" spans="1:14">
      <c r="A23" t="s">
        <v>22</v>
      </c>
      <c r="B23">
        <v>22</v>
      </c>
      <c r="C23">
        <v>1469.5860053231131</v>
      </c>
      <c r="D23">
        <v>8</v>
      </c>
      <c r="E23">
        <v>3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VLOOKUP($A23,RankingWk9!$A$2:$H$33,2,FALSE)-J23</f>
        <v>-2</v>
      </c>
      <c r="L23" t="str">
        <f t="shared" si="0"/>
        <v>Miami Dolphins</v>
      </c>
      <c r="M23" s="2">
        <f t="shared" si="1"/>
        <v>1469.5860053231131</v>
      </c>
      <c r="N23" s="3">
        <f>M23-VLOOKUP($A23,RankingWk9!$A$2:$H$33,3,FALSE)</f>
        <v>-13.009469760898355</v>
      </c>
    </row>
    <row r="24" spans="1:14">
      <c r="A24" t="s">
        <v>32</v>
      </c>
      <c r="B24">
        <v>23</v>
      </c>
      <c r="C24">
        <v>1459.2323753588262</v>
      </c>
      <c r="D24">
        <v>8</v>
      </c>
      <c r="E24">
        <v>3</v>
      </c>
      <c r="F24">
        <v>0</v>
      </c>
      <c r="G24">
        <v>5</v>
      </c>
      <c r="H24">
        <v>1</v>
      </c>
      <c r="J24">
        <f t="shared" si="2"/>
        <v>23</v>
      </c>
      <c r="K24">
        <f>VLOOKUP($A24,RankingWk9!$A$2:$H$33,2,FALSE)-J24</f>
        <v>1</v>
      </c>
      <c r="L24" t="str">
        <f t="shared" si="0"/>
        <v>Houston Texans</v>
      </c>
      <c r="M24" s="2">
        <f t="shared" si="1"/>
        <v>1459.2323753588262</v>
      </c>
      <c r="N24" s="3">
        <f>M24-VLOOKUP($A24,RankingWk9!$A$2:$H$33,3,FALSE)</f>
        <v>0</v>
      </c>
    </row>
    <row r="25" spans="1:14">
      <c r="A25" t="s">
        <v>20</v>
      </c>
      <c r="B25">
        <v>24</v>
      </c>
      <c r="C25">
        <v>1459.1113323907878</v>
      </c>
      <c r="D25">
        <v>8</v>
      </c>
      <c r="E25">
        <v>1</v>
      </c>
      <c r="F25">
        <v>0</v>
      </c>
      <c r="G25">
        <v>7</v>
      </c>
      <c r="H25">
        <v>1</v>
      </c>
      <c r="J25">
        <f t="shared" si="2"/>
        <v>24</v>
      </c>
      <c r="K25">
        <f>VLOOKUP($A25,RankingWk9!$A$2:$H$33,2,FALSE)-J25</f>
        <v>1</v>
      </c>
      <c r="L25" t="str">
        <f t="shared" si="0"/>
        <v>Detroit Lions</v>
      </c>
      <c r="M25" s="2">
        <f t="shared" si="1"/>
        <v>1459.1113323907878</v>
      </c>
      <c r="N25" s="3">
        <f>M25-VLOOKUP($A25,RankingWk9!$A$2:$H$33,3,FALSE)</f>
        <v>0</v>
      </c>
    </row>
    <row r="26" spans="1:14">
      <c r="A26" t="s">
        <v>24</v>
      </c>
      <c r="B26">
        <v>25</v>
      </c>
      <c r="C26">
        <v>1458.5421548803695</v>
      </c>
      <c r="D26">
        <v>8</v>
      </c>
      <c r="E26">
        <v>3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VLOOKUP($A26,RankingWk9!$A$2:$H$33,2,FALSE)-J26</f>
        <v>1</v>
      </c>
      <c r="L26" t="str">
        <f t="shared" si="0"/>
        <v>Chicago Bears</v>
      </c>
      <c r="M26" s="2">
        <f t="shared" si="1"/>
        <v>1458.5421548803695</v>
      </c>
      <c r="N26" s="3">
        <f>M26-VLOOKUP($A26,RankingWk9!$A$2:$H$33,3,FALSE)</f>
        <v>13.011419912759266</v>
      </c>
    </row>
    <row r="27" spans="1:14">
      <c r="A27" t="s">
        <v>93</v>
      </c>
      <c r="B27">
        <v>26</v>
      </c>
      <c r="C27">
        <v>1446.7420926879631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VLOOKUP($A27,RankingWk9!$A$2:$H$33,2,FALSE)-J27</f>
        <v>-3</v>
      </c>
      <c r="L27" t="str">
        <f t="shared" si="0"/>
        <v>San Diego Chargers</v>
      </c>
      <c r="M27" s="2">
        <f t="shared" si="1"/>
        <v>1446.7420926879631</v>
      </c>
      <c r="N27" s="3">
        <f>M27-VLOOKUP($A27,RankingWk9!$A$2:$H$33,3,FALSE)</f>
        <v>-13.011419912759266</v>
      </c>
    </row>
    <row r="28" spans="1:14">
      <c r="A28" t="s">
        <v>25</v>
      </c>
      <c r="B28">
        <v>27</v>
      </c>
      <c r="C28">
        <v>1405.5077138608494</v>
      </c>
      <c r="D28">
        <v>8</v>
      </c>
      <c r="E28">
        <v>2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VLOOKUP($A28,RankingWk9!$A$2:$H$33,2,FALSE)-J28</f>
        <v>0</v>
      </c>
      <c r="L28" t="str">
        <f t="shared" si="0"/>
        <v>Jacksonville Jaguars</v>
      </c>
      <c r="M28" s="2">
        <f t="shared" si="1"/>
        <v>1405.5077138608494</v>
      </c>
      <c r="N28" s="3">
        <f>M28-VLOOKUP($A28,RankingWk9!$A$2:$H$33,3,FALSE)</f>
        <v>-10.841540618777799</v>
      </c>
    </row>
    <row r="29" spans="1:14">
      <c r="A29" t="s">
        <v>42</v>
      </c>
      <c r="B29">
        <v>28</v>
      </c>
      <c r="C29">
        <v>1405.497233260887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VLOOKUP($A29,RankingWk9!$A$2:$H$33,2,FALSE)-J29</f>
        <v>0</v>
      </c>
      <c r="L29" t="str">
        <f t="shared" si="0"/>
        <v>Oakland Raiders</v>
      </c>
      <c r="M29" s="2">
        <f t="shared" si="1"/>
        <v>1405.497233260887</v>
      </c>
      <c r="N29" s="3">
        <f>M29-VLOOKUP($A29,RankingWk9!$A$2:$H$33,3,FALSE)</f>
        <v>-8.0981806391152986</v>
      </c>
    </row>
    <row r="30" spans="1:14">
      <c r="A30" t="s">
        <v>41</v>
      </c>
      <c r="B30">
        <v>29</v>
      </c>
      <c r="C30">
        <v>1398.4498484217638</v>
      </c>
      <c r="D30">
        <v>8</v>
      </c>
      <c r="E30">
        <v>3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VLOOKUP($A30,RankingWk9!$A$2:$H$33,2,FALSE)-J30</f>
        <v>0</v>
      </c>
      <c r="L30" t="str">
        <f t="shared" si="0"/>
        <v>Washington Redskins</v>
      </c>
      <c r="M30" s="2">
        <f t="shared" si="1"/>
        <v>1398.4498484217638</v>
      </c>
      <c r="N30" s="3">
        <f>M30-VLOOKUP($A30,RankingWk9!$A$2:$H$33,3,FALSE)</f>
        <v>-3.7547456875947773</v>
      </c>
    </row>
    <row r="31" spans="1:14">
      <c r="A31" t="s">
        <v>40</v>
      </c>
      <c r="B31">
        <v>30</v>
      </c>
      <c r="C31">
        <v>1370.0296008849766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VLOOKUP($A31,RankingWk9!$A$2:$H$33,2,FALSE)-J31</f>
        <v>0</v>
      </c>
      <c r="L31" t="str">
        <f t="shared" si="0"/>
        <v>Tampa Bay Buccaneers</v>
      </c>
      <c r="M31" s="2">
        <f t="shared" si="1"/>
        <v>1370.0296008849766</v>
      </c>
      <c r="N31" s="3">
        <f>M31-VLOOKUP($A31,RankingWk9!$A$2:$H$33,3,FALSE)</f>
        <v>-8.7800574616012454</v>
      </c>
    </row>
    <row r="32" spans="1:14">
      <c r="A32" t="s">
        <v>23</v>
      </c>
      <c r="B32">
        <v>31</v>
      </c>
      <c r="C32">
        <v>1361.7436133079057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VLOOKUP($A32,RankingWk9!$A$2:$H$33,2,FALSE)-J32</f>
        <v>0</v>
      </c>
      <c r="L32" t="str">
        <f t="shared" si="0"/>
        <v>Cleveland Browns</v>
      </c>
      <c r="M32" s="2">
        <f t="shared" si="1"/>
        <v>1361.7436133079057</v>
      </c>
      <c r="N32" s="3">
        <f>M32-VLOOKUP($A32,RankingWk9!$A$2:$H$33,3,FALSE)</f>
        <v>-4.5312947032537068</v>
      </c>
    </row>
    <row r="33" spans="1:14">
      <c r="A33" t="s">
        <v>35</v>
      </c>
      <c r="B33">
        <v>32</v>
      </c>
      <c r="C33">
        <v>1354.3944603603131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VLOOKUP($A33,RankingWk9!$A$2:$H$33,2,FALSE)-J33</f>
        <v>0</v>
      </c>
      <c r="L33" t="str">
        <f t="shared" si="0"/>
        <v>Tennessee Titans</v>
      </c>
      <c r="M33" s="2">
        <f t="shared" si="1"/>
        <v>1354.3944603603131</v>
      </c>
      <c r="N33" s="3">
        <f>M33-VLOOKUP($A33,RankingWk9!$A$2:$H$33,3,FALSE)</f>
        <v>19.047171632004847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16" sqref="L16"/>
    </sheetView>
  </sheetViews>
  <sheetFormatPr baseColWidth="10" defaultColWidth="8.83203125" defaultRowHeight="14" x14ac:dyDescent="0"/>
  <cols>
    <col min="12" max="12" width="17.332031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H1" s="4" t="s">
        <v>101</v>
      </c>
      <c r="I1" t="s">
        <v>102</v>
      </c>
      <c r="J1" t="s">
        <v>100</v>
      </c>
      <c r="L1" t="s">
        <v>1</v>
      </c>
      <c r="M1" s="5" t="s">
        <v>103</v>
      </c>
      <c r="N1" t="s">
        <v>2</v>
      </c>
      <c r="O1" s="5" t="s">
        <v>103</v>
      </c>
      <c r="P1" t="s">
        <v>104</v>
      </c>
    </row>
    <row r="2" spans="1:16">
      <c r="A2" t="s">
        <v>5</v>
      </c>
      <c r="B2">
        <v>10</v>
      </c>
      <c r="C2" t="s">
        <v>19</v>
      </c>
      <c r="D2" t="s">
        <v>33</v>
      </c>
      <c r="E2">
        <v>0.51133205594629427</v>
      </c>
      <c r="F2">
        <v>1</v>
      </c>
      <c r="G2">
        <v>0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5" si="0">C2</f>
        <v>Buffalo Bills</v>
      </c>
      <c r="M2" s="5">
        <f t="shared" ref="M2:M15" si="1">E2</f>
        <v>0.51133205594629427</v>
      </c>
      <c r="N2" t="str">
        <f t="shared" ref="N2:N15" si="2">D2</f>
        <v>New York Jets</v>
      </c>
      <c r="O2" s="5">
        <f t="shared" ref="O2:O15" si="3">1-E2</f>
        <v>0.48866794405370573</v>
      </c>
      <c r="P2" s="6">
        <f>O2-M2</f>
        <v>-2.2664111892588545E-2</v>
      </c>
    </row>
    <row r="3" spans="1:16">
      <c r="A3" t="s">
        <v>6</v>
      </c>
      <c r="B3">
        <v>10</v>
      </c>
      <c r="C3" t="s">
        <v>20</v>
      </c>
      <c r="D3" t="s">
        <v>34</v>
      </c>
      <c r="E3">
        <v>0.3428605689153939</v>
      </c>
      <c r="F3">
        <v>0</v>
      </c>
      <c r="G3">
        <v>0</v>
      </c>
      <c r="H3" s="4"/>
      <c r="I3" t="str">
        <f t="shared" ref="I3:I14" si="4">IF(H3="","",IF(F3=H3,TRUE,FALSE))</f>
        <v/>
      </c>
      <c r="J3" t="str">
        <f t="shared" ref="J3:J14" si="5">IF(H3="","",IF(G3=H3,TRUE,FALSE))</f>
        <v/>
      </c>
      <c r="L3" t="str">
        <f t="shared" si="0"/>
        <v>Detroit Lions</v>
      </c>
      <c r="M3" s="5">
        <f t="shared" si="1"/>
        <v>0.3428605689153939</v>
      </c>
      <c r="N3" t="str">
        <f t="shared" si="2"/>
        <v>Green Bay Packers</v>
      </c>
      <c r="O3" s="5">
        <f t="shared" si="3"/>
        <v>0.65713943108460615</v>
      </c>
      <c r="P3" s="6">
        <f t="shared" ref="P3:P15" si="6">O3-M3</f>
        <v>0.31427886216921225</v>
      </c>
    </row>
    <row r="4" spans="1:16">
      <c r="A4" t="s">
        <v>7</v>
      </c>
      <c r="B4">
        <v>10</v>
      </c>
      <c r="C4" t="s">
        <v>21</v>
      </c>
      <c r="D4" t="s">
        <v>35</v>
      </c>
      <c r="E4">
        <v>0.79819577614195114</v>
      </c>
      <c r="F4">
        <v>1</v>
      </c>
      <c r="G4">
        <v>1</v>
      </c>
      <c r="H4" s="4"/>
      <c r="I4" t="str">
        <f t="shared" si="4"/>
        <v/>
      </c>
      <c r="J4" t="str">
        <f t="shared" si="5"/>
        <v/>
      </c>
      <c r="L4" t="str">
        <f t="shared" si="0"/>
        <v>Carolina Panthers</v>
      </c>
      <c r="M4" s="5">
        <f t="shared" si="1"/>
        <v>0.79819577614195114</v>
      </c>
      <c r="N4" t="str">
        <f t="shared" si="2"/>
        <v>Tennessee Titans</v>
      </c>
      <c r="O4" s="5">
        <f t="shared" si="3"/>
        <v>0.20180422385804886</v>
      </c>
      <c r="P4" s="6">
        <f t="shared" si="6"/>
        <v>-0.59639155228390228</v>
      </c>
    </row>
    <row r="5" spans="1:16">
      <c r="A5" t="s">
        <v>8</v>
      </c>
      <c r="B5">
        <v>10</v>
      </c>
      <c r="C5" t="s">
        <v>22</v>
      </c>
      <c r="D5" t="s">
        <v>36</v>
      </c>
      <c r="E5">
        <v>0.46004782206919437</v>
      </c>
      <c r="F5">
        <v>0</v>
      </c>
      <c r="G5">
        <v>0</v>
      </c>
      <c r="H5" s="4"/>
      <c r="I5" t="str">
        <f t="shared" si="4"/>
        <v/>
      </c>
      <c r="J5" t="str">
        <f t="shared" si="5"/>
        <v/>
      </c>
      <c r="L5" t="str">
        <f t="shared" si="0"/>
        <v>Miami Dolphins</v>
      </c>
      <c r="M5" s="5">
        <f t="shared" si="1"/>
        <v>0.46004782206919437</v>
      </c>
      <c r="N5" t="str">
        <f t="shared" si="2"/>
        <v>Philadelphia Eagles</v>
      </c>
      <c r="O5" s="5">
        <f t="shared" si="3"/>
        <v>0.53995217793080563</v>
      </c>
      <c r="P5" s="6">
        <f t="shared" si="6"/>
        <v>7.9904355861611265E-2</v>
      </c>
    </row>
    <row r="6" spans="1:16">
      <c r="A6" t="s">
        <v>9</v>
      </c>
      <c r="B6">
        <v>10</v>
      </c>
      <c r="C6" t="s">
        <v>23</v>
      </c>
      <c r="D6" t="s">
        <v>37</v>
      </c>
      <c r="E6">
        <v>0.25333920328514337</v>
      </c>
      <c r="F6">
        <v>0</v>
      </c>
      <c r="G6">
        <v>0</v>
      </c>
      <c r="H6" s="4"/>
      <c r="I6" t="str">
        <f t="shared" si="4"/>
        <v/>
      </c>
      <c r="J6" t="str">
        <f t="shared" si="5"/>
        <v/>
      </c>
      <c r="L6" t="str">
        <f t="shared" si="0"/>
        <v>Cleveland Browns</v>
      </c>
      <c r="M6" s="5">
        <f t="shared" si="1"/>
        <v>0.25333920328514337</v>
      </c>
      <c r="N6" t="str">
        <f t="shared" si="2"/>
        <v>Pittsburgh Steelers</v>
      </c>
      <c r="O6" s="5">
        <f t="shared" si="3"/>
        <v>0.74666079671485663</v>
      </c>
      <c r="P6" s="6">
        <f t="shared" si="6"/>
        <v>0.49332159342971327</v>
      </c>
    </row>
    <row r="7" spans="1:16">
      <c r="A7" t="s">
        <v>10</v>
      </c>
      <c r="B7">
        <v>10</v>
      </c>
      <c r="C7" t="s">
        <v>24</v>
      </c>
      <c r="D7" t="s">
        <v>38</v>
      </c>
      <c r="E7">
        <v>0.48165240667650588</v>
      </c>
      <c r="F7">
        <v>0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Chicago Bears</v>
      </c>
      <c r="M7" s="5">
        <f t="shared" si="1"/>
        <v>0.48165240667650588</v>
      </c>
      <c r="N7" t="str">
        <f t="shared" si="2"/>
        <v>St. Louis Rams</v>
      </c>
      <c r="O7" s="5">
        <f t="shared" si="3"/>
        <v>0.51834759332349412</v>
      </c>
      <c r="P7" s="6">
        <f t="shared" si="6"/>
        <v>3.6695186646988232E-2</v>
      </c>
    </row>
    <row r="8" spans="1:16">
      <c r="A8" t="s">
        <v>11</v>
      </c>
      <c r="B8">
        <v>10</v>
      </c>
      <c r="C8" t="s">
        <v>25</v>
      </c>
      <c r="D8" t="s">
        <v>39</v>
      </c>
      <c r="E8">
        <v>0.35854772480691965</v>
      </c>
      <c r="F8">
        <v>0</v>
      </c>
      <c r="G8">
        <v>0</v>
      </c>
      <c r="H8" s="4"/>
      <c r="I8" t="str">
        <f t="shared" si="4"/>
        <v/>
      </c>
      <c r="J8" t="str">
        <f t="shared" si="5"/>
        <v/>
      </c>
      <c r="L8" t="str">
        <f t="shared" si="0"/>
        <v>Jacksonville Jaguars</v>
      </c>
      <c r="M8" s="5">
        <f t="shared" si="1"/>
        <v>0.35854772480691965</v>
      </c>
      <c r="N8" t="str">
        <f t="shared" si="2"/>
        <v>Baltimore Ravens</v>
      </c>
      <c r="O8" s="5">
        <f t="shared" si="3"/>
        <v>0.64145227519308035</v>
      </c>
      <c r="P8" s="6">
        <f t="shared" si="6"/>
        <v>0.28290455038616069</v>
      </c>
    </row>
    <row r="9" spans="1:16">
      <c r="A9" t="s">
        <v>12</v>
      </c>
      <c r="B9">
        <v>10</v>
      </c>
      <c r="C9" t="s">
        <v>26</v>
      </c>
      <c r="D9" t="s">
        <v>40</v>
      </c>
      <c r="E9">
        <v>0.70998378002917695</v>
      </c>
      <c r="F9">
        <v>1</v>
      </c>
      <c r="G9">
        <v>1</v>
      </c>
      <c r="H9" s="4"/>
      <c r="I9" t="str">
        <f t="shared" si="4"/>
        <v/>
      </c>
      <c r="J9" t="str">
        <f t="shared" si="5"/>
        <v/>
      </c>
      <c r="L9" t="str">
        <f t="shared" si="0"/>
        <v>Dallas Cowboys</v>
      </c>
      <c r="M9" s="5">
        <f t="shared" si="1"/>
        <v>0.70998378002917695</v>
      </c>
      <c r="N9" t="str">
        <f t="shared" si="2"/>
        <v>Tampa Bay Buccaneers</v>
      </c>
      <c r="O9" s="5">
        <f t="shared" si="3"/>
        <v>0.29001621997082305</v>
      </c>
      <c r="P9" s="6">
        <f t="shared" si="6"/>
        <v>-0.41996756005835389</v>
      </c>
    </row>
    <row r="10" spans="1:16">
      <c r="A10" t="s">
        <v>13</v>
      </c>
      <c r="B10">
        <v>10</v>
      </c>
      <c r="C10" t="s">
        <v>27</v>
      </c>
      <c r="D10" t="s">
        <v>41</v>
      </c>
      <c r="E10">
        <v>0.66600258319032724</v>
      </c>
      <c r="F10">
        <v>1</v>
      </c>
      <c r="G10">
        <v>1</v>
      </c>
      <c r="H10" s="4"/>
      <c r="I10" t="str">
        <f t="shared" si="4"/>
        <v/>
      </c>
      <c r="J10" t="str">
        <f t="shared" si="5"/>
        <v/>
      </c>
      <c r="L10" t="str">
        <f t="shared" si="0"/>
        <v>New Orleans Saints</v>
      </c>
      <c r="M10" s="5">
        <f t="shared" si="1"/>
        <v>0.66600258319032724</v>
      </c>
      <c r="N10" t="str">
        <f t="shared" si="2"/>
        <v>Washington Redskins</v>
      </c>
      <c r="O10" s="5">
        <f t="shared" si="3"/>
        <v>0.33399741680967276</v>
      </c>
      <c r="P10" s="6">
        <f t="shared" si="6"/>
        <v>-0.33200516638065447</v>
      </c>
    </row>
    <row r="11" spans="1:16">
      <c r="A11" t="s">
        <v>14</v>
      </c>
      <c r="B11">
        <v>10</v>
      </c>
      <c r="C11" t="s">
        <v>28</v>
      </c>
      <c r="D11" t="s">
        <v>42</v>
      </c>
      <c r="E11">
        <v>0.66292270510844842</v>
      </c>
      <c r="F11">
        <v>1</v>
      </c>
      <c r="G11">
        <v>1</v>
      </c>
      <c r="H11" s="4"/>
      <c r="I11" t="str">
        <f t="shared" si="4"/>
        <v/>
      </c>
      <c r="J11" t="str">
        <f t="shared" si="5"/>
        <v/>
      </c>
      <c r="L11" t="str">
        <f t="shared" si="0"/>
        <v>Minnesota Vikings</v>
      </c>
      <c r="M11" s="5">
        <f t="shared" si="1"/>
        <v>0.66292270510844842</v>
      </c>
      <c r="N11" t="str">
        <f t="shared" si="2"/>
        <v>Oakland Raiders</v>
      </c>
      <c r="O11" s="5">
        <f t="shared" si="3"/>
        <v>0.33707729489155158</v>
      </c>
      <c r="P11" s="6">
        <f t="shared" si="6"/>
        <v>-0.32584541021689684</v>
      </c>
    </row>
    <row r="12" spans="1:16">
      <c r="A12" t="s">
        <v>15</v>
      </c>
      <c r="B12">
        <v>10</v>
      </c>
      <c r="C12" t="s">
        <v>29</v>
      </c>
      <c r="D12" t="s">
        <v>43</v>
      </c>
      <c r="E12">
        <v>0.29049327980259149</v>
      </c>
      <c r="F12">
        <v>0</v>
      </c>
      <c r="G12">
        <v>0</v>
      </c>
      <c r="H12" s="4"/>
      <c r="I12" t="str">
        <f t="shared" si="4"/>
        <v/>
      </c>
      <c r="J12" t="str">
        <f t="shared" si="5"/>
        <v/>
      </c>
      <c r="L12" t="str">
        <f t="shared" si="0"/>
        <v>Kansas City Chiefs</v>
      </c>
      <c r="M12" s="5">
        <f t="shared" si="1"/>
        <v>0.29049327980259149</v>
      </c>
      <c r="N12" t="str">
        <f t="shared" si="2"/>
        <v>Denver Broncos</v>
      </c>
      <c r="O12" s="5">
        <f t="shared" si="3"/>
        <v>0.70950672019740857</v>
      </c>
      <c r="P12" s="6">
        <f t="shared" si="6"/>
        <v>0.41901344039481708</v>
      </c>
    </row>
    <row r="13" spans="1:16">
      <c r="A13" t="s">
        <v>16</v>
      </c>
      <c r="B13">
        <v>10</v>
      </c>
      <c r="C13" t="s">
        <v>30</v>
      </c>
      <c r="D13" t="s">
        <v>44</v>
      </c>
      <c r="E13">
        <v>0.77295954408034762</v>
      </c>
      <c r="F13">
        <v>1</v>
      </c>
      <c r="G13">
        <v>1</v>
      </c>
      <c r="H13" s="4"/>
      <c r="I13" t="str">
        <f t="shared" si="4"/>
        <v/>
      </c>
      <c r="J13" t="str">
        <f t="shared" si="5"/>
        <v/>
      </c>
      <c r="L13" t="str">
        <f t="shared" si="0"/>
        <v>New England Patriots</v>
      </c>
      <c r="M13" s="5">
        <f t="shared" si="1"/>
        <v>0.77295954408034762</v>
      </c>
      <c r="N13" t="str">
        <f t="shared" si="2"/>
        <v>New York Giants</v>
      </c>
      <c r="O13" s="5">
        <f t="shared" si="3"/>
        <v>0.22704045591965238</v>
      </c>
      <c r="P13" s="6">
        <f t="shared" si="6"/>
        <v>-0.54591908816069523</v>
      </c>
    </row>
    <row r="14" spans="1:16">
      <c r="A14" t="s">
        <v>17</v>
      </c>
      <c r="B14">
        <v>10</v>
      </c>
      <c r="C14" t="s">
        <v>31</v>
      </c>
      <c r="D14" t="s">
        <v>45</v>
      </c>
      <c r="E14">
        <v>0.44241737259328168</v>
      </c>
      <c r="F14">
        <v>0</v>
      </c>
      <c r="G14">
        <v>0</v>
      </c>
      <c r="H14" s="4"/>
      <c r="I14" t="str">
        <f t="shared" si="4"/>
        <v/>
      </c>
      <c r="J14" t="str">
        <f t="shared" si="5"/>
        <v/>
      </c>
      <c r="L14" t="str">
        <f t="shared" si="0"/>
        <v>Arizona Cardinals</v>
      </c>
      <c r="M14" s="5">
        <f t="shared" si="1"/>
        <v>0.44241737259328168</v>
      </c>
      <c r="N14" t="str">
        <f t="shared" si="2"/>
        <v>Seattle Seahawks</v>
      </c>
      <c r="O14" s="5">
        <f t="shared" si="3"/>
        <v>0.55758262740671838</v>
      </c>
      <c r="P14" s="6">
        <f t="shared" si="6"/>
        <v>0.1151652548134367</v>
      </c>
    </row>
    <row r="15" spans="1:16">
      <c r="A15" t="s">
        <v>18</v>
      </c>
      <c r="B15">
        <v>10</v>
      </c>
      <c r="C15" t="s">
        <v>32</v>
      </c>
      <c r="D15" t="s">
        <v>46</v>
      </c>
      <c r="E15">
        <v>0.26916414729602972</v>
      </c>
      <c r="F15">
        <v>0</v>
      </c>
      <c r="G15">
        <v>0</v>
      </c>
      <c r="H15" s="4"/>
      <c r="I15" t="str">
        <f t="shared" ref="I15" si="7">IF(H15="","",IF(F15=H15,TRUE,FALSE))</f>
        <v/>
      </c>
      <c r="J15" t="str">
        <f t="shared" ref="J15" si="8">IF(H15="","",IF(G15=H15,TRUE,FALSE))</f>
        <v/>
      </c>
      <c r="L15" t="str">
        <f t="shared" si="0"/>
        <v>Houston Texans</v>
      </c>
      <c r="M15" s="5">
        <f t="shared" si="1"/>
        <v>0.26916414729602972</v>
      </c>
      <c r="N15" t="str">
        <f t="shared" si="2"/>
        <v>Cincinnati Bengals</v>
      </c>
      <c r="O15" s="5">
        <f t="shared" si="3"/>
        <v>0.73083585270397022</v>
      </c>
      <c r="P15" s="6">
        <f t="shared" si="6"/>
        <v>0.4616717054079405</v>
      </c>
    </row>
    <row r="16" spans="1:16">
      <c r="G16" s="5"/>
      <c r="I16" s="5" t="e">
        <f>COUNTIF(I2:I15,TRUE)/(COUNTIF(I2:I15,TRUE)+COUNTIF(I2:I15,FALSE))</f>
        <v>#DIV/0!</v>
      </c>
      <c r="J16" s="5" t="e">
        <f>COUNTIF(J2:J15,TRUE)/(COUNTIF(J2:J15,TRUE)+COUNTIF(J2:J15,FALSE))</f>
        <v>#DIV/0!</v>
      </c>
      <c r="M16" s="5"/>
      <c r="O16" s="5"/>
    </row>
    <row r="17" spans="9:10">
      <c r="I17">
        <f>COUNTIF(I2:I15,TRUE)</f>
        <v>0</v>
      </c>
      <c r="J17">
        <f>COUNTIF(J2:J15,TRUE)</f>
        <v>0</v>
      </c>
    </row>
    <row r="18" spans="9:10">
      <c r="I18">
        <f>COUNTIF(I2:I15,TRUE)+COUNTIF(I2:I15,FALSE)</f>
        <v>0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7" sqref="B17:H31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>
      <c r="A2" t="s">
        <v>55</v>
      </c>
      <c r="B2" t="s">
        <v>19</v>
      </c>
      <c r="C2" t="s">
        <v>33</v>
      </c>
      <c r="D2">
        <v>-7.3557621727429989</v>
      </c>
      <c r="E2">
        <v>-0.7281624663567996</v>
      </c>
      <c r="F2">
        <v>0</v>
      </c>
      <c r="G2">
        <v>-1.4558355762172992</v>
      </c>
      <c r="H2">
        <v>-9</v>
      </c>
      <c r="I2">
        <v>-3</v>
      </c>
      <c r="J2">
        <v>0</v>
      </c>
      <c r="K2">
        <v>-25.847712258380518</v>
      </c>
    </row>
    <row r="3" spans="1:11">
      <c r="A3" t="s">
        <v>56</v>
      </c>
      <c r="B3" t="s">
        <v>20</v>
      </c>
      <c r="C3" t="s">
        <v>34</v>
      </c>
      <c r="D3">
        <v>-12.70265151515099</v>
      </c>
      <c r="E3">
        <v>1.196969696969802</v>
      </c>
      <c r="F3">
        <v>-2</v>
      </c>
      <c r="G3">
        <v>3.0549242424242506</v>
      </c>
      <c r="H3">
        <v>-12</v>
      </c>
      <c r="I3">
        <v>-4</v>
      </c>
      <c r="J3">
        <v>-5</v>
      </c>
      <c r="K3">
        <v>-37.740909090908325</v>
      </c>
    </row>
    <row r="4" spans="1:11">
      <c r="A4" t="s">
        <v>57</v>
      </c>
      <c r="B4" t="s">
        <v>21</v>
      </c>
      <c r="C4" t="s">
        <v>35</v>
      </c>
      <c r="D4">
        <v>-2.0603044496479868</v>
      </c>
      <c r="E4">
        <v>1.358313817330199</v>
      </c>
      <c r="F4">
        <v>0</v>
      </c>
      <c r="G4">
        <v>1.9672131147541005</v>
      </c>
      <c r="H4">
        <v>3</v>
      </c>
      <c r="I4">
        <v>-4</v>
      </c>
      <c r="J4">
        <v>0</v>
      </c>
      <c r="K4">
        <v>0.31826697892357531</v>
      </c>
    </row>
    <row r="5" spans="1:11">
      <c r="A5" t="s">
        <v>58</v>
      </c>
      <c r="B5" t="s">
        <v>22</v>
      </c>
      <c r="C5" t="s">
        <v>36</v>
      </c>
      <c r="D5">
        <v>2.5254237288139905</v>
      </c>
      <c r="E5">
        <v>-1.6610169491524047</v>
      </c>
      <c r="F5">
        <v>0</v>
      </c>
      <c r="G5">
        <v>-4.0677966101695002</v>
      </c>
      <c r="H5">
        <v>-9</v>
      </c>
      <c r="I5">
        <v>0</v>
      </c>
      <c r="J5">
        <v>-5</v>
      </c>
      <c r="K5">
        <v>-20.644067796609498</v>
      </c>
    </row>
    <row r="6" spans="1:11">
      <c r="A6" t="s">
        <v>59</v>
      </c>
      <c r="B6" t="s">
        <v>23</v>
      </c>
      <c r="C6" t="s">
        <v>37</v>
      </c>
      <c r="D6">
        <v>-5.1647770219200027</v>
      </c>
      <c r="E6">
        <v>-0.57898715041579862</v>
      </c>
      <c r="F6">
        <v>0</v>
      </c>
      <c r="G6">
        <v>-3.2180650037792979</v>
      </c>
      <c r="H6">
        <v>-6</v>
      </c>
      <c r="I6">
        <v>0</v>
      </c>
      <c r="J6">
        <v>-5</v>
      </c>
      <c r="K6">
        <v>-23.954195011338118</v>
      </c>
    </row>
    <row r="7" spans="1:11">
      <c r="A7" t="s">
        <v>60</v>
      </c>
      <c r="B7" t="s">
        <v>24</v>
      </c>
      <c r="C7" t="s">
        <v>38</v>
      </c>
      <c r="D7">
        <v>6.6868965517239758</v>
      </c>
      <c r="E7">
        <v>2.397241379310401</v>
      </c>
      <c r="F7">
        <v>0</v>
      </c>
      <c r="G7">
        <v>5.6379310344827482</v>
      </c>
      <c r="H7">
        <v>3</v>
      </c>
      <c r="I7">
        <v>-3</v>
      </c>
      <c r="J7">
        <v>0</v>
      </c>
      <c r="K7">
        <v>17.66648275862055</v>
      </c>
    </row>
    <row r="8" spans="1:11">
      <c r="A8" t="s">
        <v>61</v>
      </c>
      <c r="B8" t="s">
        <v>25</v>
      </c>
      <c r="C8" t="s">
        <v>39</v>
      </c>
      <c r="D8">
        <v>-8.5195185426160265</v>
      </c>
      <c r="E8">
        <v>-1.9095640858816054</v>
      </c>
      <c r="F8">
        <v>0</v>
      </c>
      <c r="G8">
        <v>-4.030579050097602</v>
      </c>
      <c r="H8">
        <v>-3</v>
      </c>
      <c r="I8">
        <v>-3</v>
      </c>
      <c r="J8">
        <v>-5</v>
      </c>
      <c r="K8">
        <v>-30.551594014314276</v>
      </c>
    </row>
    <row r="9" spans="1:11">
      <c r="A9" t="s">
        <v>62</v>
      </c>
      <c r="B9" t="s">
        <v>26</v>
      </c>
      <c r="C9" t="s">
        <v>40</v>
      </c>
      <c r="D9">
        <v>2.4444444444449971</v>
      </c>
      <c r="E9">
        <v>0.12962962962959779</v>
      </c>
      <c r="F9">
        <v>0</v>
      </c>
      <c r="G9">
        <v>1.6944444444444517</v>
      </c>
      <c r="H9">
        <v>3</v>
      </c>
      <c r="I9">
        <v>-4</v>
      </c>
      <c r="J9">
        <v>10</v>
      </c>
      <c r="K9">
        <v>15.922222222222855</v>
      </c>
    </row>
    <row r="10" spans="1:11">
      <c r="A10" t="s">
        <v>63</v>
      </c>
      <c r="B10" t="s">
        <v>27</v>
      </c>
      <c r="C10" t="s">
        <v>41</v>
      </c>
      <c r="D10">
        <v>-3.6315453384409864</v>
      </c>
      <c r="E10">
        <v>1.4572158365261956</v>
      </c>
      <c r="F10">
        <v>2</v>
      </c>
      <c r="G10">
        <v>3.0938697318007469</v>
      </c>
      <c r="H10">
        <v>0</v>
      </c>
      <c r="I10">
        <v>-4</v>
      </c>
      <c r="J10">
        <v>0</v>
      </c>
      <c r="K10">
        <v>-1.2965517241368527</v>
      </c>
    </row>
    <row r="11" spans="1:11">
      <c r="A11" t="s">
        <v>64</v>
      </c>
      <c r="B11" t="s">
        <v>28</v>
      </c>
      <c r="C11" t="s">
        <v>42</v>
      </c>
      <c r="D11">
        <v>-6.844736842104993</v>
      </c>
      <c r="E11">
        <v>-1.0315789473684021</v>
      </c>
      <c r="F11">
        <v>0</v>
      </c>
      <c r="G11">
        <v>-1.7105263157895023</v>
      </c>
      <c r="H11">
        <v>3</v>
      </c>
      <c r="I11">
        <v>-2</v>
      </c>
      <c r="J11">
        <v>0</v>
      </c>
      <c r="K11">
        <v>-10.304210526315478</v>
      </c>
    </row>
    <row r="12" spans="1:11">
      <c r="A12" t="s">
        <v>65</v>
      </c>
      <c r="B12" t="s">
        <v>29</v>
      </c>
      <c r="C12" t="s">
        <v>43</v>
      </c>
      <c r="D12">
        <v>7.2001432151809865</v>
      </c>
      <c r="E12">
        <v>-0.36161833154299927</v>
      </c>
      <c r="F12">
        <v>0</v>
      </c>
      <c r="G12">
        <v>-5.9076262083799236E-2</v>
      </c>
      <c r="H12">
        <v>-9</v>
      </c>
      <c r="I12">
        <v>-4</v>
      </c>
      <c r="J12">
        <v>2.5</v>
      </c>
      <c r="K12">
        <v>-4.4646616541349742</v>
      </c>
    </row>
    <row r="13" spans="1:11">
      <c r="A13" t="s">
        <v>66</v>
      </c>
      <c r="B13" t="s">
        <v>30</v>
      </c>
      <c r="C13" t="s">
        <v>44</v>
      </c>
      <c r="D13">
        <v>-2.2981705868369886</v>
      </c>
      <c r="E13">
        <v>-1.9211214065099966</v>
      </c>
      <c r="F13">
        <v>0</v>
      </c>
      <c r="G13">
        <v>-3.4259919220717494</v>
      </c>
      <c r="H13">
        <v>-9</v>
      </c>
      <c r="I13">
        <v>0</v>
      </c>
      <c r="J13">
        <v>10</v>
      </c>
      <c r="K13">
        <v>-7.9743406985024814</v>
      </c>
    </row>
    <row r="14" spans="1:11">
      <c r="A14" t="s">
        <v>67</v>
      </c>
      <c r="B14" t="s">
        <v>31</v>
      </c>
      <c r="C14" t="s">
        <v>45</v>
      </c>
      <c r="D14">
        <v>0.75932203389800179</v>
      </c>
      <c r="E14">
        <v>-0.79717514124279631</v>
      </c>
      <c r="F14">
        <v>0</v>
      </c>
      <c r="G14">
        <v>-2.8234463276836008</v>
      </c>
      <c r="H14">
        <v>-12</v>
      </c>
      <c r="I14">
        <v>-1</v>
      </c>
      <c r="J14">
        <v>-2.5</v>
      </c>
      <c r="K14">
        <v>-22.033559322034076</v>
      </c>
    </row>
    <row r="15" spans="1:11">
      <c r="A15" t="s">
        <v>68</v>
      </c>
      <c r="B15" t="s">
        <v>32</v>
      </c>
      <c r="C15" t="s">
        <v>46</v>
      </c>
      <c r="D15">
        <v>1.3103448275859932</v>
      </c>
      <c r="E15">
        <v>-1.134236453202</v>
      </c>
      <c r="F15">
        <v>-2</v>
      </c>
      <c r="G15">
        <v>-3.3282019704433519</v>
      </c>
      <c r="H15">
        <v>0</v>
      </c>
      <c r="I15">
        <v>-4</v>
      </c>
      <c r="J15">
        <v>-7.5</v>
      </c>
      <c r="K15">
        <v>-19.982512315271229</v>
      </c>
    </row>
    <row r="17" spans="2:8">
      <c r="B17" s="4" t="s">
        <v>19</v>
      </c>
      <c r="C17" s="4" t="s">
        <v>33</v>
      </c>
      <c r="D17" s="4"/>
      <c r="E17" s="4" t="s">
        <v>47</v>
      </c>
      <c r="F17" s="4" t="s">
        <v>51</v>
      </c>
      <c r="G17" s="4"/>
      <c r="H17" s="4"/>
    </row>
    <row r="18" spans="2:8">
      <c r="B18" s="4" t="s">
        <v>20</v>
      </c>
      <c r="C18" s="4" t="s">
        <v>34</v>
      </c>
      <c r="D18" s="4"/>
      <c r="E18" s="4" t="s">
        <v>47</v>
      </c>
      <c r="F18" s="4" t="s">
        <v>49</v>
      </c>
      <c r="G18" s="4" t="s">
        <v>51</v>
      </c>
      <c r="H18" s="4"/>
    </row>
    <row r="19" spans="2:8">
      <c r="B19" s="4" t="s">
        <v>21</v>
      </c>
      <c r="C19" s="4" t="s">
        <v>35</v>
      </c>
      <c r="D19" s="4"/>
      <c r="E19" s="4" t="s">
        <v>52</v>
      </c>
      <c r="F19" s="4"/>
      <c r="G19" s="4"/>
      <c r="H19" s="4"/>
    </row>
    <row r="20" spans="2:8">
      <c r="B20" s="4" t="s">
        <v>22</v>
      </c>
      <c r="C20" s="4" t="s">
        <v>36</v>
      </c>
      <c r="D20" s="4"/>
      <c r="E20" s="4" t="s">
        <v>50</v>
      </c>
      <c r="F20" s="4" t="s">
        <v>51</v>
      </c>
      <c r="G20" s="4"/>
      <c r="H20" s="4"/>
    </row>
    <row r="21" spans="2:8">
      <c r="B21" s="4" t="s">
        <v>23</v>
      </c>
      <c r="C21" s="4" t="s">
        <v>37</v>
      </c>
      <c r="D21" s="4"/>
      <c r="E21" s="4" t="s">
        <v>51</v>
      </c>
      <c r="F21" s="4" t="s">
        <v>47</v>
      </c>
      <c r="G21" s="4"/>
      <c r="H21" s="4"/>
    </row>
    <row r="22" spans="2:8">
      <c r="B22" s="4" t="s">
        <v>24</v>
      </c>
      <c r="C22" s="4" t="s">
        <v>38</v>
      </c>
      <c r="D22" s="4"/>
      <c r="E22" s="4" t="s">
        <v>47</v>
      </c>
      <c r="F22" s="4" t="s">
        <v>48</v>
      </c>
      <c r="G22" s="4" t="s">
        <v>50</v>
      </c>
      <c r="H22" s="4"/>
    </row>
    <row r="23" spans="2:8">
      <c r="B23" s="4" t="s">
        <v>25</v>
      </c>
      <c r="C23" s="4" t="s">
        <v>39</v>
      </c>
      <c r="D23" s="4"/>
      <c r="E23" s="4" t="s">
        <v>47</v>
      </c>
      <c r="F23" s="4" t="s">
        <v>50</v>
      </c>
      <c r="G23" s="4"/>
      <c r="H23" s="4"/>
    </row>
    <row r="24" spans="2:8">
      <c r="B24" s="4" t="s">
        <v>26</v>
      </c>
      <c r="C24" s="4" t="s">
        <v>40</v>
      </c>
      <c r="D24" s="4"/>
      <c r="E24" s="4" t="s">
        <v>52</v>
      </c>
      <c r="F24" s="4" t="s">
        <v>53</v>
      </c>
      <c r="G24" s="4"/>
      <c r="H24" s="4"/>
    </row>
    <row r="25" spans="2:8">
      <c r="B25" s="4" t="s">
        <v>27</v>
      </c>
      <c r="C25" s="4" t="s">
        <v>41</v>
      </c>
      <c r="D25" s="4"/>
      <c r="E25" s="4" t="s">
        <v>49</v>
      </c>
      <c r="F25" s="4" t="s">
        <v>52</v>
      </c>
      <c r="G25" s="4"/>
      <c r="H25" s="4"/>
    </row>
    <row r="26" spans="2:8">
      <c r="B26" s="4" t="s">
        <v>28</v>
      </c>
      <c r="C26" s="4" t="s">
        <v>42</v>
      </c>
      <c r="D26" s="4"/>
      <c r="E26" s="4" t="s">
        <v>47</v>
      </c>
      <c r="F26" s="4"/>
      <c r="G26" s="4"/>
      <c r="H26" s="4"/>
    </row>
    <row r="27" spans="2:8">
      <c r="B27" s="4" t="s">
        <v>29</v>
      </c>
      <c r="C27" s="4" t="s">
        <v>43</v>
      </c>
      <c r="D27" s="4"/>
      <c r="E27" s="4" t="s">
        <v>47</v>
      </c>
      <c r="F27" s="4" t="s">
        <v>51</v>
      </c>
      <c r="G27" s="4" t="s">
        <v>52</v>
      </c>
      <c r="H27" s="4"/>
    </row>
    <row r="28" spans="2:8">
      <c r="B28" s="4" t="s">
        <v>30</v>
      </c>
      <c r="C28" s="4" t="s">
        <v>44</v>
      </c>
      <c r="D28" s="4"/>
      <c r="E28" s="4" t="s">
        <v>51</v>
      </c>
      <c r="F28" s="4" t="s">
        <v>53</v>
      </c>
      <c r="G28" s="4"/>
      <c r="H28" s="4"/>
    </row>
    <row r="29" spans="2:8">
      <c r="B29" s="4" t="s">
        <v>31</v>
      </c>
      <c r="C29" s="4" t="s">
        <v>45</v>
      </c>
      <c r="D29" s="4"/>
      <c r="E29" s="4" t="s">
        <v>51</v>
      </c>
      <c r="F29" s="4"/>
      <c r="G29" s="4"/>
      <c r="H29" s="4"/>
    </row>
    <row r="30" spans="2:8">
      <c r="B30" s="4" t="s">
        <v>32</v>
      </c>
      <c r="C30" s="4" t="s">
        <v>46</v>
      </c>
      <c r="D30" s="4"/>
      <c r="E30" s="4" t="s">
        <v>49</v>
      </c>
      <c r="F30" s="4" t="s">
        <v>52</v>
      </c>
      <c r="G30" s="4" t="s">
        <v>53</v>
      </c>
      <c r="H30" s="4"/>
    </row>
    <row r="31" spans="2:8">
      <c r="B31" s="4"/>
      <c r="C31" s="4"/>
      <c r="D31" s="4"/>
      <c r="E31" s="4"/>
      <c r="F31" s="4"/>
      <c r="G31" s="4"/>
      <c r="H31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14" sqref="F14"/>
    </sheetView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>
      <c r="A2" t="s">
        <v>55</v>
      </c>
      <c r="B2" t="s">
        <v>19</v>
      </c>
      <c r="C2" t="s">
        <v>33</v>
      </c>
      <c r="D2">
        <v>242.36</v>
      </c>
      <c r="E2">
        <v>249.72</v>
      </c>
      <c r="F2">
        <v>26.93</v>
      </c>
      <c r="G2">
        <v>27.3</v>
      </c>
      <c r="H2">
        <v>0</v>
      </c>
      <c r="I2">
        <v>0</v>
      </c>
      <c r="J2">
        <v>4.08</v>
      </c>
      <c r="K2">
        <v>4.37</v>
      </c>
      <c r="L2">
        <v>0</v>
      </c>
      <c r="M2">
        <v>1</v>
      </c>
      <c r="N2">
        <v>0.5</v>
      </c>
      <c r="O2">
        <v>0</v>
      </c>
      <c r="P2">
        <v>3</v>
      </c>
      <c r="Q2">
        <v>292</v>
      </c>
      <c r="R2">
        <v>0</v>
      </c>
    </row>
    <row r="3" spans="1:18">
      <c r="A3" t="s">
        <v>56</v>
      </c>
      <c r="B3" t="s">
        <v>20</v>
      </c>
      <c r="C3" t="s">
        <v>34</v>
      </c>
      <c r="D3">
        <v>238.82</v>
      </c>
      <c r="E3">
        <v>251.52</v>
      </c>
      <c r="F3">
        <v>27.18</v>
      </c>
      <c r="G3">
        <v>26.58</v>
      </c>
      <c r="H3">
        <v>0</v>
      </c>
      <c r="I3">
        <v>1</v>
      </c>
      <c r="J3">
        <v>4.38</v>
      </c>
      <c r="K3">
        <v>3.77</v>
      </c>
      <c r="L3">
        <v>1</v>
      </c>
      <c r="M3">
        <v>2</v>
      </c>
      <c r="N3">
        <v>0</v>
      </c>
      <c r="O3">
        <v>0</v>
      </c>
      <c r="P3">
        <v>4</v>
      </c>
      <c r="Q3">
        <v>292</v>
      </c>
      <c r="R3">
        <v>1</v>
      </c>
    </row>
    <row r="4" spans="1:18">
      <c r="A4" t="s">
        <v>57</v>
      </c>
      <c r="B4" t="s">
        <v>21</v>
      </c>
      <c r="C4" t="s">
        <v>35</v>
      </c>
      <c r="D4">
        <v>244.48</v>
      </c>
      <c r="E4">
        <v>246.54</v>
      </c>
      <c r="F4">
        <v>27.39</v>
      </c>
      <c r="G4">
        <v>26.71</v>
      </c>
      <c r="H4">
        <v>0</v>
      </c>
      <c r="I4">
        <v>0</v>
      </c>
      <c r="J4">
        <v>4.3899999999999997</v>
      </c>
      <c r="K4">
        <v>4</v>
      </c>
      <c r="L4">
        <v>0</v>
      </c>
      <c r="M4">
        <v>0</v>
      </c>
      <c r="N4">
        <v>0</v>
      </c>
      <c r="O4">
        <v>0</v>
      </c>
      <c r="P4">
        <v>-1</v>
      </c>
      <c r="Q4">
        <v>339</v>
      </c>
      <c r="R4">
        <v>1</v>
      </c>
    </row>
    <row r="5" spans="1:18">
      <c r="A5" t="s">
        <v>58</v>
      </c>
      <c r="B5" t="s">
        <v>22</v>
      </c>
      <c r="C5" t="s">
        <v>36</v>
      </c>
      <c r="D5">
        <v>245.49</v>
      </c>
      <c r="E5">
        <v>242.97</v>
      </c>
      <c r="F5">
        <v>26.39</v>
      </c>
      <c r="G5">
        <v>27.22</v>
      </c>
      <c r="H5">
        <v>0</v>
      </c>
      <c r="I5">
        <v>0</v>
      </c>
      <c r="J5">
        <v>3.47</v>
      </c>
      <c r="K5">
        <v>4.29</v>
      </c>
      <c r="L5">
        <v>0</v>
      </c>
      <c r="M5">
        <v>1</v>
      </c>
      <c r="N5">
        <v>0</v>
      </c>
      <c r="O5">
        <v>0</v>
      </c>
      <c r="P5">
        <v>3</v>
      </c>
      <c r="Q5">
        <v>1023</v>
      </c>
      <c r="R5">
        <v>0</v>
      </c>
    </row>
    <row r="6" spans="1:18">
      <c r="A6" t="s">
        <v>59</v>
      </c>
      <c r="B6" t="s">
        <v>23</v>
      </c>
      <c r="C6" t="s">
        <v>37</v>
      </c>
      <c r="D6">
        <v>238.81</v>
      </c>
      <c r="E6">
        <v>243.98</v>
      </c>
      <c r="F6">
        <v>27.04</v>
      </c>
      <c r="G6">
        <v>27.33</v>
      </c>
      <c r="H6">
        <v>0</v>
      </c>
      <c r="I6">
        <v>0</v>
      </c>
      <c r="J6">
        <v>3.91</v>
      </c>
      <c r="K6">
        <v>4.55</v>
      </c>
      <c r="L6">
        <v>1</v>
      </c>
      <c r="M6">
        <v>1</v>
      </c>
      <c r="N6">
        <v>1</v>
      </c>
      <c r="O6">
        <v>0</v>
      </c>
      <c r="P6">
        <v>2</v>
      </c>
      <c r="Q6">
        <v>115</v>
      </c>
      <c r="R6">
        <v>0</v>
      </c>
    </row>
    <row r="7" spans="1:18">
      <c r="A7" t="s">
        <v>60</v>
      </c>
      <c r="B7" t="s">
        <v>24</v>
      </c>
      <c r="C7" t="s">
        <v>38</v>
      </c>
      <c r="D7">
        <v>244.21</v>
      </c>
      <c r="E7">
        <v>237.52</v>
      </c>
      <c r="F7">
        <v>27.26</v>
      </c>
      <c r="G7">
        <v>26.06</v>
      </c>
      <c r="H7">
        <v>0</v>
      </c>
      <c r="I7">
        <v>0</v>
      </c>
      <c r="J7">
        <v>4.33</v>
      </c>
      <c r="K7">
        <v>3.2</v>
      </c>
      <c r="L7">
        <v>0</v>
      </c>
      <c r="M7">
        <v>0</v>
      </c>
      <c r="N7">
        <v>0</v>
      </c>
      <c r="O7">
        <v>0</v>
      </c>
      <c r="P7">
        <v>-1</v>
      </c>
      <c r="Q7">
        <v>262</v>
      </c>
      <c r="R7">
        <v>0</v>
      </c>
    </row>
    <row r="8" spans="1:18">
      <c r="A8" t="s">
        <v>61</v>
      </c>
      <c r="B8" t="s">
        <v>25</v>
      </c>
      <c r="C8" t="s">
        <v>39</v>
      </c>
      <c r="D8">
        <v>238.71</v>
      </c>
      <c r="E8">
        <v>247.23</v>
      </c>
      <c r="F8">
        <v>26.12</v>
      </c>
      <c r="G8">
        <v>27.08</v>
      </c>
      <c r="H8">
        <v>0</v>
      </c>
      <c r="I8">
        <v>0</v>
      </c>
      <c r="J8">
        <v>3.34</v>
      </c>
      <c r="K8">
        <v>4.1500000000000004</v>
      </c>
      <c r="L8">
        <v>0</v>
      </c>
      <c r="M8">
        <v>1</v>
      </c>
      <c r="N8">
        <v>0</v>
      </c>
      <c r="O8">
        <v>0</v>
      </c>
      <c r="P8">
        <v>1</v>
      </c>
      <c r="Q8">
        <v>682</v>
      </c>
      <c r="R8">
        <v>0</v>
      </c>
    </row>
    <row r="9" spans="1:18">
      <c r="A9" t="s">
        <v>62</v>
      </c>
      <c r="B9" t="s">
        <v>26</v>
      </c>
      <c r="C9" t="s">
        <v>40</v>
      </c>
      <c r="D9">
        <v>244.78</v>
      </c>
      <c r="E9">
        <v>242.33</v>
      </c>
      <c r="F9">
        <v>26.65</v>
      </c>
      <c r="G9">
        <v>26.58</v>
      </c>
      <c r="H9">
        <v>0</v>
      </c>
      <c r="I9">
        <v>0</v>
      </c>
      <c r="J9">
        <v>3.89</v>
      </c>
      <c r="K9">
        <v>3.55</v>
      </c>
      <c r="L9">
        <v>3</v>
      </c>
      <c r="M9">
        <v>0</v>
      </c>
      <c r="N9">
        <v>0</v>
      </c>
      <c r="O9">
        <v>1</v>
      </c>
      <c r="P9">
        <v>-1</v>
      </c>
      <c r="Q9">
        <v>917</v>
      </c>
      <c r="R9">
        <v>1</v>
      </c>
    </row>
    <row r="10" spans="1:18">
      <c r="A10" t="s">
        <v>63</v>
      </c>
      <c r="B10" t="s">
        <v>27</v>
      </c>
      <c r="C10" t="s">
        <v>41</v>
      </c>
      <c r="D10">
        <v>241.59</v>
      </c>
      <c r="E10">
        <v>245.22</v>
      </c>
      <c r="F10">
        <v>27.81</v>
      </c>
      <c r="G10">
        <v>27.09</v>
      </c>
      <c r="H10">
        <v>1</v>
      </c>
      <c r="I10">
        <v>0</v>
      </c>
      <c r="J10">
        <v>4.72</v>
      </c>
      <c r="K10">
        <v>4.0999999999999996</v>
      </c>
      <c r="L10">
        <v>0</v>
      </c>
      <c r="M10">
        <v>0</v>
      </c>
      <c r="N10">
        <v>0</v>
      </c>
      <c r="O10">
        <v>0</v>
      </c>
      <c r="P10">
        <v>0</v>
      </c>
      <c r="Q10">
        <v>972</v>
      </c>
      <c r="R10">
        <v>1</v>
      </c>
    </row>
    <row r="11" spans="1:18">
      <c r="A11" t="s">
        <v>64</v>
      </c>
      <c r="B11" t="s">
        <v>28</v>
      </c>
      <c r="C11" t="s">
        <v>42</v>
      </c>
      <c r="D11">
        <v>240.72</v>
      </c>
      <c r="E11">
        <v>247.56</v>
      </c>
      <c r="F11">
        <v>26.8</v>
      </c>
      <c r="G11">
        <v>27.32</v>
      </c>
      <c r="H11">
        <v>0</v>
      </c>
      <c r="I11">
        <v>0</v>
      </c>
      <c r="J11">
        <v>3.83</v>
      </c>
      <c r="K11">
        <v>4.18</v>
      </c>
      <c r="L11">
        <v>0</v>
      </c>
      <c r="M11">
        <v>0</v>
      </c>
      <c r="N11">
        <v>0</v>
      </c>
      <c r="O11">
        <v>0</v>
      </c>
      <c r="P11">
        <v>-1</v>
      </c>
      <c r="Q11">
        <v>1575</v>
      </c>
      <c r="R11">
        <v>2</v>
      </c>
    </row>
    <row r="12" spans="1:18">
      <c r="A12" t="s">
        <v>65</v>
      </c>
      <c r="B12" t="s">
        <v>29</v>
      </c>
      <c r="C12" t="s">
        <v>43</v>
      </c>
      <c r="D12">
        <v>243.55</v>
      </c>
      <c r="E12">
        <v>236.35</v>
      </c>
      <c r="F12">
        <v>26.84</v>
      </c>
      <c r="G12">
        <v>27.02</v>
      </c>
      <c r="H12">
        <v>0</v>
      </c>
      <c r="I12">
        <v>0</v>
      </c>
      <c r="J12">
        <v>4.04</v>
      </c>
      <c r="K12">
        <v>4.05</v>
      </c>
      <c r="L12">
        <v>0</v>
      </c>
      <c r="M12">
        <v>0</v>
      </c>
      <c r="N12">
        <v>2</v>
      </c>
      <c r="O12">
        <v>1</v>
      </c>
      <c r="P12">
        <v>3</v>
      </c>
      <c r="Q12">
        <v>557</v>
      </c>
      <c r="R12">
        <v>1</v>
      </c>
    </row>
    <row r="13" spans="1:18">
      <c r="A13" t="s">
        <v>66</v>
      </c>
      <c r="B13" t="s">
        <v>30</v>
      </c>
      <c r="C13" t="s">
        <v>44</v>
      </c>
      <c r="D13">
        <v>243.9</v>
      </c>
      <c r="E13">
        <v>246.2</v>
      </c>
      <c r="F13">
        <v>26.45</v>
      </c>
      <c r="G13">
        <v>27.41</v>
      </c>
      <c r="H13">
        <v>1</v>
      </c>
      <c r="I13">
        <v>1</v>
      </c>
      <c r="J13">
        <v>3.72</v>
      </c>
      <c r="K13">
        <v>4.41</v>
      </c>
      <c r="L13">
        <v>2</v>
      </c>
      <c r="M13">
        <v>0</v>
      </c>
      <c r="N13">
        <v>0</v>
      </c>
      <c r="O13">
        <v>0</v>
      </c>
      <c r="P13">
        <v>3</v>
      </c>
      <c r="Q13">
        <v>190</v>
      </c>
      <c r="R13">
        <v>0</v>
      </c>
    </row>
    <row r="14" spans="1:18">
      <c r="A14" t="s">
        <v>67</v>
      </c>
      <c r="B14" t="s">
        <v>31</v>
      </c>
      <c r="C14" t="s">
        <v>45</v>
      </c>
      <c r="D14">
        <v>246.56</v>
      </c>
      <c r="E14">
        <v>245.8</v>
      </c>
      <c r="F14">
        <v>27.08</v>
      </c>
      <c r="G14">
        <v>27.48</v>
      </c>
      <c r="H14">
        <v>0</v>
      </c>
      <c r="I14">
        <v>0</v>
      </c>
      <c r="J14">
        <v>4.12</v>
      </c>
      <c r="K14">
        <v>4.68</v>
      </c>
      <c r="L14">
        <v>0</v>
      </c>
      <c r="M14">
        <v>1</v>
      </c>
      <c r="N14">
        <v>0.5</v>
      </c>
      <c r="O14">
        <v>0</v>
      </c>
      <c r="P14">
        <v>4</v>
      </c>
      <c r="Q14">
        <v>1116</v>
      </c>
      <c r="R14">
        <v>1</v>
      </c>
    </row>
    <row r="15" spans="1:18">
      <c r="A15" t="s">
        <v>68</v>
      </c>
      <c r="B15" t="s">
        <v>32</v>
      </c>
      <c r="C15" t="s">
        <v>46</v>
      </c>
      <c r="D15">
        <v>245</v>
      </c>
      <c r="E15">
        <v>243.69</v>
      </c>
      <c r="F15">
        <v>26.55</v>
      </c>
      <c r="G15">
        <v>27.12</v>
      </c>
      <c r="H15">
        <v>0</v>
      </c>
      <c r="I15">
        <v>1</v>
      </c>
      <c r="J15">
        <v>3.7</v>
      </c>
      <c r="K15">
        <v>4.3600000000000003</v>
      </c>
      <c r="L15">
        <v>0</v>
      </c>
      <c r="M15">
        <v>1</v>
      </c>
      <c r="N15">
        <v>0</v>
      </c>
      <c r="O15">
        <v>0.5</v>
      </c>
      <c r="P15">
        <v>0</v>
      </c>
      <c r="Q15">
        <v>893</v>
      </c>
      <c r="R1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6" sqref="L6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45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43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91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46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92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26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39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37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31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34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27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36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20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21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93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29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22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94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32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19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44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28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24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38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33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25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41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23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42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35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40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43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45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46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92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26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91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31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39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34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37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27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93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21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29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36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20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22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94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19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32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38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44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28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24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33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25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41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35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23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42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40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43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45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46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26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92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31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34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37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91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39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21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93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29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27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94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36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20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22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19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28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33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32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38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44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24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25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41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42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23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35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40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43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45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46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31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34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26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37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92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91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21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39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94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36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29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93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19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27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20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28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22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32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44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33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38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24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25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42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41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23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35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40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" sqref="K2:N33"/>
    </sheetView>
  </sheetViews>
  <sheetFormatPr baseColWidth="10" defaultColWidth="8.83203125" defaultRowHeight="14" x14ac:dyDescent="0"/>
  <sheetData>
    <row r="1" spans="1:14">
      <c r="A1" t="s">
        <v>84</v>
      </c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J1" s="1" t="s">
        <v>96</v>
      </c>
      <c r="K1" s="1" t="s">
        <v>97</v>
      </c>
      <c r="L1" s="1" t="s">
        <v>98</v>
      </c>
      <c r="M1" s="1" t="s">
        <v>85</v>
      </c>
      <c r="N1" s="1" t="s">
        <v>99</v>
      </c>
    </row>
    <row r="2" spans="1:14">
      <c r="A2" t="s">
        <v>30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43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45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46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34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91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31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26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37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21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39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92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94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27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93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36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29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19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20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44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28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33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22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38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32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24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25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41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42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23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35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40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2015-11-11T22:20:47Z</dcterms:created>
  <dcterms:modified xsi:type="dcterms:W3CDTF">2015-11-17T14:15:37Z</dcterms:modified>
</cp:coreProperties>
</file>