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3840" yWindow="560" windowWidth="25040" windowHeight="14420" tabRatio="932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  <sheet name="RankingWk8" sheetId="12" r:id="rId12"/>
    <sheet name="RankingWk9" sheetId="13" r:id="rId13"/>
    <sheet name="RankingWk10" sheetId="14" r:id="rId14"/>
    <sheet name="RankingWk11" sheetId="15" r:id="rId15"/>
    <sheet name="RankingWk12" sheetId="16" r:id="rId16"/>
    <sheet name="RankingWk13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19" i="1"/>
  <c r="J18" i="1"/>
  <c r="I18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N2" i="15"/>
  <c r="K2" i="15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N2" i="17"/>
  <c r="K2" i="17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</calcChain>
</file>

<file path=xl/sharedStrings.xml><?xml version="1.0" encoding="utf-8"?>
<sst xmlns="http://schemas.openxmlformats.org/spreadsheetml/2006/main" count="888" uniqueCount="109">
  <si>
    <t>Week</t>
  </si>
  <si>
    <t>Away</t>
  </si>
  <si>
    <t>Home</t>
  </si>
  <si>
    <t>Probability</t>
  </si>
  <si>
    <t>Prediction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</si>
  <si>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</si>
  <si>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</si>
  <si>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</si>
  <si>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</si>
  <si>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</si>
  <si>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</si>
  <si>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</si>
  <si>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</si>
  <si>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</si>
  <si>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</si>
  <si>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</si>
  <si>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</si>
  <si>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</si>
  <si>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</si>
  <si>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</si>
  <si>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</si>
  <si>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Green Bay Packers</t>
  </si>
  <si>
    <t>Houston Texans</t>
  </si>
  <si>
    <t>San Francisco 49ers</t>
  </si>
  <si>
    <t>Cincinnati Bengals</t>
  </si>
  <si>
    <t>Baltimore Ravens</t>
  </si>
  <si>
    <t>Seattle Seahawks</t>
  </si>
  <si>
    <t>Carolina Panthers</t>
  </si>
  <si>
    <t>New York Jets</t>
  </si>
  <si>
    <t>Jacksonville Jaguars</t>
  </si>
  <si>
    <t>Arizona Cardinals</t>
  </si>
  <si>
    <t>Atlanta Falcons</t>
  </si>
  <si>
    <t>Kansas City Chiefs</t>
  </si>
  <si>
    <t>Denver Broncos</t>
  </si>
  <si>
    <t>Philadelphia Eagles</t>
  </si>
  <si>
    <t>Indianapolis Colts</t>
  </si>
  <si>
    <t>Dallas Cowboys</t>
  </si>
  <si>
    <t>Detroit Lions</t>
  </si>
  <si>
    <t>Buffalo Bills</t>
  </si>
  <si>
    <t>Chicago Bears</t>
  </si>
  <si>
    <t>Cleveland Browns</t>
  </si>
  <si>
    <t>Miami Dolphins</t>
  </si>
  <si>
    <t>Minnesota Vikings</t>
  </si>
  <si>
    <t>New Orleans Saints</t>
  </si>
  <si>
    <t>New York Giants</t>
  </si>
  <si>
    <t>Tennessee Titans</t>
  </si>
  <si>
    <t>St. Louis Rams</t>
  </si>
  <si>
    <t>Tampa Bay Buccaneers</t>
  </si>
  <si>
    <t>Oakland Raiders</t>
  </si>
  <si>
    <t>San Diego Chargers</t>
  </si>
  <si>
    <t>New England Patriots</t>
  </si>
  <si>
    <t>Pittsburgh Steelers</t>
  </si>
  <si>
    <t>Washington Redskins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</si>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</sst>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L2" sqref="L2:P17"/>
    </sheetView>
  </sheetViews>
  <sheetFormatPr baseColWidth="10" defaultColWidth="8.83203125" defaultRowHeight="14" x14ac:dyDescent="0"/>
  <cols>
    <col min="12" max="12" width="16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104</v>
      </c>
      <c r="H1" s="4" t="s">
        <v>105</v>
      </c>
      <c r="I1" t="s">
        <v>106</v>
      </c>
      <c r="J1" t="s">
        <v>104</v>
      </c>
      <c r="L1" t="s">
        <v>1</v>
      </c>
      <c r="M1" s="5" t="s">
        <v>107</v>
      </c>
      <c r="N1" t="s">
        <v>2</v>
      </c>
      <c r="O1" s="5" t="s">
        <v>107</v>
      </c>
      <c r="P1" t="s">
        <v>108</v>
      </c>
    </row>
    <row r="2" spans="1:16">
      <c r="A2" t="s">
        <v>5</v>
      </c>
      <c r="B2">
        <v>13</v>
      </c>
      <c r="C2" t="s">
        <v>21</v>
      </c>
      <c r="D2" t="s">
        <v>37</v>
      </c>
      <c r="E2">
        <v>0.5913873066184363</v>
      </c>
      <c r="F2">
        <v>1</v>
      </c>
      <c r="G2">
        <v>1</v>
      </c>
      <c r="H2" s="4">
        <v>1</v>
      </c>
      <c r="I2" t="b">
        <f>IF(H2="","",IF(F2=H2,TRUE,FALSE))</f>
        <v>1</v>
      </c>
      <c r="J2" t="b">
        <f>IF(H2="","",IF(G2=H2,TRUE,FALSE))</f>
        <v>1</v>
      </c>
      <c r="L2" t="str">
        <f t="shared" ref="L2:L13" si="0">C2</f>
        <v>Green Bay Packers</v>
      </c>
      <c r="M2" s="5">
        <f t="shared" ref="M2:M13" si="1">E2</f>
        <v>0.5913873066184363</v>
      </c>
      <c r="N2" t="str">
        <f t="shared" ref="N2:N13" si="2">D2</f>
        <v>Detroit Lions</v>
      </c>
      <c r="O2" s="5">
        <f t="shared" ref="O2:O13" si="3">1-E2</f>
        <v>0.4086126933815637</v>
      </c>
      <c r="P2" s="6">
        <f>O2-M2</f>
        <v>-0.18277461323687261</v>
      </c>
    </row>
    <row r="3" spans="1:16">
      <c r="A3" t="s">
        <v>6</v>
      </c>
      <c r="B3">
        <v>13</v>
      </c>
      <c r="C3" t="s">
        <v>22</v>
      </c>
      <c r="D3" t="s">
        <v>38</v>
      </c>
      <c r="E3">
        <v>0.52625403900508361</v>
      </c>
      <c r="F3">
        <v>1</v>
      </c>
      <c r="G3">
        <v>0</v>
      </c>
      <c r="H3" s="4">
        <v>0</v>
      </c>
      <c r="I3" t="b">
        <f t="shared" ref="I3:I17" si="4">IF(H3="","",IF(F3=H3,TRUE,FALSE))</f>
        <v>0</v>
      </c>
      <c r="J3" t="b">
        <f t="shared" ref="J3:J17" si="5">IF(H3="","",IF(G3=H3,TRUE,FALSE))</f>
        <v>1</v>
      </c>
      <c r="L3" t="str">
        <f t="shared" ref="L3:L17" si="6">C3</f>
        <v>Houston Texans</v>
      </c>
      <c r="M3" s="5">
        <f t="shared" ref="M3:M17" si="7">E3</f>
        <v>0.52625403900508361</v>
      </c>
      <c r="N3" t="str">
        <f t="shared" ref="N3:N17" si="8">D3</f>
        <v>Buffalo Bills</v>
      </c>
      <c r="O3" s="5">
        <f t="shared" ref="O3:O17" si="9">1-E3</f>
        <v>0.47374596099491639</v>
      </c>
      <c r="P3" s="6">
        <f t="shared" ref="P3:P17" si="10">O3-M3</f>
        <v>-5.2508078010167214E-2</v>
      </c>
    </row>
    <row r="4" spans="1:16">
      <c r="A4" t="s">
        <v>7</v>
      </c>
      <c r="B4">
        <v>13</v>
      </c>
      <c r="C4" t="s">
        <v>23</v>
      </c>
      <c r="D4" t="s">
        <v>39</v>
      </c>
      <c r="E4">
        <v>0.51752434354450538</v>
      </c>
      <c r="F4">
        <v>1</v>
      </c>
      <c r="G4">
        <v>0</v>
      </c>
      <c r="H4" s="4">
        <v>1</v>
      </c>
      <c r="I4" t="b">
        <f t="shared" si="4"/>
        <v>1</v>
      </c>
      <c r="J4" t="b">
        <f t="shared" si="5"/>
        <v>0</v>
      </c>
      <c r="L4" t="str">
        <f t="shared" si="6"/>
        <v>San Francisco 49ers</v>
      </c>
      <c r="M4" s="5">
        <f t="shared" si="7"/>
        <v>0.51752434354450538</v>
      </c>
      <c r="N4" t="str">
        <f t="shared" si="8"/>
        <v>Chicago Bears</v>
      </c>
      <c r="O4" s="5">
        <f t="shared" si="9"/>
        <v>0.48247565645549462</v>
      </c>
      <c r="P4" s="6">
        <f t="shared" si="10"/>
        <v>-3.5048687089010766E-2</v>
      </c>
    </row>
    <row r="5" spans="1:16">
      <c r="A5" t="s">
        <v>8</v>
      </c>
      <c r="B5">
        <v>13</v>
      </c>
      <c r="C5" t="s">
        <v>24</v>
      </c>
      <c r="D5" t="s">
        <v>40</v>
      </c>
      <c r="E5">
        <v>0.81802606494077412</v>
      </c>
      <c r="F5">
        <v>1</v>
      </c>
      <c r="G5">
        <v>1</v>
      </c>
      <c r="H5" s="4">
        <v>1</v>
      </c>
      <c r="I5" t="b">
        <f t="shared" si="4"/>
        <v>1</v>
      </c>
      <c r="J5" t="b">
        <f t="shared" si="5"/>
        <v>1</v>
      </c>
      <c r="L5" t="str">
        <f t="shared" si="6"/>
        <v>Cincinnati Bengals</v>
      </c>
      <c r="M5" s="5">
        <f t="shared" si="7"/>
        <v>0.81802606494077412</v>
      </c>
      <c r="N5" t="str">
        <f t="shared" si="8"/>
        <v>Cleveland Browns</v>
      </c>
      <c r="O5" s="5">
        <f t="shared" si="9"/>
        <v>0.18197393505922588</v>
      </c>
      <c r="P5" s="6">
        <f t="shared" si="10"/>
        <v>-0.63605212988154824</v>
      </c>
    </row>
    <row r="6" spans="1:16">
      <c r="A6" t="s">
        <v>9</v>
      </c>
      <c r="B6">
        <v>13</v>
      </c>
      <c r="C6" t="s">
        <v>25</v>
      </c>
      <c r="D6" t="s">
        <v>41</v>
      </c>
      <c r="E6">
        <v>0.59245382542771174</v>
      </c>
      <c r="F6">
        <v>1</v>
      </c>
      <c r="G6">
        <v>1</v>
      </c>
      <c r="H6" s="4">
        <v>0</v>
      </c>
      <c r="I6" t="b">
        <f t="shared" si="4"/>
        <v>0</v>
      </c>
      <c r="J6" t="b">
        <f t="shared" si="5"/>
        <v>0</v>
      </c>
      <c r="L6" t="str">
        <f t="shared" si="6"/>
        <v>Baltimore Ravens</v>
      </c>
      <c r="M6" s="5">
        <f t="shared" si="7"/>
        <v>0.59245382542771174</v>
      </c>
      <c r="N6" t="str">
        <f t="shared" si="8"/>
        <v>Miami Dolphins</v>
      </c>
      <c r="O6" s="5">
        <f t="shared" si="9"/>
        <v>0.40754617457228826</v>
      </c>
      <c r="P6" s="6">
        <f t="shared" si="10"/>
        <v>-0.18490765085542349</v>
      </c>
    </row>
    <row r="7" spans="1:16">
      <c r="A7" t="s">
        <v>10</v>
      </c>
      <c r="B7">
        <v>13</v>
      </c>
      <c r="C7" t="s">
        <v>26</v>
      </c>
      <c r="D7" t="s">
        <v>42</v>
      </c>
      <c r="E7">
        <v>0.64143343104087902</v>
      </c>
      <c r="F7">
        <v>1</v>
      </c>
      <c r="G7">
        <v>0.5</v>
      </c>
      <c r="H7" s="4">
        <v>1</v>
      </c>
      <c r="I7" t="b">
        <f t="shared" si="4"/>
        <v>1</v>
      </c>
      <c r="J7" t="b">
        <f t="shared" si="5"/>
        <v>0</v>
      </c>
      <c r="L7" t="str">
        <f t="shared" si="6"/>
        <v>Seattle Seahawks</v>
      </c>
      <c r="M7" s="5">
        <f t="shared" si="7"/>
        <v>0.64143343104087902</v>
      </c>
      <c r="N7" t="str">
        <f t="shared" si="8"/>
        <v>Minnesota Vikings</v>
      </c>
      <c r="O7" s="5">
        <f t="shared" si="9"/>
        <v>0.35856656895912098</v>
      </c>
      <c r="P7" s="6">
        <f t="shared" si="10"/>
        <v>-0.28286686208175804</v>
      </c>
    </row>
    <row r="8" spans="1:16">
      <c r="A8" t="s">
        <v>11</v>
      </c>
      <c r="B8">
        <v>13</v>
      </c>
      <c r="C8" t="s">
        <v>27</v>
      </c>
      <c r="D8" t="s">
        <v>43</v>
      </c>
      <c r="E8">
        <v>0.66457965402417607</v>
      </c>
      <c r="F8">
        <v>1</v>
      </c>
      <c r="G8">
        <v>1</v>
      </c>
      <c r="H8" s="4">
        <v>1</v>
      </c>
      <c r="I8" t="b">
        <f t="shared" si="4"/>
        <v>1</v>
      </c>
      <c r="J8" t="b">
        <f t="shared" si="5"/>
        <v>1</v>
      </c>
      <c r="L8" t="str">
        <f t="shared" si="6"/>
        <v>Carolina Panthers</v>
      </c>
      <c r="M8" s="5">
        <f t="shared" si="7"/>
        <v>0.66457965402417607</v>
      </c>
      <c r="N8" t="str">
        <f t="shared" si="8"/>
        <v>New Orleans Saints</v>
      </c>
      <c r="O8" s="5">
        <f t="shared" si="9"/>
        <v>0.33542034597582393</v>
      </c>
      <c r="P8" s="6">
        <f t="shared" si="10"/>
        <v>-0.32915930804835214</v>
      </c>
    </row>
    <row r="9" spans="1:16">
      <c r="A9" t="s">
        <v>12</v>
      </c>
      <c r="B9">
        <v>13</v>
      </c>
      <c r="C9" t="s">
        <v>28</v>
      </c>
      <c r="D9" t="s">
        <v>44</v>
      </c>
      <c r="E9">
        <v>0.47992611918538847</v>
      </c>
      <c r="F9">
        <v>0</v>
      </c>
      <c r="G9">
        <v>0</v>
      </c>
      <c r="H9" s="4">
        <v>1</v>
      </c>
      <c r="I9" t="b">
        <f t="shared" si="4"/>
        <v>0</v>
      </c>
      <c r="J9" t="b">
        <f t="shared" si="5"/>
        <v>0</v>
      </c>
      <c r="L9" t="str">
        <f t="shared" si="6"/>
        <v>New York Jets</v>
      </c>
      <c r="M9" s="5">
        <f t="shared" si="7"/>
        <v>0.47992611918538847</v>
      </c>
      <c r="N9" t="str">
        <f t="shared" si="8"/>
        <v>New York Giants</v>
      </c>
      <c r="O9" s="5">
        <f t="shared" si="9"/>
        <v>0.52007388081461148</v>
      </c>
      <c r="P9" s="6">
        <f t="shared" si="10"/>
        <v>4.0147761629223011E-2</v>
      </c>
    </row>
    <row r="10" spans="1:16">
      <c r="A10" t="s">
        <v>13</v>
      </c>
      <c r="B10">
        <v>13</v>
      </c>
      <c r="C10" t="s">
        <v>29</v>
      </c>
      <c r="D10" t="s">
        <v>45</v>
      </c>
      <c r="E10">
        <v>0.60572658292929082</v>
      </c>
      <c r="F10">
        <v>1</v>
      </c>
      <c r="G10">
        <v>0</v>
      </c>
      <c r="H10" s="4">
        <v>0</v>
      </c>
      <c r="I10" t="b">
        <f t="shared" si="4"/>
        <v>0</v>
      </c>
      <c r="J10" t="b">
        <f t="shared" si="5"/>
        <v>1</v>
      </c>
      <c r="L10" t="str">
        <f t="shared" si="6"/>
        <v>Jacksonville Jaguars</v>
      </c>
      <c r="M10" s="5">
        <f t="shared" si="7"/>
        <v>0.60572658292929082</v>
      </c>
      <c r="N10" t="str">
        <f t="shared" si="8"/>
        <v>Tennessee Titans</v>
      </c>
      <c r="O10" s="5">
        <f t="shared" si="9"/>
        <v>0.39427341707070918</v>
      </c>
      <c r="P10" s="6">
        <f t="shared" si="10"/>
        <v>-0.21145316585858165</v>
      </c>
    </row>
    <row r="11" spans="1:16">
      <c r="A11" t="s">
        <v>14</v>
      </c>
      <c r="B11">
        <v>13</v>
      </c>
      <c r="C11" t="s">
        <v>30</v>
      </c>
      <c r="D11" t="s">
        <v>46</v>
      </c>
      <c r="E11">
        <v>0.74565741242829153</v>
      </c>
      <c r="F11">
        <v>1</v>
      </c>
      <c r="G11">
        <v>1</v>
      </c>
      <c r="H11" s="4">
        <v>1</v>
      </c>
      <c r="I11" t="b">
        <f t="shared" si="4"/>
        <v>1</v>
      </c>
      <c r="J11" t="b">
        <f t="shared" si="5"/>
        <v>1</v>
      </c>
      <c r="L11" t="str">
        <f t="shared" si="6"/>
        <v>Arizona Cardinals</v>
      </c>
      <c r="M11" s="5">
        <f t="shared" si="7"/>
        <v>0.74565741242829153</v>
      </c>
      <c r="N11" t="str">
        <f t="shared" si="8"/>
        <v>St. Louis Rams</v>
      </c>
      <c r="O11" s="5">
        <f t="shared" si="9"/>
        <v>0.25434258757170847</v>
      </c>
      <c r="P11" s="6">
        <f t="shared" si="10"/>
        <v>-0.49131482485658307</v>
      </c>
    </row>
    <row r="12" spans="1:16">
      <c r="A12" t="s">
        <v>15</v>
      </c>
      <c r="B12">
        <v>13</v>
      </c>
      <c r="C12" t="s">
        <v>31</v>
      </c>
      <c r="D12" t="s">
        <v>47</v>
      </c>
      <c r="E12">
        <v>0.61957201755800317</v>
      </c>
      <c r="F12">
        <v>1</v>
      </c>
      <c r="G12">
        <v>0</v>
      </c>
      <c r="H12" s="4">
        <v>0</v>
      </c>
      <c r="I12" t="b">
        <f t="shared" si="4"/>
        <v>0</v>
      </c>
      <c r="J12" t="b">
        <f t="shared" si="5"/>
        <v>1</v>
      </c>
      <c r="L12" t="str">
        <f t="shared" si="6"/>
        <v>Atlanta Falcons</v>
      </c>
      <c r="M12" s="5">
        <f t="shared" si="7"/>
        <v>0.61957201755800317</v>
      </c>
      <c r="N12" t="str">
        <f t="shared" si="8"/>
        <v>Tampa Bay Buccaneers</v>
      </c>
      <c r="O12" s="5">
        <f t="shared" si="9"/>
        <v>0.38042798244199683</v>
      </c>
      <c r="P12" s="6">
        <f t="shared" si="10"/>
        <v>-0.23914403511600635</v>
      </c>
    </row>
    <row r="13" spans="1:16">
      <c r="A13" t="s">
        <v>16</v>
      </c>
      <c r="B13">
        <v>13</v>
      </c>
      <c r="C13" t="s">
        <v>32</v>
      </c>
      <c r="D13" t="s">
        <v>48</v>
      </c>
      <c r="E13">
        <v>0.69304207504320703</v>
      </c>
      <c r="F13">
        <v>1</v>
      </c>
      <c r="G13">
        <v>1</v>
      </c>
      <c r="H13" s="4">
        <v>1</v>
      </c>
      <c r="I13" t="b">
        <f t="shared" si="4"/>
        <v>1</v>
      </c>
      <c r="J13" t="b">
        <f t="shared" si="5"/>
        <v>1</v>
      </c>
      <c r="L13" t="str">
        <f t="shared" si="6"/>
        <v>Kansas City Chiefs</v>
      </c>
      <c r="M13" s="5">
        <f t="shared" si="7"/>
        <v>0.69304207504320703</v>
      </c>
      <c r="N13" t="str">
        <f t="shared" si="8"/>
        <v>Oakland Raiders</v>
      </c>
      <c r="O13" s="5">
        <f t="shared" si="9"/>
        <v>0.30695792495679297</v>
      </c>
      <c r="P13" s="6">
        <f t="shared" si="10"/>
        <v>-0.38608415008641406</v>
      </c>
    </row>
    <row r="14" spans="1:16">
      <c r="A14" t="s">
        <v>17</v>
      </c>
      <c r="B14">
        <v>13</v>
      </c>
      <c r="C14" t="s">
        <v>33</v>
      </c>
      <c r="D14" t="s">
        <v>49</v>
      </c>
      <c r="E14">
        <v>0.75321691980775141</v>
      </c>
      <c r="F14">
        <v>1</v>
      </c>
      <c r="G14">
        <v>1</v>
      </c>
      <c r="H14" s="4">
        <v>1</v>
      </c>
      <c r="I14" t="b">
        <f t="shared" si="4"/>
        <v>1</v>
      </c>
      <c r="J14" t="b">
        <f t="shared" si="5"/>
        <v>1</v>
      </c>
      <c r="L14" t="str">
        <f t="shared" si="6"/>
        <v>Denver Broncos</v>
      </c>
      <c r="M14" s="5">
        <f t="shared" si="7"/>
        <v>0.75321691980775141</v>
      </c>
      <c r="N14" t="str">
        <f t="shared" si="8"/>
        <v>San Diego Chargers</v>
      </c>
      <c r="O14" s="5">
        <f t="shared" si="9"/>
        <v>0.24678308019224859</v>
      </c>
      <c r="P14" s="6">
        <f t="shared" si="10"/>
        <v>-0.50643383961550281</v>
      </c>
    </row>
    <row r="15" spans="1:16">
      <c r="A15" t="s">
        <v>18</v>
      </c>
      <c r="B15">
        <v>13</v>
      </c>
      <c r="C15" t="s">
        <v>34</v>
      </c>
      <c r="D15" t="s">
        <v>50</v>
      </c>
      <c r="E15">
        <v>0.18134276303867747</v>
      </c>
      <c r="F15">
        <v>0</v>
      </c>
      <c r="G15">
        <v>0</v>
      </c>
      <c r="H15" s="4">
        <v>1</v>
      </c>
      <c r="I15" t="b">
        <f t="shared" si="4"/>
        <v>0</v>
      </c>
      <c r="J15" t="b">
        <f t="shared" si="5"/>
        <v>0</v>
      </c>
      <c r="L15" t="str">
        <f t="shared" si="6"/>
        <v>Philadelphia Eagles</v>
      </c>
      <c r="M15" s="5">
        <f t="shared" si="7"/>
        <v>0.18134276303867747</v>
      </c>
      <c r="N15" t="str">
        <f t="shared" si="8"/>
        <v>New England Patriots</v>
      </c>
      <c r="O15" s="5">
        <f t="shared" si="9"/>
        <v>0.81865723696132253</v>
      </c>
      <c r="P15" s="6">
        <f t="shared" si="10"/>
        <v>0.63731447392264506</v>
      </c>
    </row>
    <row r="16" spans="1:16">
      <c r="A16" t="s">
        <v>19</v>
      </c>
      <c r="B16">
        <v>13</v>
      </c>
      <c r="C16" t="s">
        <v>35</v>
      </c>
      <c r="D16" t="s">
        <v>51</v>
      </c>
      <c r="E16">
        <v>0.49340506147888885</v>
      </c>
      <c r="F16">
        <v>0</v>
      </c>
      <c r="G16">
        <v>0</v>
      </c>
      <c r="H16" s="4">
        <v>0</v>
      </c>
      <c r="I16" t="b">
        <f t="shared" si="4"/>
        <v>1</v>
      </c>
      <c r="J16" t="b">
        <f t="shared" si="5"/>
        <v>1</v>
      </c>
      <c r="L16" t="str">
        <f t="shared" si="6"/>
        <v>Indianapolis Colts</v>
      </c>
      <c r="M16" s="5">
        <f t="shared" si="7"/>
        <v>0.49340506147888885</v>
      </c>
      <c r="N16" t="str">
        <f t="shared" si="8"/>
        <v>Pittsburgh Steelers</v>
      </c>
      <c r="O16" s="5">
        <f t="shared" si="9"/>
        <v>0.50659493852111115</v>
      </c>
      <c r="P16" s="6">
        <f t="shared" si="10"/>
        <v>1.3189877042222298E-2</v>
      </c>
    </row>
    <row r="17" spans="1:16">
      <c r="A17" t="s">
        <v>20</v>
      </c>
      <c r="B17">
        <v>13</v>
      </c>
      <c r="C17" t="s">
        <v>36</v>
      </c>
      <c r="D17" t="s">
        <v>52</v>
      </c>
      <c r="E17">
        <v>0.63992177774025005</v>
      </c>
      <c r="F17">
        <v>1</v>
      </c>
      <c r="G17">
        <v>0</v>
      </c>
      <c r="H17" s="4">
        <v>1</v>
      </c>
      <c r="I17" t="b">
        <f t="shared" si="4"/>
        <v>1</v>
      </c>
      <c r="J17" t="b">
        <f t="shared" si="5"/>
        <v>0</v>
      </c>
      <c r="L17" t="str">
        <f t="shared" si="6"/>
        <v>Dallas Cowboys</v>
      </c>
      <c r="M17" s="5">
        <f t="shared" si="7"/>
        <v>0.63992177774025005</v>
      </c>
      <c r="N17" t="str">
        <f t="shared" si="8"/>
        <v>Washington Redskins</v>
      </c>
      <c r="O17" s="5">
        <f t="shared" si="9"/>
        <v>0.36007822225974995</v>
      </c>
      <c r="P17" s="6">
        <f t="shared" si="10"/>
        <v>-0.27984355548050011</v>
      </c>
    </row>
    <row r="18" spans="1:16">
      <c r="G18" s="5"/>
      <c r="I18" s="5">
        <f>COUNTIF(I2:I17,TRUE)/(COUNTIF(I2:I17,TRUE)+COUNTIF(I2:I17,FALSE))</f>
        <v>0.625</v>
      </c>
      <c r="J18" s="5">
        <f>COUNTIF(J2:J17,TRUE)/(COUNTIF(J2:J17,TRUE)+COUNTIF(J2:J17,FALSE))</f>
        <v>0.625</v>
      </c>
      <c r="M18" s="5"/>
      <c r="O18" s="5"/>
    </row>
    <row r="19" spans="1:16">
      <c r="I19">
        <f>COUNTIF(I2:I17,TRUE)</f>
        <v>10</v>
      </c>
      <c r="J19">
        <f>COUNTIF(J2:J17,TRUE)</f>
        <v>10</v>
      </c>
    </row>
    <row r="20" spans="1:16">
      <c r="I20">
        <f>COUNTIF(I2:I17,TRUE)+COUNTIF(I2:I17,FALSE)</f>
        <v>16</v>
      </c>
    </row>
  </sheetData>
  <conditionalFormatting sqref="N2:N17">
    <cfRule type="expression" dxfId="29" priority="11">
      <formula>$O2&lt;0.5</formula>
    </cfRule>
    <cfRule type="expression" dxfId="28" priority="12">
      <formula>$O2&gt;0.5</formula>
    </cfRule>
  </conditionalFormatting>
  <conditionalFormatting sqref="L2:L17">
    <cfRule type="expression" dxfId="27" priority="9">
      <formula>$M2&lt;0.5</formula>
    </cfRule>
    <cfRule type="expression" dxfId="26" priority="10">
      <formula>$M2&gt;0.5</formula>
    </cfRule>
  </conditionalFormatting>
  <conditionalFormatting sqref="M2:M17 O2:O17">
    <cfRule type="cellIs" dxfId="25" priority="7" operator="lessThan">
      <formula>0.5</formula>
    </cfRule>
    <cfRule type="cellIs" dxfId="24" priority="8" operator="greaterThan">
      <formula>0.5</formula>
    </cfRule>
  </conditionalFormatting>
  <conditionalFormatting sqref="N14:N15">
    <cfRule type="expression" dxfId="23" priority="5">
      <formula>$O14&lt;0.5</formula>
    </cfRule>
    <cfRule type="expression" dxfId="22" priority="6">
      <formula>$O14&gt;0.5</formula>
    </cfRule>
  </conditionalFormatting>
  <conditionalFormatting sqref="L14:L15">
    <cfRule type="expression" dxfId="21" priority="3">
      <formula>$M14&lt;0.5</formula>
    </cfRule>
    <cfRule type="expression" dxfId="20" priority="4">
      <formula>$M14&gt;0.5</formula>
    </cfRule>
  </conditionalFormatting>
  <conditionalFormatting sqref="O14:O15 M14:M15">
    <cfRule type="cellIs" dxfId="19" priority="1" operator="lessThan">
      <formula>0.5</formula>
    </cfRule>
    <cfRule type="cellIs" dxfId="1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33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24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26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21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35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30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51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27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36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31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23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25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34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43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49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44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38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32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42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28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37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39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41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46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22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29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52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40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48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47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45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33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24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21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26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51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27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35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30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36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23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31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34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43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25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42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49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38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28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37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44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41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32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22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46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39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29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52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40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48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47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45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33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24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26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21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27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30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51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35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31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43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36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23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34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42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44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25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41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32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28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49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37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38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46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39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22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29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52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48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40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47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45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2">
        <f>C2</f>
        <v>1703.2771568814551</v>
      </c>
      <c r="N2" s="3">
        <f>M2-VLOOKUP($A2,RankingWk8!$A$2:$H$33,3,FALSE)</f>
        <v>5.7694536283702291</v>
      </c>
    </row>
    <row r="3" spans="1:14">
      <c r="A3" t="s">
        <v>33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2">
        <f t="shared" ref="M3:M33" si="1">C3</f>
        <v>1666.2557875378429</v>
      </c>
      <c r="N3" s="3">
        <f>M3-VLOOKUP($A3,RankingWk8!$A$2:$H$33,3,FALSE)</f>
        <v>10.334244216417801</v>
      </c>
    </row>
    <row r="4" spans="1:14">
      <c r="A4" t="s">
        <v>24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2">
        <f t="shared" si="1"/>
        <v>1628.2221339056659</v>
      </c>
      <c r="N4" s="3">
        <f>M4-VLOOKUP($A4,RankingWk8!$A$2:$H$33,3,FALSE)</f>
        <v>10.134930761333635</v>
      </c>
    </row>
    <row r="5" spans="1:14">
      <c r="A5" t="s">
        <v>26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M5-VLOOKUP($A5,RankingWk8!$A$2:$H$33,3,FALSE)</f>
        <v>9.9417819352004244</v>
      </c>
    </row>
    <row r="6" spans="1:14">
      <c r="A6" t="s">
        <v>21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2">
        <f t="shared" si="1"/>
        <v>1584.7770077826531</v>
      </c>
      <c r="N6" s="3">
        <f>M6-VLOOKUP($A6,RankingWk8!$A$2:$H$33,3,FALSE)</f>
        <v>-10.334244216417801</v>
      </c>
    </row>
    <row r="7" spans="1:14">
      <c r="A7" t="s">
        <v>27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2">
        <f t="shared" si="1"/>
        <v>1580.6164486840064</v>
      </c>
      <c r="N7" s="3">
        <f>M7-VLOOKUP($A7,RankingWk8!$A$2:$H$33,3,FALSE)</f>
        <v>11.503652913785118</v>
      </c>
    </row>
    <row r="8" spans="1:14">
      <c r="A8" t="s">
        <v>30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M8-VLOOKUP($A8,RankingWk8!$A$2:$H$33,3,FALSE)</f>
        <v>6.3828865305063118</v>
      </c>
    </row>
    <row r="9" spans="1:14">
      <c r="A9" t="s">
        <v>51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2">
        <f t="shared" si="1"/>
        <v>1541.413812250501</v>
      </c>
      <c r="N9" s="3">
        <f>M9-VLOOKUP($A9,RankingWk8!$A$2:$H$33,3,FALSE)</f>
        <v>-10.134930761333635</v>
      </c>
    </row>
    <row r="10" spans="1:14">
      <c r="A10" t="s">
        <v>43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2">
        <f t="shared" si="1"/>
        <v>1537.3901423453913</v>
      </c>
      <c r="N10" s="3">
        <f>M10-VLOOKUP($A10,RankingWk8!$A$2:$H$33,3,FALSE)</f>
        <v>11.457457236456776</v>
      </c>
    </row>
    <row r="11" spans="1:14">
      <c r="A11" t="s">
        <v>35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2">
        <f t="shared" si="1"/>
        <v>1529.8569553691943</v>
      </c>
      <c r="N11" s="3">
        <f>M11-VLOOKUP($A11,RankingWk8!$A$2:$H$33,3,FALSE)</f>
        <v>-11.503652913785118</v>
      </c>
    </row>
    <row r="12" spans="1:14">
      <c r="A12" t="s">
        <v>36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2">
        <f t="shared" si="1"/>
        <v>1513.182290979661</v>
      </c>
      <c r="N12" s="3">
        <f>M12-VLOOKUP($A12,RankingWk8!$A$2:$H$33,3,FALSE)</f>
        <v>-9.9417819352004244</v>
      </c>
    </row>
    <row r="13" spans="1:14">
      <c r="A13" t="s">
        <v>42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2">
        <f t="shared" si="1"/>
        <v>1511.5228899558715</v>
      </c>
      <c r="N13" s="3">
        <f>M13-VLOOKUP($A13,RankingWk8!$A$2:$H$33,3,FALSE)</f>
        <v>10.919994345327268</v>
      </c>
    </row>
    <row r="14" spans="1:14">
      <c r="A14" t="s">
        <v>31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2">
        <f t="shared" si="1"/>
        <v>1510.8636734054594</v>
      </c>
      <c r="N14" s="3">
        <f>M14-VLOOKUP($A14,RankingWk8!$A$2:$H$33,3,FALSE)</f>
        <v>-18.122013190785765</v>
      </c>
    </row>
    <row r="15" spans="1:14">
      <c r="A15" t="s">
        <v>34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M15-VLOOKUP($A15,RankingWk8!$A$2:$H$33,3,FALSE)</f>
        <v>0</v>
      </c>
    </row>
    <row r="16" spans="1:14">
      <c r="A16" t="s">
        <v>23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2">
        <f t="shared" si="1"/>
        <v>1508.1771798108391</v>
      </c>
      <c r="N16" s="3">
        <f>M16-VLOOKUP($A16,RankingWk8!$A$2:$H$33,3,FALSE)</f>
        <v>-14.437397021949891</v>
      </c>
    </row>
    <row r="17" spans="1:14">
      <c r="A17" t="s">
        <v>25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2">
        <f t="shared" si="1"/>
        <v>1506.554665418515</v>
      </c>
      <c r="N17" s="3">
        <f>M17-VLOOKUP($A17,RankingWk8!$A$2:$H$33,3,FALSE)</f>
        <v>11.656210052143024</v>
      </c>
    </row>
    <row r="18" spans="1:14">
      <c r="A18" t="s">
        <v>32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2">
        <f t="shared" si="1"/>
        <v>1493.9577600262548</v>
      </c>
      <c r="N18" s="3">
        <f>M18-VLOOKUP($A18,RankingWk8!$A$2:$H$33,3,FALSE)</f>
        <v>12.118407075989808</v>
      </c>
    </row>
    <row r="19" spans="1:14">
      <c r="A19" t="s">
        <v>44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2">
        <f t="shared" si="1"/>
        <v>1485.4304396037028</v>
      </c>
      <c r="N19" s="3">
        <f>M19-VLOOKUP($A19,RankingWk8!$A$2:$H$33,3,FALSE)</f>
        <v>-11.457457236456776</v>
      </c>
    </row>
    <row r="20" spans="1:14">
      <c r="A20" t="s">
        <v>46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2">
        <f t="shared" si="1"/>
        <v>1482.7647964571843</v>
      </c>
      <c r="N20" s="3">
        <f>M20-VLOOKUP($A20,RankingWk8!$A$2:$H$33,3,FALSE)</f>
        <v>14.437397021949891</v>
      </c>
    </row>
    <row r="21" spans="1:14">
      <c r="A21" t="s">
        <v>41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2">
        <f t="shared" si="1"/>
        <v>1482.5954750840115</v>
      </c>
      <c r="N21" s="3">
        <f>M21-VLOOKUP($A21,RankingWk8!$A$2:$H$33,3,FALSE)</f>
        <v>-5.7694536283702291</v>
      </c>
    </row>
    <row r="22" spans="1:14">
      <c r="A22" t="s">
        <v>38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2">
        <f t="shared" si="1"/>
        <v>1468.4269921621794</v>
      </c>
      <c r="N22" s="3">
        <f>M22-VLOOKUP($A22,RankingWk8!$A$2:$H$33,3,FALSE)</f>
        <v>0</v>
      </c>
    </row>
    <row r="23" spans="1:14">
      <c r="A23" t="s">
        <v>28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2">
        <f t="shared" si="1"/>
        <v>1462.7192536568086</v>
      </c>
      <c r="N23" s="3">
        <f>M23-VLOOKUP($A23,RankingWk8!$A$2:$H$33,3,FALSE)</f>
        <v>-15.320383960087838</v>
      </c>
    </row>
    <row r="24" spans="1:14">
      <c r="A24" t="s">
        <v>49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2">
        <f t="shared" si="1"/>
        <v>1459.7535126007224</v>
      </c>
      <c r="N24" s="3">
        <f>M24-VLOOKUP($A24,RankingWk8!$A$2:$H$33,3,FALSE)</f>
        <v>-11.656210052143024</v>
      </c>
    </row>
    <row r="25" spans="1:14">
      <c r="A25" t="s">
        <v>22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2">
        <f t="shared" si="1"/>
        <v>1459.2323753588262</v>
      </c>
      <c r="N25" s="3">
        <f>M25-VLOOKUP($A25,RankingWk8!$A$2:$H$33,3,FALSE)</f>
        <v>8.7904413452483823</v>
      </c>
    </row>
    <row r="26" spans="1:14">
      <c r="A26" t="s">
        <v>37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2">
        <f t="shared" si="1"/>
        <v>1459.1113323907878</v>
      </c>
      <c r="N26" s="3">
        <f>M26-VLOOKUP($A26,RankingWk8!$A$2:$H$33,3,FALSE)</f>
        <v>-12.118407075989808</v>
      </c>
    </row>
    <row r="27" spans="1:14">
      <c r="A27" t="s">
        <v>39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2">
        <f t="shared" si="1"/>
        <v>1445.5307349676102</v>
      </c>
      <c r="N27" s="3">
        <f>M27-VLOOKUP($A27,RankingWk8!$A$2:$H$33,3,FALSE)</f>
        <v>-10.919994345327268</v>
      </c>
    </row>
    <row r="28" spans="1:14">
      <c r="A28" t="s">
        <v>29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M28-VLOOKUP($A28,RankingWk8!$A$2:$H$33,3,FALSE)</f>
        <v>0</v>
      </c>
    </row>
    <row r="29" spans="1:14">
      <c r="A29" t="s">
        <v>48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2">
        <f t="shared" si="1"/>
        <v>1413.5954139000023</v>
      </c>
      <c r="N29" s="3">
        <f>M29-VLOOKUP($A29,RankingWk8!$A$2:$H$33,3,FALSE)</f>
        <v>15.320383960087838</v>
      </c>
    </row>
    <row r="30" spans="1:14">
      <c r="A30" t="s">
        <v>52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2">
        <f t="shared" si="1"/>
        <v>1402.2045941093586</v>
      </c>
      <c r="N30" s="3">
        <f>M30-VLOOKUP($A30,RankingWk8!$A$2:$H$33,3,FALSE)</f>
        <v>0</v>
      </c>
    </row>
    <row r="31" spans="1:14">
      <c r="A31" t="s">
        <v>47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2">
        <f t="shared" si="1"/>
        <v>1378.8096583465779</v>
      </c>
      <c r="N31" s="3">
        <f>M31-VLOOKUP($A31,RankingWk8!$A$2:$H$33,3,FALSE)</f>
        <v>18.122013190785765</v>
      </c>
    </row>
    <row r="32" spans="1:14">
      <c r="A32" t="s">
        <v>40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2">
        <f t="shared" si="1"/>
        <v>1366.2749080111594</v>
      </c>
      <c r="N32" s="3">
        <f>M32-VLOOKUP($A32,RankingWk8!$A$2:$H$33,3,FALSE)</f>
        <v>-6.3828865305063118</v>
      </c>
    </row>
    <row r="33" spans="1:14">
      <c r="A33" t="s">
        <v>45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2">
        <f t="shared" si="1"/>
        <v>1335.3472887283083</v>
      </c>
      <c r="N33" s="3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VLOOKUP($A2,RankingWk9!$A$2:$H$33,2,FALSE)-J2</f>
        <v>0</v>
      </c>
      <c r="L2" t="str">
        <f>A2</f>
        <v>New England Patriots</v>
      </c>
      <c r="M2" s="2">
        <f>C2</f>
        <v>1707.0319025690499</v>
      </c>
      <c r="N2" s="3">
        <f>M2-VLOOKUP($A2,RankingWk9!$A$2:$H$33,3,FALSE)</f>
        <v>3.7547456875947773</v>
      </c>
    </row>
    <row r="3" spans="1:14">
      <c r="A3" t="s">
        <v>33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VLOOKUP($A3,RankingWk9!$A$2:$H$33,2,FALSE)-J3</f>
        <v>0</v>
      </c>
      <c r="L3" t="str">
        <f t="shared" ref="L3:L33" si="0">A3</f>
        <v>Denver Broncos</v>
      </c>
      <c r="M3" s="2">
        <f t="shared" ref="M3:M33" si="1">C3</f>
        <v>1649.0859293511726</v>
      </c>
      <c r="N3" s="3">
        <f>M3-VLOOKUP($A3,RankingWk9!$A$2:$H$33,3,FALSE)</f>
        <v>-17.169858186670353</v>
      </c>
    </row>
    <row r="4" spans="1:14">
      <c r="A4" t="s">
        <v>24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VLOOKUP($A4,RankingWk9!$A$2:$H$33,2,FALSE)-J4</f>
        <v>0</v>
      </c>
      <c r="L4" t="str">
        <f t="shared" si="0"/>
        <v>Cincinnati Bengals</v>
      </c>
      <c r="M4" s="2">
        <f t="shared" si="1"/>
        <v>1632.7534286089196</v>
      </c>
      <c r="N4" s="3">
        <f>M4-VLOOKUP($A4,RankingWk9!$A$2:$H$33,3,FALSE)</f>
        <v>4.5312947032537068</v>
      </c>
    </row>
    <row r="5" spans="1:14">
      <c r="A5" t="s">
        <v>26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VLOOKUP($A5,RankingWk9!$A$2:$H$33,2,FALSE)-J5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M5-VLOOKUP($A5,RankingWk9!$A$2:$H$33,3,FALSE)</f>
        <v>0</v>
      </c>
    </row>
    <row r="6" spans="1:14">
      <c r="A6" t="s">
        <v>27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VLOOKUP($A6,RankingWk9!$A$2:$H$33,2,FALSE)-J6</f>
        <v>1</v>
      </c>
      <c r="L6" t="str">
        <f t="shared" si="0"/>
        <v>Carolina Panthers</v>
      </c>
      <c r="M6" s="2">
        <f t="shared" si="1"/>
        <v>1593.2661296754659</v>
      </c>
      <c r="N6" s="3">
        <f>M6-VLOOKUP($A6,RankingWk9!$A$2:$H$33,3,FALSE)</f>
        <v>12.649680991459491</v>
      </c>
    </row>
    <row r="7" spans="1:14">
      <c r="A7" t="s">
        <v>21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VLOOKUP($A7,RankingWk9!$A$2:$H$33,2,FALSE)-J7</f>
        <v>-1</v>
      </c>
      <c r="L7" t="str">
        <f t="shared" si="0"/>
        <v>Green Bay Packers</v>
      </c>
      <c r="M7" s="2">
        <f t="shared" si="1"/>
        <v>1572.1273267911936</v>
      </c>
      <c r="N7" s="3">
        <f>M7-VLOOKUP($A7,RankingWk9!$A$2:$H$33,3,FALSE)</f>
        <v>-12.649680991459491</v>
      </c>
    </row>
    <row r="8" spans="1:14">
      <c r="A8" t="s">
        <v>30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VLOOKUP($A8,RankingWk9!$A$2:$H$33,2,FALSE)-J8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M8-VLOOKUP($A8,RankingWk9!$A$2:$H$33,3,FALSE)</f>
        <v>0</v>
      </c>
    </row>
    <row r="9" spans="1:14">
      <c r="A9" t="s">
        <v>51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VLOOKUP($A9,RankingWk9!$A$2:$H$33,2,FALSE)-J9</f>
        <v>0</v>
      </c>
      <c r="L9" t="str">
        <f t="shared" si="0"/>
        <v>Pittsburgh Steelers</v>
      </c>
      <c r="M9" s="2">
        <f t="shared" si="1"/>
        <v>1549.5119928896163</v>
      </c>
      <c r="N9" s="3">
        <f>M9-VLOOKUP($A9,RankingWk9!$A$2:$H$33,3,FALSE)</f>
        <v>8.0981806391152986</v>
      </c>
    </row>
    <row r="10" spans="1:14">
      <c r="A10" t="s">
        <v>35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VLOOKUP($A10,RankingWk9!$A$2:$H$33,2,FALSE)-J10</f>
        <v>1</v>
      </c>
      <c r="L10" t="str">
        <f t="shared" si="0"/>
        <v>Indianapolis Colts</v>
      </c>
      <c r="M10" s="2">
        <f t="shared" si="1"/>
        <v>1547.0268135558647</v>
      </c>
      <c r="N10" s="3">
        <f>M10-VLOOKUP($A10,RankingWk9!$A$2:$H$33,3,FALSE)</f>
        <v>17.169858186670353</v>
      </c>
    </row>
    <row r="11" spans="1:14">
      <c r="A11" t="s">
        <v>36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VLOOKUP($A11,RankingWk9!$A$2:$H$33,2,FALSE)-J11</f>
        <v>1</v>
      </c>
      <c r="L11" t="str">
        <f t="shared" si="0"/>
        <v>Dallas Cowboys</v>
      </c>
      <c r="M11" s="2">
        <f t="shared" si="1"/>
        <v>1525.5600566529504</v>
      </c>
      <c r="N11" s="3">
        <f>M11-VLOOKUP($A11,RankingWk9!$A$2:$H$33,3,FALSE)</f>
        <v>12.377765673289332</v>
      </c>
    </row>
    <row r="12" spans="1:14">
      <c r="A12" t="s">
        <v>42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VLOOKUP($A12,RankingWk9!$A$2:$H$33,2,FALSE)-J12</f>
        <v>1</v>
      </c>
      <c r="L12" t="str">
        <f t="shared" si="0"/>
        <v>Minnesota Vikings</v>
      </c>
      <c r="M12" s="2">
        <f t="shared" si="1"/>
        <v>1522.9905908182745</v>
      </c>
      <c r="N12" s="3">
        <f>M12-VLOOKUP($A12,RankingWk9!$A$2:$H$33,3,FALSE)</f>
        <v>11.467700862403035</v>
      </c>
    </row>
    <row r="13" spans="1:14">
      <c r="A13" t="s">
        <v>23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VLOOKUP($A13,RankingWk9!$A$2:$H$33,2,FALSE)-J13</f>
        <v>3</v>
      </c>
      <c r="L13" t="str">
        <f t="shared" si="0"/>
        <v>San Francisco 49ers</v>
      </c>
      <c r="M13" s="2">
        <f t="shared" si="1"/>
        <v>1520.7738322612036</v>
      </c>
      <c r="N13" s="3">
        <f>M13-VLOOKUP($A13,RankingWk9!$A$2:$H$33,3,FALSE)</f>
        <v>12.596652450364445</v>
      </c>
    </row>
    <row r="14" spans="1:14">
      <c r="A14" t="s">
        <v>43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VLOOKUP($A14,RankingWk9!$A$2:$H$33,2,FALSE)-J14</f>
        <v>-4</v>
      </c>
      <c r="L14" t="str">
        <f t="shared" si="0"/>
        <v>New Orleans Saints</v>
      </c>
      <c r="M14" s="2">
        <f t="shared" si="1"/>
        <v>1518.3429707133864</v>
      </c>
      <c r="N14" s="3">
        <f>M14-VLOOKUP($A14,RankingWk9!$A$2:$H$33,3,FALSE)</f>
        <v>-19.047171632004847</v>
      </c>
    </row>
    <row r="15" spans="1:14">
      <c r="A15" t="s">
        <v>25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VLOOKUP($A15,RankingWk9!$A$2:$H$33,2,FALSE)-J15</f>
        <v>2</v>
      </c>
      <c r="L15" t="str">
        <f t="shared" si="0"/>
        <v>Baltimore Ravens</v>
      </c>
      <c r="M15" s="2">
        <f t="shared" si="1"/>
        <v>1506.554665418515</v>
      </c>
      <c r="N15" s="3">
        <f>M15-VLOOKUP($A15,RankingWk9!$A$2:$H$33,3,FALSE)</f>
        <v>0</v>
      </c>
    </row>
    <row r="16" spans="1:14">
      <c r="A16" t="s">
        <v>31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VLOOKUP($A16,RankingWk9!$A$2:$H$33,2,FALSE)-J16</f>
        <v>-2</v>
      </c>
      <c r="L16" t="str">
        <f t="shared" si="0"/>
        <v>Atlanta Falcons</v>
      </c>
      <c r="M16" s="2">
        <f t="shared" si="1"/>
        <v>1498.2670209550949</v>
      </c>
      <c r="N16" s="3">
        <f>M16-VLOOKUP($A16,RankingWk9!$A$2:$H$33,3,FALSE)</f>
        <v>-12.596652450364445</v>
      </c>
    </row>
    <row r="17" spans="1:14">
      <c r="A17" t="s">
        <v>34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VLOOKUP($A17,RankingWk9!$A$2:$H$33,2,FALSE)-J17</f>
        <v>-2</v>
      </c>
      <c r="L17" t="str">
        <f t="shared" si="0"/>
        <v>Philadelphia Eagles</v>
      </c>
      <c r="M17" s="2">
        <f t="shared" si="1"/>
        <v>1497.406932616881</v>
      </c>
      <c r="N17" s="3">
        <f>M17-VLOOKUP($A17,RankingWk9!$A$2:$H$33,3,FALSE)</f>
        <v>-12.377765673289332</v>
      </c>
    </row>
    <row r="18" spans="1:14">
      <c r="A18" t="s">
        <v>44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VLOOKUP($A18,RankingWk9!$A$2:$H$33,2,FALSE)-J18</f>
        <v>1</v>
      </c>
      <c r="L18" t="str">
        <f t="shared" si="0"/>
        <v>New York Giants</v>
      </c>
      <c r="M18" s="2">
        <f t="shared" si="1"/>
        <v>1494.210497065304</v>
      </c>
      <c r="N18" s="3">
        <f>M18-VLOOKUP($A18,RankingWk9!$A$2:$H$33,3,FALSE)</f>
        <v>8.7800574616012454</v>
      </c>
    </row>
    <row r="19" spans="1:14">
      <c r="A19" t="s">
        <v>32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VLOOKUP($A19,RankingWk9!$A$2:$H$33,2,FALSE)-J19</f>
        <v>-1</v>
      </c>
      <c r="L19" t="str">
        <f t="shared" si="0"/>
        <v>Kansas City Chiefs</v>
      </c>
      <c r="M19" s="2">
        <f t="shared" si="1"/>
        <v>1493.9577600262548</v>
      </c>
      <c r="N19" s="3">
        <f>M19-VLOOKUP($A19,RankingWk9!$A$2:$H$33,3,FALSE)</f>
        <v>0</v>
      </c>
    </row>
    <row r="20" spans="1:14">
      <c r="A20" t="s">
        <v>38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VLOOKUP($A20,RankingWk9!$A$2:$H$33,2,FALSE)-J20</f>
        <v>2</v>
      </c>
      <c r="L20" t="str">
        <f t="shared" si="0"/>
        <v>Buffalo Bills</v>
      </c>
      <c r="M20" s="2">
        <f t="shared" si="1"/>
        <v>1481.4364619230778</v>
      </c>
      <c r="N20" s="3">
        <f>M20-VLOOKUP($A20,RankingWk9!$A$2:$H$33,3,FALSE)</f>
        <v>13.009469760898355</v>
      </c>
    </row>
    <row r="21" spans="1:14">
      <c r="A21" t="s">
        <v>28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VLOOKUP($A21,RankingWk9!$A$2:$H$33,2,FALSE)-J21</f>
        <v>2</v>
      </c>
      <c r="L21" t="str">
        <f t="shared" si="0"/>
        <v>New York Jets</v>
      </c>
      <c r="M21" s="2">
        <f t="shared" si="1"/>
        <v>1473.5607942755864</v>
      </c>
      <c r="N21" s="3">
        <f>M21-VLOOKUP($A21,RankingWk9!$A$2:$H$33,3,FALSE)</f>
        <v>10.841540618777799</v>
      </c>
    </row>
    <row r="22" spans="1:14">
      <c r="A22" t="s">
        <v>46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VLOOKUP($A22,RankingWk9!$A$2:$H$33,2,FALSE)-J22</f>
        <v>-2</v>
      </c>
      <c r="L22" t="str">
        <f t="shared" si="0"/>
        <v>St. Louis Rams</v>
      </c>
      <c r="M22" s="2">
        <f t="shared" si="1"/>
        <v>1471.2970955947812</v>
      </c>
      <c r="N22" s="3">
        <f>M22-VLOOKUP($A22,RankingWk9!$A$2:$H$33,3,FALSE)</f>
        <v>-11.467700862403035</v>
      </c>
    </row>
    <row r="23" spans="1:14">
      <c r="A23" t="s">
        <v>41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VLOOKUP($A23,RankingWk9!$A$2:$H$33,2,FALSE)-J23</f>
        <v>-2</v>
      </c>
      <c r="L23" t="str">
        <f t="shared" si="0"/>
        <v>Miami Dolphins</v>
      </c>
      <c r="M23" s="2">
        <f t="shared" si="1"/>
        <v>1469.5860053231131</v>
      </c>
      <c r="N23" s="3">
        <f>M23-VLOOKUP($A23,RankingWk9!$A$2:$H$33,3,FALSE)</f>
        <v>-13.009469760898355</v>
      </c>
    </row>
    <row r="24" spans="1:14">
      <c r="A24" t="s">
        <v>22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VLOOKUP($A24,RankingWk9!$A$2:$H$33,2,FALSE)-J24</f>
        <v>1</v>
      </c>
      <c r="L24" t="str">
        <f t="shared" si="0"/>
        <v>Houston Texans</v>
      </c>
      <c r="M24" s="2">
        <f t="shared" si="1"/>
        <v>1459.2323753588262</v>
      </c>
      <c r="N24" s="3">
        <f>M24-VLOOKUP($A24,RankingWk9!$A$2:$H$33,3,FALSE)</f>
        <v>0</v>
      </c>
    </row>
    <row r="25" spans="1:14">
      <c r="A25" t="s">
        <v>37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VLOOKUP($A25,RankingWk9!$A$2:$H$33,2,FALSE)-J25</f>
        <v>1</v>
      </c>
      <c r="L25" t="str">
        <f t="shared" si="0"/>
        <v>Detroit Lions</v>
      </c>
      <c r="M25" s="2">
        <f t="shared" si="1"/>
        <v>1459.1113323907878</v>
      </c>
      <c r="N25" s="3">
        <f>M25-VLOOKUP($A25,RankingWk9!$A$2:$H$33,3,FALSE)</f>
        <v>0</v>
      </c>
    </row>
    <row r="26" spans="1:14">
      <c r="A26" t="s">
        <v>39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VLOOKUP($A26,RankingWk9!$A$2:$H$33,2,FALSE)-J26</f>
        <v>1</v>
      </c>
      <c r="L26" t="str">
        <f t="shared" si="0"/>
        <v>Chicago Bears</v>
      </c>
      <c r="M26" s="2">
        <f t="shared" si="1"/>
        <v>1458.5421548803695</v>
      </c>
      <c r="N26" s="3">
        <f>M26-VLOOKUP($A26,RankingWk9!$A$2:$H$33,3,FALSE)</f>
        <v>13.011419912759266</v>
      </c>
    </row>
    <row r="27" spans="1:14">
      <c r="A27" t="s">
        <v>49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VLOOKUP($A27,RankingWk9!$A$2:$H$33,2,FALSE)-J27</f>
        <v>-3</v>
      </c>
      <c r="L27" t="str">
        <f t="shared" si="0"/>
        <v>San Diego Chargers</v>
      </c>
      <c r="M27" s="2">
        <f t="shared" si="1"/>
        <v>1446.7420926879631</v>
      </c>
      <c r="N27" s="3">
        <f>M27-VLOOKUP($A27,RankingWk9!$A$2:$H$33,3,FALSE)</f>
        <v>-13.011419912759266</v>
      </c>
    </row>
    <row r="28" spans="1:14">
      <c r="A28" t="s">
        <v>29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VLOOKUP($A28,RankingWk9!$A$2:$H$33,2,FALSE)-J28</f>
        <v>0</v>
      </c>
      <c r="L28" t="str">
        <f t="shared" si="0"/>
        <v>Jacksonville Jaguars</v>
      </c>
      <c r="M28" s="2">
        <f t="shared" si="1"/>
        <v>1405.5077138608494</v>
      </c>
      <c r="N28" s="3">
        <f>M28-VLOOKUP($A28,RankingWk9!$A$2:$H$33,3,FALSE)</f>
        <v>-10.841540618777799</v>
      </c>
    </row>
    <row r="29" spans="1:14">
      <c r="A29" t="s">
        <v>48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VLOOKUP($A29,RankingWk9!$A$2:$H$33,2,FALSE)-J29</f>
        <v>0</v>
      </c>
      <c r="L29" t="str">
        <f t="shared" si="0"/>
        <v>Oakland Raiders</v>
      </c>
      <c r="M29" s="2">
        <f t="shared" si="1"/>
        <v>1405.497233260887</v>
      </c>
      <c r="N29" s="3">
        <f>M29-VLOOKUP($A29,RankingWk9!$A$2:$H$33,3,FALSE)</f>
        <v>-8.0981806391152986</v>
      </c>
    </row>
    <row r="30" spans="1:14">
      <c r="A30" t="s">
        <v>52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VLOOKUP($A30,RankingWk9!$A$2:$H$33,2,FALSE)-J30</f>
        <v>0</v>
      </c>
      <c r="L30" t="str">
        <f t="shared" si="0"/>
        <v>Washington Redskins</v>
      </c>
      <c r="M30" s="2">
        <f t="shared" si="1"/>
        <v>1398.4498484217638</v>
      </c>
      <c r="N30" s="3">
        <f>M30-VLOOKUP($A30,RankingWk9!$A$2:$H$33,3,FALSE)</f>
        <v>-3.7547456875947773</v>
      </c>
    </row>
    <row r="31" spans="1:14">
      <c r="A31" t="s">
        <v>47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VLOOKUP($A31,RankingWk9!$A$2:$H$33,2,FALSE)-J31</f>
        <v>0</v>
      </c>
      <c r="L31" t="str">
        <f t="shared" si="0"/>
        <v>Tampa Bay Buccaneers</v>
      </c>
      <c r="M31" s="2">
        <f t="shared" si="1"/>
        <v>1370.0296008849766</v>
      </c>
      <c r="N31" s="3">
        <f>M31-VLOOKUP($A31,RankingWk9!$A$2:$H$33,3,FALSE)</f>
        <v>-8.7800574616012454</v>
      </c>
    </row>
    <row r="32" spans="1:14">
      <c r="A32" t="s">
        <v>40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VLOOKUP($A32,RankingWk9!$A$2:$H$33,2,FALSE)-J32</f>
        <v>0</v>
      </c>
      <c r="L32" t="str">
        <f t="shared" si="0"/>
        <v>Cleveland Browns</v>
      </c>
      <c r="M32" s="2">
        <f t="shared" si="1"/>
        <v>1361.7436133079057</v>
      </c>
      <c r="N32" s="3">
        <f>M32-VLOOKUP($A32,RankingWk9!$A$2:$H$33,3,FALSE)</f>
        <v>-4.5312947032537068</v>
      </c>
    </row>
    <row r="33" spans="1:14">
      <c r="A33" t="s">
        <v>45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VLOOKUP($A33,RankingWk9!$A$2:$H$33,2,FALSE)-J33</f>
        <v>0</v>
      </c>
      <c r="L33" t="str">
        <f t="shared" si="0"/>
        <v>Tennessee Titans</v>
      </c>
      <c r="M33" s="2">
        <f t="shared" si="1"/>
        <v>1354.3944603603131</v>
      </c>
      <c r="N33" s="3">
        <f>M33-VLOOKUP($A33,RankingWk9!$A$2:$H$33,3,FALSE)</f>
        <v>19.047171632004847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1712.7079139670411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VLOOKUP($A2,RankingWk10!$A$2:$H$33,2,FALSE)-J2</f>
        <v>0</v>
      </c>
      <c r="L2" t="str">
        <f>A2</f>
        <v>New England Patriots</v>
      </c>
      <c r="M2" s="2">
        <f>C2</f>
        <v>1712.7079139670411</v>
      </c>
      <c r="N2" s="3">
        <f>M2-VLOOKUP($A2,RankingWk10!$A$2:$H$33,3,FALSE)</f>
        <v>5.6760113979912603</v>
      </c>
    </row>
    <row r="3" spans="1:14">
      <c r="A3" t="s">
        <v>33</v>
      </c>
      <c r="B3">
        <v>2</v>
      </c>
      <c r="C3">
        <v>1631.3482613462375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VLOOKUP($A3,RankingWk10!$A$2:$H$33,2,FALSE)-J3</f>
        <v>0</v>
      </c>
      <c r="L3" t="str">
        <f t="shared" ref="L3:L33" si="0">A3</f>
        <v>Denver Broncos</v>
      </c>
      <c r="M3" s="2">
        <f t="shared" ref="M3:M33" si="1">C3</f>
        <v>1631.3482613462375</v>
      </c>
      <c r="N3" s="3">
        <f>M3-VLOOKUP($A3,RankingWk10!$A$2:$H$33,3,FALSE)</f>
        <v>-17.737668004935131</v>
      </c>
    </row>
    <row r="4" spans="1:14">
      <c r="A4" t="s">
        <v>24</v>
      </c>
      <c r="B4">
        <v>3</v>
      </c>
      <c r="C4">
        <v>1614.4825322913205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VLOOKUP($A4,RankingWk10!$A$2:$H$33,2,FALSE)-J4</f>
        <v>0</v>
      </c>
      <c r="L4" t="str">
        <f t="shared" si="0"/>
        <v>Cincinnati Bengals</v>
      </c>
      <c r="M4" s="2">
        <f t="shared" si="1"/>
        <v>1614.4825322913205</v>
      </c>
      <c r="N4" s="3">
        <f>M4-VLOOKUP($A4,RankingWk10!$A$2:$H$33,3,FALSE)</f>
        <v>-18.270896317599181</v>
      </c>
    </row>
    <row r="5" spans="1:14">
      <c r="A5" t="s">
        <v>27</v>
      </c>
      <c r="B5">
        <v>4</v>
      </c>
      <c r="C5">
        <v>1598.3112352719172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VLOOKUP($A5,RankingWk10!$A$2:$H$33,2,FALSE)-J5</f>
        <v>1</v>
      </c>
      <c r="L5" t="str">
        <f t="shared" si="0"/>
        <v>Carolina Panthers</v>
      </c>
      <c r="M5" s="2">
        <f t="shared" si="1"/>
        <v>1598.3112352719172</v>
      </c>
      <c r="N5" s="3">
        <f>M5-VLOOKUP($A5,RankingWk10!$A$2:$H$33,3,FALSE)</f>
        <v>5.0451055964513216</v>
      </c>
    </row>
    <row r="6" spans="1:14">
      <c r="A6" t="s">
        <v>26</v>
      </c>
      <c r="B6">
        <v>5</v>
      </c>
      <c r="C6">
        <v>1591.250028783867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VLOOKUP($A6,RankingWk10!$A$2:$H$33,2,FALSE)-J6</f>
        <v>-1</v>
      </c>
      <c r="L6" t="str">
        <f t="shared" si="0"/>
        <v>Seattle Seahawks</v>
      </c>
      <c r="M6" s="2">
        <f t="shared" si="1"/>
        <v>1591.250028783867</v>
      </c>
      <c r="N6" s="3">
        <f>M6-VLOOKUP($A6,RankingWk10!$A$2:$H$33,3,FALSE)</f>
        <v>-13.939565685167963</v>
      </c>
    </row>
    <row r="7" spans="1:14">
      <c r="A7" t="s">
        <v>30</v>
      </c>
      <c r="B7">
        <v>6</v>
      </c>
      <c r="C7">
        <v>1578.9383354603679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VLOOKUP($A7,RankingWk10!$A$2:$H$33,2,FALSE)-J7</f>
        <v>1</v>
      </c>
      <c r="L7" t="str">
        <f t="shared" si="0"/>
        <v>Arizona Cardinals</v>
      </c>
      <c r="M7" s="2">
        <f t="shared" si="1"/>
        <v>1578.9383354603679</v>
      </c>
      <c r="N7" s="3">
        <f>M7-VLOOKUP($A7,RankingWk10!$A$2:$H$33,3,FALSE)</f>
        <v>13.939565685167963</v>
      </c>
    </row>
    <row r="8" spans="1:14">
      <c r="A8" t="s">
        <v>51</v>
      </c>
      <c r="B8">
        <v>7</v>
      </c>
      <c r="C8">
        <v>1555.8454729717448</v>
      </c>
      <c r="D8">
        <v>10</v>
      </c>
      <c r="E8">
        <v>6</v>
      </c>
      <c r="F8">
        <v>0</v>
      </c>
      <c r="G8">
        <v>4</v>
      </c>
      <c r="H8">
        <v>0</v>
      </c>
      <c r="J8">
        <f t="shared" si="2"/>
        <v>7</v>
      </c>
      <c r="K8">
        <f>VLOOKUP($A8,RankingWk10!$A$2:$H$33,2,FALSE)-J8</f>
        <v>1</v>
      </c>
      <c r="L8" t="str">
        <f t="shared" si="0"/>
        <v>Pittsburgh Steelers</v>
      </c>
      <c r="M8" s="2">
        <f t="shared" si="1"/>
        <v>1555.8454729717448</v>
      </c>
      <c r="N8" s="3">
        <f>M8-VLOOKUP($A8,RankingWk10!$A$2:$H$33,3,FALSE)</f>
        <v>6.3334800821285171</v>
      </c>
    </row>
    <row r="9" spans="1:14">
      <c r="A9" t="s">
        <v>21</v>
      </c>
      <c r="B9">
        <v>8</v>
      </c>
      <c r="C9">
        <v>1555.6988410140784</v>
      </c>
      <c r="D9">
        <v>9</v>
      </c>
      <c r="E9">
        <v>6</v>
      </c>
      <c r="F9">
        <v>0</v>
      </c>
      <c r="G9">
        <v>3</v>
      </c>
      <c r="H9">
        <v>0</v>
      </c>
      <c r="J9">
        <f t="shared" si="2"/>
        <v>8</v>
      </c>
      <c r="K9">
        <f>VLOOKUP($A9,RankingWk10!$A$2:$H$33,2,FALSE)-J9</f>
        <v>-2</v>
      </c>
      <c r="L9" t="str">
        <f t="shared" si="0"/>
        <v>Green Bay Packers</v>
      </c>
      <c r="M9" s="2">
        <f t="shared" si="1"/>
        <v>1555.6988410140784</v>
      </c>
      <c r="N9" s="3">
        <f>M9-VLOOKUP($A9,RankingWk10!$A$2:$H$33,3,FALSE)</f>
        <v>-16.428485777115156</v>
      </c>
    </row>
    <row r="10" spans="1:14">
      <c r="A10" t="s">
        <v>35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1</v>
      </c>
      <c r="J10">
        <f t="shared" si="2"/>
        <v>9</v>
      </c>
      <c r="K10">
        <f>VLOOKUP($A10,RankingWk10!$A$2:$H$33,2,FALSE)-J10</f>
        <v>0</v>
      </c>
      <c r="L10" t="str">
        <f t="shared" si="0"/>
        <v>Indianapolis Colts</v>
      </c>
      <c r="M10" s="2">
        <f t="shared" si="1"/>
        <v>1547.0268135558647</v>
      </c>
      <c r="N10" s="3">
        <f>M10-VLOOKUP($A10,RankingWk10!$A$2:$H$33,3,FALSE)</f>
        <v>0</v>
      </c>
    </row>
    <row r="11" spans="1:14">
      <c r="A11" t="s">
        <v>42</v>
      </c>
      <c r="B11">
        <v>10</v>
      </c>
      <c r="C11">
        <v>1531.4175231905633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VLOOKUP($A11,RankingWk10!$A$2:$H$33,2,FALSE)-J11</f>
        <v>1</v>
      </c>
      <c r="L11" t="str">
        <f t="shared" si="0"/>
        <v>Minnesota Vikings</v>
      </c>
      <c r="M11" s="2">
        <f t="shared" si="1"/>
        <v>1531.4175231905633</v>
      </c>
      <c r="N11" s="3">
        <f>M11-VLOOKUP($A11,RankingWk10!$A$2:$H$33,3,FALSE)</f>
        <v>8.4269323722887748</v>
      </c>
    </row>
    <row r="12" spans="1:14">
      <c r="A12" t="s">
        <v>23</v>
      </c>
      <c r="B12">
        <v>11</v>
      </c>
      <c r="C12">
        <v>1520.7738322612036</v>
      </c>
      <c r="D12">
        <v>9</v>
      </c>
      <c r="E12">
        <v>3</v>
      </c>
      <c r="F12">
        <v>0</v>
      </c>
      <c r="G12">
        <v>6</v>
      </c>
      <c r="H12">
        <v>1</v>
      </c>
      <c r="J12">
        <f t="shared" si="2"/>
        <v>11</v>
      </c>
      <c r="K12">
        <f>VLOOKUP($A12,RankingWk10!$A$2:$H$33,2,FALSE)-J12</f>
        <v>1</v>
      </c>
      <c r="L12" t="str">
        <f t="shared" si="0"/>
        <v>San Francisco 49ers</v>
      </c>
      <c r="M12" s="2">
        <f t="shared" si="1"/>
        <v>1520.7738322612036</v>
      </c>
      <c r="N12" s="3">
        <f>M12-VLOOKUP($A12,RankingWk10!$A$2:$H$33,3,FALSE)</f>
        <v>0</v>
      </c>
    </row>
    <row r="13" spans="1:14">
      <c r="A13" t="s">
        <v>32</v>
      </c>
      <c r="B13">
        <v>12</v>
      </c>
      <c r="C13">
        <v>1511.69542803119</v>
      </c>
      <c r="D13">
        <v>9</v>
      </c>
      <c r="E13">
        <v>4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VLOOKUP($A13,RankingWk10!$A$2:$H$33,2,FALSE)-J13</f>
        <v>6</v>
      </c>
      <c r="L13" t="str">
        <f t="shared" si="0"/>
        <v>Kansas City Chiefs</v>
      </c>
      <c r="M13" s="2">
        <f t="shared" si="1"/>
        <v>1511.69542803119</v>
      </c>
      <c r="N13" s="3">
        <f>M13-VLOOKUP($A13,RankingWk10!$A$2:$H$33,3,FALSE)</f>
        <v>17.737668004935131</v>
      </c>
    </row>
    <row r="14" spans="1:14">
      <c r="A14" t="s">
        <v>36</v>
      </c>
      <c r="B14">
        <v>13</v>
      </c>
      <c r="C14">
        <v>1507.8104621522209</v>
      </c>
      <c r="D14">
        <v>9</v>
      </c>
      <c r="E14">
        <v>3</v>
      </c>
      <c r="F14">
        <v>0</v>
      </c>
      <c r="G14">
        <v>6</v>
      </c>
      <c r="H14">
        <v>0</v>
      </c>
      <c r="J14">
        <f t="shared" si="2"/>
        <v>13</v>
      </c>
      <c r="K14">
        <f>VLOOKUP($A14,RankingWk10!$A$2:$H$33,2,FALSE)-J14</f>
        <v>-3</v>
      </c>
      <c r="L14" t="str">
        <f t="shared" si="0"/>
        <v>Dallas Cowboys</v>
      </c>
      <c r="M14" s="2">
        <f t="shared" si="1"/>
        <v>1507.8104621522209</v>
      </c>
      <c r="N14" s="3">
        <f>M14-VLOOKUP($A14,RankingWk10!$A$2:$H$33,3,FALSE)</f>
        <v>-17.749594500729472</v>
      </c>
    </row>
    <row r="15" spans="1:14">
      <c r="A15" t="s">
        <v>43</v>
      </c>
      <c r="B15">
        <v>14</v>
      </c>
      <c r="C15">
        <v>1501.6929061336282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VLOOKUP($A15,RankingWk10!$A$2:$H$33,2,FALSE)-J15</f>
        <v>-1</v>
      </c>
      <c r="L15" t="str">
        <f t="shared" si="0"/>
        <v>New Orleans Saints</v>
      </c>
      <c r="M15" s="2">
        <f t="shared" si="1"/>
        <v>1501.6929061336282</v>
      </c>
      <c r="N15" s="3">
        <f>M15-VLOOKUP($A15,RankingWk10!$A$2:$H$33,3,FALSE)</f>
        <v>-16.650064579758237</v>
      </c>
    </row>
    <row r="16" spans="1:14">
      <c r="A16" t="s">
        <v>31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1</v>
      </c>
      <c r="J16">
        <f t="shared" si="2"/>
        <v>15</v>
      </c>
      <c r="K16">
        <f>VLOOKUP($A16,RankingWk10!$A$2:$H$33,2,FALSE)-J16</f>
        <v>0</v>
      </c>
      <c r="L16" t="str">
        <f t="shared" si="0"/>
        <v>Atlanta Falcons</v>
      </c>
      <c r="M16" s="2">
        <f t="shared" si="1"/>
        <v>1498.2670209550949</v>
      </c>
      <c r="N16" s="3">
        <f>M16-VLOOKUP($A16,RankingWk10!$A$2:$H$33,3,FALSE)</f>
        <v>0</v>
      </c>
    </row>
    <row r="17" spans="1:14">
      <c r="A17" t="s">
        <v>38</v>
      </c>
      <c r="B17">
        <v>16</v>
      </c>
      <c r="C17">
        <v>1493.6531605244204</v>
      </c>
      <c r="D17">
        <v>9</v>
      </c>
      <c r="E17">
        <v>5</v>
      </c>
      <c r="F17">
        <v>0</v>
      </c>
      <c r="G17">
        <v>4</v>
      </c>
      <c r="H17">
        <v>0</v>
      </c>
      <c r="J17">
        <f t="shared" si="2"/>
        <v>16</v>
      </c>
      <c r="K17">
        <f>VLOOKUP($A17,RankingWk10!$A$2:$H$33,2,FALSE)-J17</f>
        <v>3</v>
      </c>
      <c r="L17" t="str">
        <f t="shared" si="0"/>
        <v>Buffalo Bills</v>
      </c>
      <c r="M17" s="2">
        <f t="shared" si="1"/>
        <v>1493.6531605244204</v>
      </c>
      <c r="N17" s="3">
        <f>M17-VLOOKUP($A17,RankingWk10!$A$2:$H$33,3,FALSE)</f>
        <v>12.216698601342614</v>
      </c>
    </row>
    <row r="18" spans="1:14">
      <c r="A18" t="s">
        <v>25</v>
      </c>
      <c r="B18">
        <v>17</v>
      </c>
      <c r="C18">
        <v>1490.5183585386881</v>
      </c>
      <c r="D18">
        <v>9</v>
      </c>
      <c r="E18">
        <v>2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VLOOKUP($A18,RankingWk10!$A$2:$H$33,2,FALSE)-J18</f>
        <v>-3</v>
      </c>
      <c r="L18" t="str">
        <f t="shared" si="0"/>
        <v>Baltimore Ravens</v>
      </c>
      <c r="M18" s="2">
        <f t="shared" si="1"/>
        <v>1490.5183585386881</v>
      </c>
      <c r="N18" s="3">
        <f>M18-VLOOKUP($A18,RankingWk10!$A$2:$H$33,3,FALSE)</f>
        <v>-16.036306879826952</v>
      </c>
    </row>
    <row r="19" spans="1:14">
      <c r="A19" t="s">
        <v>44</v>
      </c>
      <c r="B19">
        <v>18</v>
      </c>
      <c r="C19">
        <v>1488.5344856673128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VLOOKUP($A19,RankingWk10!$A$2:$H$33,2,FALSE)-J19</f>
        <v>-1</v>
      </c>
      <c r="L19" t="str">
        <f t="shared" si="0"/>
        <v>New York Giants</v>
      </c>
      <c r="M19" s="2">
        <f t="shared" si="1"/>
        <v>1488.5344856673128</v>
      </c>
      <c r="N19" s="3">
        <f>M19-VLOOKUP($A19,RankingWk10!$A$2:$H$33,3,FALSE)</f>
        <v>-5.6760113979912603</v>
      </c>
    </row>
    <row r="20" spans="1:14">
      <c r="A20" t="s">
        <v>34</v>
      </c>
      <c r="B20">
        <v>19</v>
      </c>
      <c r="C20">
        <v>1483.9081281686108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VLOOKUP($A20,RankingWk10!$A$2:$H$33,2,FALSE)-J20</f>
        <v>-3</v>
      </c>
      <c r="L20" t="str">
        <f t="shared" si="0"/>
        <v>Philadelphia Eagles</v>
      </c>
      <c r="M20" s="2">
        <f t="shared" si="1"/>
        <v>1483.9081281686108</v>
      </c>
      <c r="N20" s="3">
        <f>M20-VLOOKUP($A20,RankingWk10!$A$2:$H$33,3,FALSE)</f>
        <v>-13.498804448270221</v>
      </c>
    </row>
    <row r="21" spans="1:14">
      <c r="A21" t="s">
        <v>41</v>
      </c>
      <c r="B21">
        <v>20</v>
      </c>
      <c r="C21">
        <v>1483.0848097713833</v>
      </c>
      <c r="D21">
        <v>9</v>
      </c>
      <c r="E21">
        <v>4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VLOOKUP($A21,RankingWk10!$A$2:$H$33,2,FALSE)-J21</f>
        <v>2</v>
      </c>
      <c r="L21" t="str">
        <f t="shared" si="0"/>
        <v>Miami Dolphins</v>
      </c>
      <c r="M21" s="2">
        <f t="shared" si="1"/>
        <v>1483.0848097713833</v>
      </c>
      <c r="N21" s="3">
        <f>M21-VLOOKUP($A21,RankingWk10!$A$2:$H$33,3,FALSE)</f>
        <v>13.498804448270221</v>
      </c>
    </row>
    <row r="22" spans="1:14">
      <c r="A22" t="s">
        <v>22</v>
      </c>
      <c r="B22">
        <v>21</v>
      </c>
      <c r="C22">
        <v>1477.5032716764254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VLOOKUP($A22,RankingWk10!$A$2:$H$33,2,FALSE)-J22</f>
        <v>2</v>
      </c>
      <c r="L22" t="str">
        <f t="shared" si="0"/>
        <v>Houston Texans</v>
      </c>
      <c r="M22" s="2">
        <f t="shared" si="1"/>
        <v>1477.5032716764254</v>
      </c>
      <c r="N22" s="3">
        <f>M22-VLOOKUP($A22,RankingWk10!$A$2:$H$33,3,FALSE)</f>
        <v>18.270896317599181</v>
      </c>
    </row>
    <row r="23" spans="1:14">
      <c r="A23" t="s">
        <v>37</v>
      </c>
      <c r="B23">
        <v>22</v>
      </c>
      <c r="C23">
        <v>1475.5398181679029</v>
      </c>
      <c r="D23">
        <v>9</v>
      </c>
      <c r="E23">
        <v>2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VLOOKUP($A23,RankingWk10!$A$2:$H$33,2,FALSE)-J23</f>
        <v>2</v>
      </c>
      <c r="L23" t="str">
        <f t="shared" si="0"/>
        <v>Detroit Lions</v>
      </c>
      <c r="M23" s="2">
        <f t="shared" si="1"/>
        <v>1475.5398181679029</v>
      </c>
      <c r="N23" s="3">
        <f>M23-VLOOKUP($A23,RankingWk10!$A$2:$H$33,3,FALSE)</f>
        <v>16.428485777115156</v>
      </c>
    </row>
    <row r="24" spans="1:14">
      <c r="A24" t="s">
        <v>39</v>
      </c>
      <c r="B24">
        <v>23</v>
      </c>
      <c r="C24">
        <v>1471.5008447134569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VLOOKUP($A24,RankingWk10!$A$2:$H$33,2,FALSE)-J24</f>
        <v>2</v>
      </c>
      <c r="L24" t="str">
        <f t="shared" si="0"/>
        <v>Chicago Bears</v>
      </c>
      <c r="M24" s="2">
        <f t="shared" si="1"/>
        <v>1471.5008447134569</v>
      </c>
      <c r="N24" s="3">
        <f>M24-VLOOKUP($A24,RankingWk10!$A$2:$H$33,3,FALSE)</f>
        <v>12.958689833087419</v>
      </c>
    </row>
    <row r="25" spans="1:14">
      <c r="A25" t="s">
        <v>28</v>
      </c>
      <c r="B25">
        <v>24</v>
      </c>
      <c r="C25">
        <v>1461.3440956742438</v>
      </c>
      <c r="D25">
        <v>9</v>
      </c>
      <c r="E25">
        <v>5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VLOOKUP($A25,RankingWk10!$A$2:$H$33,2,FALSE)-J25</f>
        <v>-4</v>
      </c>
      <c r="L25" t="str">
        <f t="shared" si="0"/>
        <v>New York Jets</v>
      </c>
      <c r="M25" s="2">
        <f t="shared" si="1"/>
        <v>1461.3440956742438</v>
      </c>
      <c r="N25" s="3">
        <f>M25-VLOOKUP($A25,RankingWk10!$A$2:$H$33,3,FALSE)</f>
        <v>-12.216698601342614</v>
      </c>
    </row>
    <row r="26" spans="1:14">
      <c r="A26" t="s">
        <v>46</v>
      </c>
      <c r="B26">
        <v>25</v>
      </c>
      <c r="C26">
        <v>1458.3384057616938</v>
      </c>
      <c r="D26">
        <v>9</v>
      </c>
      <c r="E26">
        <v>4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VLOOKUP($A26,RankingWk10!$A$2:$H$33,2,FALSE)-J26</f>
        <v>-4</v>
      </c>
      <c r="L26" t="str">
        <f t="shared" si="0"/>
        <v>St. Louis Rams</v>
      </c>
      <c r="M26" s="2">
        <f t="shared" si="1"/>
        <v>1458.3384057616938</v>
      </c>
      <c r="N26" s="3">
        <f>M26-VLOOKUP($A26,RankingWk10!$A$2:$H$33,3,FALSE)</f>
        <v>-12.958689833087419</v>
      </c>
    </row>
    <row r="27" spans="1:14">
      <c r="A27" t="s">
        <v>49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VLOOKUP($A27,RankingWk10!$A$2:$H$33,2,FALSE)-J27</f>
        <v>0</v>
      </c>
      <c r="L27" t="str">
        <f t="shared" si="0"/>
        <v>San Diego Chargers</v>
      </c>
      <c r="M27" s="2">
        <f t="shared" si="1"/>
        <v>1446.7420926879631</v>
      </c>
      <c r="N27" s="3">
        <f>M27-VLOOKUP($A27,RankingWk10!$A$2:$H$33,3,FALSE)</f>
        <v>0</v>
      </c>
    </row>
    <row r="28" spans="1:14">
      <c r="A28" t="s">
        <v>29</v>
      </c>
      <c r="B28">
        <v>27</v>
      </c>
      <c r="C28">
        <v>1421.5440207406764</v>
      </c>
      <c r="D28">
        <v>9</v>
      </c>
      <c r="E28">
        <v>3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VLOOKUP($A28,RankingWk10!$A$2:$H$33,2,FALSE)-J28</f>
        <v>0</v>
      </c>
      <c r="L28" t="str">
        <f t="shared" si="0"/>
        <v>Jacksonville Jaguars</v>
      </c>
      <c r="M28" s="2">
        <f t="shared" si="1"/>
        <v>1421.5440207406764</v>
      </c>
      <c r="N28" s="3">
        <f>M28-VLOOKUP($A28,RankingWk10!$A$2:$H$33,3,FALSE)</f>
        <v>16.036306879826952</v>
      </c>
    </row>
    <row r="29" spans="1:14">
      <c r="A29" t="s">
        <v>52</v>
      </c>
      <c r="B29">
        <v>28</v>
      </c>
      <c r="C29">
        <v>1415.0999130015221</v>
      </c>
      <c r="D29">
        <v>9</v>
      </c>
      <c r="E29">
        <v>4</v>
      </c>
      <c r="F29">
        <v>0</v>
      </c>
      <c r="G29">
        <v>5</v>
      </c>
      <c r="H29">
        <v>0</v>
      </c>
      <c r="J29">
        <f t="shared" si="2"/>
        <v>28</v>
      </c>
      <c r="K29">
        <f>VLOOKUP($A29,RankingWk10!$A$2:$H$33,2,FALSE)-J29</f>
        <v>1</v>
      </c>
      <c r="L29" t="str">
        <f t="shared" si="0"/>
        <v>Washington Redskins</v>
      </c>
      <c r="M29" s="2">
        <f t="shared" si="1"/>
        <v>1415.0999130015221</v>
      </c>
      <c r="N29" s="3">
        <f>M29-VLOOKUP($A29,RankingWk10!$A$2:$H$33,3,FALSE)</f>
        <v>16.650064579758237</v>
      </c>
    </row>
    <row r="30" spans="1:14">
      <c r="A30" t="s">
        <v>48</v>
      </c>
      <c r="B30">
        <v>29</v>
      </c>
      <c r="C30">
        <v>1397.0703008885982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VLOOKUP($A30,RankingWk10!$A$2:$H$33,2,FALSE)-J30</f>
        <v>-1</v>
      </c>
      <c r="L30" t="str">
        <f t="shared" si="0"/>
        <v>Oakland Raiders</v>
      </c>
      <c r="M30" s="2">
        <f t="shared" si="1"/>
        <v>1397.0703008885982</v>
      </c>
      <c r="N30" s="3">
        <f>M30-VLOOKUP($A30,RankingWk10!$A$2:$H$33,3,FALSE)</f>
        <v>-8.4269323722887748</v>
      </c>
    </row>
    <row r="31" spans="1:14">
      <c r="A31" t="s">
        <v>47</v>
      </c>
      <c r="B31">
        <v>30</v>
      </c>
      <c r="C31">
        <v>1387.7791953857061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VLOOKUP($A31,RankingWk10!$A$2:$H$33,2,FALSE)-J31</f>
        <v>0</v>
      </c>
      <c r="L31" t="str">
        <f t="shared" si="0"/>
        <v>Tampa Bay Buccaneers</v>
      </c>
      <c r="M31" s="2">
        <f t="shared" si="1"/>
        <v>1387.7791953857061</v>
      </c>
      <c r="N31" s="3">
        <f>M31-VLOOKUP($A31,RankingWk10!$A$2:$H$33,3,FALSE)</f>
        <v>17.749594500729472</v>
      </c>
    </row>
    <row r="32" spans="1:14">
      <c r="A32" t="s">
        <v>40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0</v>
      </c>
      <c r="J32">
        <f t="shared" si="2"/>
        <v>31</v>
      </c>
      <c r="K32">
        <f>VLOOKUP($A32,RankingWk10!$A$2:$H$33,2,FALSE)-J32</f>
        <v>0</v>
      </c>
      <c r="L32" t="str">
        <f t="shared" si="0"/>
        <v>Cleveland Browns</v>
      </c>
      <c r="M32" s="2">
        <f t="shared" si="1"/>
        <v>1355.4101332257771</v>
      </c>
      <c r="N32" s="3">
        <f>M32-VLOOKUP($A32,RankingWk10!$A$2:$H$33,3,FALSE)</f>
        <v>-6.3334800821285171</v>
      </c>
    </row>
    <row r="33" spans="1:14">
      <c r="A33" t="s">
        <v>45</v>
      </c>
      <c r="B33">
        <v>32</v>
      </c>
      <c r="C33">
        <v>1349.3493547638618</v>
      </c>
      <c r="D33">
        <v>9</v>
      </c>
      <c r="E33">
        <v>2</v>
      </c>
      <c r="F33">
        <v>0</v>
      </c>
      <c r="G33">
        <v>7</v>
      </c>
      <c r="H33">
        <v>0</v>
      </c>
      <c r="J33">
        <f t="shared" si="2"/>
        <v>32</v>
      </c>
      <c r="K33">
        <f>VLOOKUP($A33,RankingWk10!$A$2:$H$33,2,FALSE)-J33</f>
        <v>0</v>
      </c>
      <c r="L33" t="str">
        <f t="shared" si="0"/>
        <v>Tennessee Titans</v>
      </c>
      <c r="M33" s="2">
        <f t="shared" si="1"/>
        <v>1349.3493547638618</v>
      </c>
      <c r="N33" s="3">
        <f>M33-VLOOKUP($A33,RankingWk10!$A$2:$H$33,3,FALSE)</f>
        <v>-5.0451055964513216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1718.2280426309778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VLOOKUP($A2,RankingWk11!$A$2:$H$33,2,FALSE)-J2</f>
        <v>0</v>
      </c>
      <c r="L2" t="str">
        <f>A2</f>
        <v>New England Patriots</v>
      </c>
      <c r="M2" s="2">
        <f>C2</f>
        <v>1718.2280426309778</v>
      </c>
      <c r="N2" s="3">
        <f>M2-VLOOKUP($A2,RankingWk11!$A$2:$H$33,3,FALSE)</f>
        <v>5.5201286639367027</v>
      </c>
    </row>
    <row r="3" spans="1:14">
      <c r="A3" t="s">
        <v>33</v>
      </c>
      <c r="B3">
        <v>2</v>
      </c>
      <c r="C3">
        <v>1638.4714156232164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VLOOKUP($A3,RankingWk11!$A$2:$H$33,2,FALSE)-J3</f>
        <v>0</v>
      </c>
      <c r="L3" t="str">
        <f t="shared" ref="L3:L33" si="0">A3</f>
        <v>Denver Broncos</v>
      </c>
      <c r="M3" s="2">
        <f t="shared" ref="M3:M33" si="1">C3</f>
        <v>1638.4714156232164</v>
      </c>
      <c r="N3" s="3">
        <f>M3-VLOOKUP($A3,RankingWk11!$A$2:$H$33,3,FALSE)</f>
        <v>7.1231542769789939</v>
      </c>
    </row>
    <row r="4" spans="1:14">
      <c r="A4" t="s">
        <v>27</v>
      </c>
      <c r="B4">
        <v>3</v>
      </c>
      <c r="C4">
        <v>1604.7695686839402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VLOOKUP($A4,RankingWk11!$A$2:$H$33,2,FALSE)-J4</f>
        <v>1</v>
      </c>
      <c r="L4" t="str">
        <f t="shared" si="0"/>
        <v>Carolina Panthers</v>
      </c>
      <c r="M4" s="2">
        <f t="shared" si="1"/>
        <v>1604.7695686839402</v>
      </c>
      <c r="N4" s="3">
        <f>M4-VLOOKUP($A4,RankingWk11!$A$2:$H$33,3,FALSE)</f>
        <v>6.4583334120229665</v>
      </c>
    </row>
    <row r="5" spans="1:14">
      <c r="A5" t="s">
        <v>26</v>
      </c>
      <c r="B5">
        <v>4</v>
      </c>
      <c r="C5">
        <v>1601.2486578709861</v>
      </c>
      <c r="D5">
        <v>10</v>
      </c>
      <c r="E5">
        <v>5</v>
      </c>
      <c r="F5">
        <v>0</v>
      </c>
      <c r="G5">
        <v>5</v>
      </c>
      <c r="H5">
        <v>0</v>
      </c>
      <c r="J5">
        <f t="shared" si="2"/>
        <v>4</v>
      </c>
      <c r="K5">
        <f>VLOOKUP($A5,RankingWk11!$A$2:$H$33,2,FALSE)-J5</f>
        <v>1</v>
      </c>
      <c r="L5" t="str">
        <f t="shared" si="0"/>
        <v>Seattle Seahawks</v>
      </c>
      <c r="M5" s="2">
        <f t="shared" si="1"/>
        <v>1601.2486578709861</v>
      </c>
      <c r="N5" s="3">
        <f>M5-VLOOKUP($A5,RankingWk11!$A$2:$H$33,3,FALSE)</f>
        <v>9.9986290871190704</v>
      </c>
    </row>
    <row r="6" spans="1:14">
      <c r="A6" t="s">
        <v>24</v>
      </c>
      <c r="B6">
        <v>5</v>
      </c>
      <c r="C6">
        <v>1600.7081698233219</v>
      </c>
      <c r="D6">
        <v>10</v>
      </c>
      <c r="E6">
        <v>8</v>
      </c>
      <c r="F6">
        <v>0</v>
      </c>
      <c r="G6">
        <v>2</v>
      </c>
      <c r="H6">
        <v>0</v>
      </c>
      <c r="J6">
        <f t="shared" si="2"/>
        <v>5</v>
      </c>
      <c r="K6">
        <f>VLOOKUP($A6,RankingWk11!$A$2:$H$33,2,FALSE)-J6</f>
        <v>-2</v>
      </c>
      <c r="L6" t="str">
        <f t="shared" si="0"/>
        <v>Cincinnati Bengals</v>
      </c>
      <c r="M6" s="2">
        <f t="shared" si="1"/>
        <v>1600.7081698233219</v>
      </c>
      <c r="N6" s="3">
        <f>M6-VLOOKUP($A6,RankingWk11!$A$2:$H$33,3,FALSE)</f>
        <v>-13.774362467998571</v>
      </c>
    </row>
    <row r="7" spans="1:14">
      <c r="A7" t="s">
        <v>30</v>
      </c>
      <c r="B7">
        <v>6</v>
      </c>
      <c r="C7">
        <v>1592.7126979283664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VLOOKUP($A7,RankingWk11!$A$2:$H$33,2,FALSE)-J7</f>
        <v>0</v>
      </c>
      <c r="L7" t="str">
        <f t="shared" si="0"/>
        <v>Arizona Cardinals</v>
      </c>
      <c r="M7" s="2">
        <f t="shared" si="1"/>
        <v>1592.7126979283664</v>
      </c>
      <c r="N7" s="3">
        <f>M7-VLOOKUP($A7,RankingWk11!$A$2:$H$33,3,FALSE)</f>
        <v>13.774362467998571</v>
      </c>
    </row>
    <row r="8" spans="1:14">
      <c r="A8" t="s">
        <v>21</v>
      </c>
      <c r="B8">
        <v>7</v>
      </c>
      <c r="C8">
        <v>1567.3266698805958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VLOOKUP($A8,RankingWk11!$A$2:$H$33,2,FALSE)-J8</f>
        <v>1</v>
      </c>
      <c r="L8" t="str">
        <f t="shared" si="0"/>
        <v>Green Bay Packers</v>
      </c>
      <c r="M8" s="2">
        <f t="shared" si="1"/>
        <v>1567.3266698805958</v>
      </c>
      <c r="N8" s="3">
        <f>M8-VLOOKUP($A8,RankingWk11!$A$2:$H$33,3,FALSE)</f>
        <v>11.627828866517348</v>
      </c>
    </row>
    <row r="9" spans="1:14">
      <c r="A9" t="s">
        <v>35</v>
      </c>
      <c r="B9">
        <v>8</v>
      </c>
      <c r="C9">
        <v>1557.7839662995746</v>
      </c>
      <c r="D9">
        <v>10</v>
      </c>
      <c r="E9">
        <v>5</v>
      </c>
      <c r="F9">
        <v>0</v>
      </c>
      <c r="G9">
        <v>5</v>
      </c>
      <c r="H9">
        <v>0</v>
      </c>
      <c r="J9">
        <f t="shared" si="2"/>
        <v>8</v>
      </c>
      <c r="K9">
        <f>VLOOKUP($A9,RankingWk11!$A$2:$H$33,2,FALSE)-J9</f>
        <v>1</v>
      </c>
      <c r="L9" t="str">
        <f t="shared" si="0"/>
        <v>Indianapolis Colts</v>
      </c>
      <c r="M9" s="2">
        <f t="shared" si="1"/>
        <v>1557.7839662995746</v>
      </c>
      <c r="N9" s="3">
        <f>M9-VLOOKUP($A9,RankingWk11!$A$2:$H$33,3,FALSE)</f>
        <v>10.757152743709867</v>
      </c>
    </row>
    <row r="10" spans="1:14">
      <c r="A10" t="s">
        <v>51</v>
      </c>
      <c r="B10">
        <v>9</v>
      </c>
      <c r="C10">
        <v>1555.8454729717448</v>
      </c>
      <c r="D10">
        <v>10</v>
      </c>
      <c r="E10">
        <v>6</v>
      </c>
      <c r="F10">
        <v>0</v>
      </c>
      <c r="G10">
        <v>4</v>
      </c>
      <c r="H10">
        <v>1</v>
      </c>
      <c r="J10">
        <f t="shared" si="2"/>
        <v>9</v>
      </c>
      <c r="K10">
        <f>VLOOKUP($A10,RankingWk11!$A$2:$H$33,2,FALSE)-J10</f>
        <v>-2</v>
      </c>
      <c r="L10" t="str">
        <f t="shared" si="0"/>
        <v>Pittsburgh Steelers</v>
      </c>
      <c r="M10" s="2">
        <f t="shared" si="1"/>
        <v>1555.8454729717448</v>
      </c>
      <c r="N10" s="3">
        <f>M10-VLOOKUP($A10,RankingWk11!$A$2:$H$33,3,FALSE)</f>
        <v>0</v>
      </c>
    </row>
    <row r="11" spans="1:14">
      <c r="A11" t="s">
        <v>32</v>
      </c>
      <c r="B11">
        <v>10</v>
      </c>
      <c r="C11">
        <v>1521.8853937845652</v>
      </c>
      <c r="D11">
        <v>10</v>
      </c>
      <c r="E11">
        <v>5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VLOOKUP($A11,RankingWk11!$A$2:$H$33,2,FALSE)-J11</f>
        <v>2</v>
      </c>
      <c r="L11" t="str">
        <f t="shared" si="0"/>
        <v>Kansas City Chiefs</v>
      </c>
      <c r="M11" s="2">
        <f t="shared" si="1"/>
        <v>1521.8853937845652</v>
      </c>
      <c r="N11" s="3">
        <f>M11-VLOOKUP($A11,RankingWk11!$A$2:$H$33,3,FALSE)</f>
        <v>10.189965753375191</v>
      </c>
    </row>
    <row r="12" spans="1:14">
      <c r="A12" t="s">
        <v>42</v>
      </c>
      <c r="B12">
        <v>11</v>
      </c>
      <c r="C12">
        <v>1519.789694324046</v>
      </c>
      <c r="D12">
        <v>10</v>
      </c>
      <c r="E12">
        <v>7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VLOOKUP($A12,RankingWk11!$A$2:$H$33,2,FALSE)-J12</f>
        <v>-1</v>
      </c>
      <c r="L12" t="str">
        <f t="shared" si="0"/>
        <v>Minnesota Vikings</v>
      </c>
      <c r="M12" s="2">
        <f t="shared" si="1"/>
        <v>1519.789694324046</v>
      </c>
      <c r="N12" s="3">
        <f>M12-VLOOKUP($A12,RankingWk11!$A$2:$H$33,3,FALSE)</f>
        <v>-11.627828866517348</v>
      </c>
    </row>
    <row r="13" spans="1:14">
      <c r="A13" t="s">
        <v>36</v>
      </c>
      <c r="B13">
        <v>12</v>
      </c>
      <c r="C13">
        <v>1519.4223840528978</v>
      </c>
      <c r="D13">
        <v>10</v>
      </c>
      <c r="E13">
        <v>4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VLOOKUP($A13,RankingWk11!$A$2:$H$33,2,FALSE)-J13</f>
        <v>1</v>
      </c>
      <c r="L13" t="str">
        <f t="shared" si="0"/>
        <v>Dallas Cowboys</v>
      </c>
      <c r="M13" s="2">
        <f t="shared" si="1"/>
        <v>1519.4223840528978</v>
      </c>
      <c r="N13" s="3">
        <f>M13-VLOOKUP($A13,RankingWk11!$A$2:$H$33,3,FALSE)</f>
        <v>11.611921900676862</v>
      </c>
    </row>
    <row r="14" spans="1:14">
      <c r="A14" t="s">
        <v>23</v>
      </c>
      <c r="B14">
        <v>13</v>
      </c>
      <c r="C14">
        <v>1510.7752031740845</v>
      </c>
      <c r="D14">
        <v>10</v>
      </c>
      <c r="E14">
        <v>3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VLOOKUP($A14,RankingWk11!$A$2:$H$33,2,FALSE)-J14</f>
        <v>-2</v>
      </c>
      <c r="L14" t="str">
        <f t="shared" si="0"/>
        <v>San Francisco 49ers</v>
      </c>
      <c r="M14" s="2">
        <f t="shared" si="1"/>
        <v>1510.7752031740845</v>
      </c>
      <c r="N14" s="3">
        <f>M14-VLOOKUP($A14,RankingWk11!$A$2:$H$33,3,FALSE)</f>
        <v>-9.9986290871190704</v>
      </c>
    </row>
    <row r="15" spans="1:14">
      <c r="A15" t="s">
        <v>25</v>
      </c>
      <c r="B15">
        <v>14</v>
      </c>
      <c r="C15">
        <v>1501.8638910663249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VLOOKUP($A15,RankingWk11!$A$2:$H$33,2,FALSE)-J15</f>
        <v>3</v>
      </c>
      <c r="L15" t="str">
        <f t="shared" si="0"/>
        <v>Baltimore Ravens</v>
      </c>
      <c r="M15" s="2">
        <f t="shared" si="1"/>
        <v>1501.8638910663249</v>
      </c>
      <c r="N15" s="3">
        <f>M15-VLOOKUP($A15,RankingWk11!$A$2:$H$33,3,FALSE)</f>
        <v>11.345532527636806</v>
      </c>
    </row>
    <row r="16" spans="1:14">
      <c r="A16" t="s">
        <v>43</v>
      </c>
      <c r="B16">
        <v>15</v>
      </c>
      <c r="C16">
        <v>1501.6929061336282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VLOOKUP($A16,RankingWk11!$A$2:$H$33,2,FALSE)-J16</f>
        <v>-1</v>
      </c>
      <c r="L16" t="str">
        <f t="shared" si="0"/>
        <v>New Orleans Saints</v>
      </c>
      <c r="M16" s="2">
        <f t="shared" si="1"/>
        <v>1501.6929061336282</v>
      </c>
      <c r="N16" s="3">
        <f>M16-VLOOKUP($A16,RankingWk11!$A$2:$H$33,3,FALSE)</f>
        <v>0</v>
      </c>
    </row>
    <row r="17" spans="1:14">
      <c r="A17" t="s">
        <v>22</v>
      </c>
      <c r="B17">
        <v>16</v>
      </c>
      <c r="C17">
        <v>1489.4223174258905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VLOOKUP($A17,RankingWk11!$A$2:$H$33,2,FALSE)-J17</f>
        <v>5</v>
      </c>
      <c r="L17" t="str">
        <f t="shared" si="0"/>
        <v>Houston Texans</v>
      </c>
      <c r="M17" s="2">
        <f t="shared" si="1"/>
        <v>1489.4223174258905</v>
      </c>
      <c r="N17" s="3">
        <f>M17-VLOOKUP($A17,RankingWk11!$A$2:$H$33,3,FALSE)</f>
        <v>11.919045749465113</v>
      </c>
    </row>
    <row r="18" spans="1:14">
      <c r="A18" t="s">
        <v>44</v>
      </c>
      <c r="B18">
        <v>17</v>
      </c>
      <c r="C18">
        <v>1488.5344856673128</v>
      </c>
      <c r="D18">
        <v>10</v>
      </c>
      <c r="E18">
        <v>5</v>
      </c>
      <c r="F18">
        <v>0</v>
      </c>
      <c r="G18">
        <v>5</v>
      </c>
      <c r="H18">
        <v>1</v>
      </c>
      <c r="J18">
        <f t="shared" si="2"/>
        <v>17</v>
      </c>
      <c r="K18">
        <f>VLOOKUP($A18,RankingWk11!$A$2:$H$33,2,FALSE)-J18</f>
        <v>1</v>
      </c>
      <c r="L18" t="str">
        <f t="shared" si="0"/>
        <v>New York Giants</v>
      </c>
      <c r="M18" s="2">
        <f t="shared" si="1"/>
        <v>1488.5344856673128</v>
      </c>
      <c r="N18" s="3">
        <f>M18-VLOOKUP($A18,RankingWk11!$A$2:$H$33,3,FALSE)</f>
        <v>0</v>
      </c>
    </row>
    <row r="19" spans="1:14">
      <c r="A19" t="s">
        <v>38</v>
      </c>
      <c r="B19">
        <v>18</v>
      </c>
      <c r="C19">
        <v>1488.1330318604837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VLOOKUP($A19,RankingWk11!$A$2:$H$33,2,FALSE)-J19</f>
        <v>-2</v>
      </c>
      <c r="L19" t="str">
        <f t="shared" si="0"/>
        <v>Buffalo Bills</v>
      </c>
      <c r="M19" s="2">
        <f t="shared" si="1"/>
        <v>1488.1330318604837</v>
      </c>
      <c r="N19" s="3">
        <f>M19-VLOOKUP($A19,RankingWk11!$A$2:$H$33,3,FALSE)</f>
        <v>-5.5201286639367027</v>
      </c>
    </row>
    <row r="20" spans="1:14">
      <c r="A20" t="s">
        <v>31</v>
      </c>
      <c r="B20">
        <v>19</v>
      </c>
      <c r="C20">
        <v>1487.5098682113851</v>
      </c>
      <c r="D20">
        <v>10</v>
      </c>
      <c r="E20">
        <v>6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VLOOKUP($A20,RankingWk11!$A$2:$H$33,2,FALSE)-J20</f>
        <v>-4</v>
      </c>
      <c r="L20" t="str">
        <f t="shared" si="0"/>
        <v>Atlanta Falcons</v>
      </c>
      <c r="M20" s="2">
        <f t="shared" si="1"/>
        <v>1487.5098682113851</v>
      </c>
      <c r="N20" s="3">
        <f>M20-VLOOKUP($A20,RankingWk11!$A$2:$H$33,3,FALSE)</f>
        <v>-10.757152743709867</v>
      </c>
    </row>
    <row r="21" spans="1:14">
      <c r="A21" t="s">
        <v>37</v>
      </c>
      <c r="B21">
        <v>20</v>
      </c>
      <c r="C21">
        <v>1485.2636937541536</v>
      </c>
      <c r="D21">
        <v>10</v>
      </c>
      <c r="E21">
        <v>3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VLOOKUP($A21,RankingWk11!$A$2:$H$33,2,FALSE)-J21</f>
        <v>2</v>
      </c>
      <c r="L21" t="str">
        <f t="shared" si="0"/>
        <v>Detroit Lions</v>
      </c>
      <c r="M21" s="2">
        <f t="shared" si="1"/>
        <v>1485.2636937541536</v>
      </c>
      <c r="N21" s="3">
        <f>M21-VLOOKUP($A21,RankingWk11!$A$2:$H$33,3,FALSE)</f>
        <v>9.7238755862506423</v>
      </c>
    </row>
    <row r="22" spans="1:14">
      <c r="A22" t="s">
        <v>41</v>
      </c>
      <c r="B22">
        <v>21</v>
      </c>
      <c r="C22">
        <v>1471.4728878707065</v>
      </c>
      <c r="D22">
        <v>10</v>
      </c>
      <c r="E22">
        <v>4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VLOOKUP($A22,RankingWk11!$A$2:$H$33,2,FALSE)-J22</f>
        <v>-1</v>
      </c>
      <c r="L22" t="str">
        <f t="shared" si="0"/>
        <v>Miami Dolphins</v>
      </c>
      <c r="M22" s="2">
        <f t="shared" si="1"/>
        <v>1471.4728878707065</v>
      </c>
      <c r="N22" s="3">
        <f>M22-VLOOKUP($A22,RankingWk11!$A$2:$H$33,3,FALSE)</f>
        <v>-11.611921900676862</v>
      </c>
    </row>
    <row r="23" spans="1:14">
      <c r="A23" t="s">
        <v>34</v>
      </c>
      <c r="B23">
        <v>22</v>
      </c>
      <c r="C23">
        <v>1468.0352433716935</v>
      </c>
      <c r="D23">
        <v>10</v>
      </c>
      <c r="E23">
        <v>3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VLOOKUP($A23,RankingWk11!$A$2:$H$33,2,FALSE)-J23</f>
        <v>-3</v>
      </c>
      <c r="L23" t="str">
        <f t="shared" si="0"/>
        <v>Philadelphia Eagles</v>
      </c>
      <c r="M23" s="2">
        <f t="shared" si="1"/>
        <v>1468.0352433716935</v>
      </c>
      <c r="N23" s="3">
        <f>M23-VLOOKUP($A23,RankingWk11!$A$2:$H$33,3,FALSE)</f>
        <v>-15.872884796917333</v>
      </c>
    </row>
    <row r="24" spans="1:14">
      <c r="A24" t="s">
        <v>39</v>
      </c>
      <c r="B24">
        <v>23</v>
      </c>
      <c r="C24">
        <v>1464.3776904364779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VLOOKUP($A24,RankingWk11!$A$2:$H$33,2,FALSE)-J24</f>
        <v>0</v>
      </c>
      <c r="L24" t="str">
        <f t="shared" si="0"/>
        <v>Chicago Bears</v>
      </c>
      <c r="M24" s="2">
        <f t="shared" si="1"/>
        <v>1464.3776904364779</v>
      </c>
      <c r="N24" s="3">
        <f>M24-VLOOKUP($A24,RankingWk11!$A$2:$H$33,3,FALSE)</f>
        <v>-7.1231542769789939</v>
      </c>
    </row>
    <row r="25" spans="1:14">
      <c r="A25" t="s">
        <v>28</v>
      </c>
      <c r="B25">
        <v>24</v>
      </c>
      <c r="C25">
        <v>1449.4250499247787</v>
      </c>
      <c r="D25">
        <v>10</v>
      </c>
      <c r="E25">
        <v>5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VLOOKUP($A25,RankingWk11!$A$2:$H$33,2,FALSE)-J25</f>
        <v>0</v>
      </c>
      <c r="L25" t="str">
        <f t="shared" si="0"/>
        <v>New York Jets</v>
      </c>
      <c r="M25" s="2">
        <f t="shared" si="1"/>
        <v>1449.4250499247787</v>
      </c>
      <c r="N25" s="3">
        <f>M25-VLOOKUP($A25,RankingWk11!$A$2:$H$33,3,FALSE)</f>
        <v>-11.919045749465113</v>
      </c>
    </row>
    <row r="26" spans="1:14">
      <c r="A26" t="s">
        <v>46</v>
      </c>
      <c r="B26">
        <v>25</v>
      </c>
      <c r="C26">
        <v>1446.992873234057</v>
      </c>
      <c r="D26">
        <v>10</v>
      </c>
      <c r="E26">
        <v>4</v>
      </c>
      <c r="F26">
        <v>0</v>
      </c>
      <c r="G26">
        <v>6</v>
      </c>
      <c r="H26">
        <v>0</v>
      </c>
      <c r="J26">
        <f t="shared" si="2"/>
        <v>25</v>
      </c>
      <c r="K26">
        <f>VLOOKUP($A26,RankingWk11!$A$2:$H$33,2,FALSE)-J26</f>
        <v>0</v>
      </c>
      <c r="L26" t="str">
        <f t="shared" si="0"/>
        <v>St. Louis Rams</v>
      </c>
      <c r="M26" s="2">
        <f t="shared" si="1"/>
        <v>1446.992873234057</v>
      </c>
      <c r="N26" s="3">
        <f>M26-VLOOKUP($A26,RankingWk11!$A$2:$H$33,3,FALSE)</f>
        <v>-11.345532527636806</v>
      </c>
    </row>
    <row r="27" spans="1:14">
      <c r="A27" t="s">
        <v>49</v>
      </c>
      <c r="B27">
        <v>26</v>
      </c>
      <c r="C27">
        <v>1436.5521269345879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VLOOKUP($A27,RankingWk11!$A$2:$H$33,2,FALSE)-J27</f>
        <v>0</v>
      </c>
      <c r="L27" t="str">
        <f t="shared" si="0"/>
        <v>San Diego Chargers</v>
      </c>
      <c r="M27" s="2">
        <f t="shared" si="1"/>
        <v>1436.5521269345879</v>
      </c>
      <c r="N27" s="3">
        <f>M27-VLOOKUP($A27,RankingWk11!$A$2:$H$33,3,FALSE)</f>
        <v>-10.189965753375191</v>
      </c>
    </row>
    <row r="28" spans="1:14">
      <c r="A28" t="s">
        <v>29</v>
      </c>
      <c r="B28">
        <v>27</v>
      </c>
      <c r="C28">
        <v>1431.4833578777032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VLOOKUP($A28,RankingWk11!$A$2:$H$33,2,FALSE)-J28</f>
        <v>0</v>
      </c>
      <c r="L28" t="str">
        <f t="shared" si="0"/>
        <v>Jacksonville Jaguars</v>
      </c>
      <c r="M28" s="2">
        <f t="shared" si="1"/>
        <v>1431.4833578777032</v>
      </c>
      <c r="N28" s="3">
        <f>M28-VLOOKUP($A28,RankingWk11!$A$2:$H$33,3,FALSE)</f>
        <v>9.9393371370267687</v>
      </c>
    </row>
    <row r="29" spans="1:14">
      <c r="A29" t="s">
        <v>52</v>
      </c>
      <c r="B29">
        <v>28</v>
      </c>
      <c r="C29">
        <v>1408.6415795894991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VLOOKUP($A29,RankingWk11!$A$2:$H$33,2,FALSE)-J29</f>
        <v>0</v>
      </c>
      <c r="L29" t="str">
        <f t="shared" si="0"/>
        <v>Washington Redskins</v>
      </c>
      <c r="M29" s="2">
        <f t="shared" si="1"/>
        <v>1408.6415795894991</v>
      </c>
      <c r="N29" s="3">
        <f>M29-VLOOKUP($A29,RankingWk11!$A$2:$H$33,3,FALSE)</f>
        <v>-6.4583334120229665</v>
      </c>
    </row>
    <row r="30" spans="1:14">
      <c r="A30" t="s">
        <v>47</v>
      </c>
      <c r="B30">
        <v>29</v>
      </c>
      <c r="C30">
        <v>1403.6520801826234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VLOOKUP($A30,RankingWk11!$A$2:$H$33,2,FALSE)-J30</f>
        <v>1</v>
      </c>
      <c r="L30" t="str">
        <f t="shared" si="0"/>
        <v>Tampa Bay Buccaneers</v>
      </c>
      <c r="M30" s="2">
        <f t="shared" si="1"/>
        <v>1403.6520801826234</v>
      </c>
      <c r="N30" s="3">
        <f>M30-VLOOKUP($A30,RankingWk11!$A$2:$H$33,3,FALSE)</f>
        <v>15.872884796917333</v>
      </c>
    </row>
    <row r="31" spans="1:14">
      <c r="A31" t="s">
        <v>48</v>
      </c>
      <c r="B31">
        <v>30</v>
      </c>
      <c r="C31">
        <v>1387.3464253023476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VLOOKUP($A31,RankingWk11!$A$2:$H$33,2,FALSE)-J31</f>
        <v>-1</v>
      </c>
      <c r="L31" t="str">
        <f t="shared" si="0"/>
        <v>Oakland Raiders</v>
      </c>
      <c r="M31" s="2">
        <f t="shared" si="1"/>
        <v>1387.3464253023476</v>
      </c>
      <c r="N31" s="3">
        <f>M31-VLOOKUP($A31,RankingWk11!$A$2:$H$33,3,FALSE)</f>
        <v>-9.7238755862506423</v>
      </c>
    </row>
    <row r="32" spans="1:14">
      <c r="A32" t="s">
        <v>40</v>
      </c>
      <c r="B32">
        <v>31</v>
      </c>
      <c r="C32">
        <v>1355.4101332257771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VLOOKUP($A32,RankingWk11!$A$2:$H$33,2,FALSE)-J32</f>
        <v>0</v>
      </c>
      <c r="L32" t="str">
        <f t="shared" si="0"/>
        <v>Cleveland Browns</v>
      </c>
      <c r="M32" s="2">
        <f t="shared" si="1"/>
        <v>1355.4101332257771</v>
      </c>
      <c r="N32" s="3">
        <f>M32-VLOOKUP($A32,RankingWk11!$A$2:$H$33,3,FALSE)</f>
        <v>0</v>
      </c>
    </row>
    <row r="33" spans="1:14">
      <c r="A33" t="s">
        <v>45</v>
      </c>
      <c r="B33">
        <v>32</v>
      </c>
      <c r="C33">
        <v>1339.410017626835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VLOOKUP($A33,RankingWk11!$A$2:$H$33,2,FALSE)-J33</f>
        <v>0</v>
      </c>
      <c r="L33" t="str">
        <f t="shared" si="0"/>
        <v>Tennessee Titans</v>
      </c>
      <c r="M33" s="2">
        <f t="shared" si="1"/>
        <v>1339.410017626835</v>
      </c>
      <c r="N33" s="3">
        <f>M33-VLOOKUP($A33,RankingWk11!$A$2:$H$33,3,FALSE)</f>
        <v>-9.9393371370267687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1702.907931182513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VLOOKUP($A2,RankingWk12!$A$2:$H$33,2,FALSE)-J2</f>
        <v>0</v>
      </c>
      <c r="L2" t="str">
        <f>A2</f>
        <v>New England Patriots</v>
      </c>
      <c r="M2" s="2">
        <f>C2</f>
        <v>1702.907931182513</v>
      </c>
      <c r="N2" s="3">
        <f>M2-VLOOKUP($A2,RankingWk12!$A$2:$H$33,3,FALSE)</f>
        <v>-15.320111448464786</v>
      </c>
    </row>
    <row r="3" spans="1:14">
      <c r="A3" t="s">
        <v>33</v>
      </c>
      <c r="B3">
        <v>2</v>
      </c>
      <c r="C3">
        <v>1653.7915270716812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VLOOKUP($A3,RankingWk12!$A$2:$H$33,2,FALSE)-J3</f>
        <v>0</v>
      </c>
      <c r="L3" t="str">
        <f t="shared" ref="L3:L33" si="0">A3</f>
        <v>Denver Broncos</v>
      </c>
      <c r="M3" s="2">
        <f t="shared" ref="M3:M33" si="1">C3</f>
        <v>1653.7915270716812</v>
      </c>
      <c r="N3" s="3">
        <f>M3-VLOOKUP($A3,RankingWk12!$A$2:$H$33,3,FALSE)</f>
        <v>15.320111448464786</v>
      </c>
    </row>
    <row r="4" spans="1:14">
      <c r="A4" t="s">
        <v>27</v>
      </c>
      <c r="B4">
        <v>3</v>
      </c>
      <c r="C4">
        <v>1614.2592653387157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VLOOKUP($A4,RankingWk12!$A$2:$H$33,2,FALSE)-J4</f>
        <v>0</v>
      </c>
      <c r="L4" t="str">
        <f t="shared" si="0"/>
        <v>Carolina Panthers</v>
      </c>
      <c r="M4" s="2">
        <f t="shared" si="1"/>
        <v>1614.2592653387157</v>
      </c>
      <c r="N4" s="3">
        <f>M4-VLOOKUP($A4,RankingWk12!$A$2:$H$33,3,FALSE)</f>
        <v>9.489696654775571</v>
      </c>
    </row>
    <row r="5" spans="1:14">
      <c r="A5" t="s">
        <v>26</v>
      </c>
      <c r="B5">
        <v>4</v>
      </c>
      <c r="C5">
        <v>1612.1243826562595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VLOOKUP($A5,RankingWk12!$A$2:$H$33,2,FALSE)-J5</f>
        <v>0</v>
      </c>
      <c r="L5" t="str">
        <f t="shared" si="0"/>
        <v>Seattle Seahawks</v>
      </c>
      <c r="M5" s="2">
        <f t="shared" si="1"/>
        <v>1612.1243826562595</v>
      </c>
      <c r="N5" s="3">
        <f>M5-VLOOKUP($A5,RankingWk12!$A$2:$H$33,3,FALSE)</f>
        <v>10.875724785273405</v>
      </c>
    </row>
    <row r="6" spans="1:14">
      <c r="A6" t="s">
        <v>24</v>
      </c>
      <c r="B6">
        <v>5</v>
      </c>
      <c r="C6">
        <v>1608.0124805780927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VLOOKUP($A6,RankingWk12!$A$2:$H$33,2,FALSE)-J6</f>
        <v>0</v>
      </c>
      <c r="L6" t="str">
        <f t="shared" si="0"/>
        <v>Cincinnati Bengals</v>
      </c>
      <c r="M6" s="2">
        <f t="shared" si="1"/>
        <v>1608.0124805780927</v>
      </c>
      <c r="N6" s="3">
        <f>M6-VLOOKUP($A6,RankingWk12!$A$2:$H$33,3,FALSE)</f>
        <v>7.3043107547707677</v>
      </c>
    </row>
    <row r="7" spans="1:14">
      <c r="A7" t="s">
        <v>30</v>
      </c>
      <c r="B7">
        <v>6</v>
      </c>
      <c r="C7">
        <v>1602.3182234613507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VLOOKUP($A7,RankingWk12!$A$2:$H$33,2,FALSE)-J7</f>
        <v>0</v>
      </c>
      <c r="L7" t="str">
        <f t="shared" si="0"/>
        <v>Arizona Cardinals</v>
      </c>
      <c r="M7" s="2">
        <f t="shared" si="1"/>
        <v>1602.3182234613507</v>
      </c>
      <c r="N7" s="3">
        <f>M7-VLOOKUP($A7,RankingWk12!$A$2:$H$33,3,FALSE)</f>
        <v>9.6055255329843021</v>
      </c>
    </row>
    <row r="8" spans="1:14">
      <c r="A8" t="s">
        <v>35</v>
      </c>
      <c r="B8">
        <v>7</v>
      </c>
      <c r="C8">
        <v>1565.07588469037</v>
      </c>
      <c r="D8">
        <v>11</v>
      </c>
      <c r="E8">
        <v>6</v>
      </c>
      <c r="F8">
        <v>0</v>
      </c>
      <c r="G8">
        <v>5</v>
      </c>
      <c r="H8">
        <v>0</v>
      </c>
      <c r="J8">
        <f t="shared" si="2"/>
        <v>7</v>
      </c>
      <c r="K8">
        <f>VLOOKUP($A8,RankingWk12!$A$2:$H$33,2,FALSE)-J8</f>
        <v>1</v>
      </c>
      <c r="L8" t="str">
        <f t="shared" si="0"/>
        <v>Indianapolis Colts</v>
      </c>
      <c r="M8" s="2">
        <f t="shared" si="1"/>
        <v>1565.07588469037</v>
      </c>
      <c r="N8" s="3">
        <f>M8-VLOOKUP($A8,RankingWk12!$A$2:$H$33,3,FALSE)</f>
        <v>7.2919183907954448</v>
      </c>
    </row>
    <row r="9" spans="1:14">
      <c r="A9" t="s">
        <v>21</v>
      </c>
      <c r="B9">
        <v>8</v>
      </c>
      <c r="C9">
        <v>1551.2275068936872</v>
      </c>
      <c r="D9">
        <v>11</v>
      </c>
      <c r="E9">
        <v>7</v>
      </c>
      <c r="F9">
        <v>0</v>
      </c>
      <c r="G9">
        <v>4</v>
      </c>
      <c r="H9">
        <v>0</v>
      </c>
      <c r="J9">
        <f t="shared" si="2"/>
        <v>8</v>
      </c>
      <c r="K9">
        <f>VLOOKUP($A9,RankingWk12!$A$2:$H$33,2,FALSE)-J9</f>
        <v>-1</v>
      </c>
      <c r="L9" t="str">
        <f t="shared" si="0"/>
        <v>Green Bay Packers</v>
      </c>
      <c r="M9" s="2">
        <f t="shared" si="1"/>
        <v>1551.2275068936872</v>
      </c>
      <c r="N9" s="3">
        <f>M9-VLOOKUP($A9,RankingWk12!$A$2:$H$33,3,FALSE)</f>
        <v>-16.099162986908595</v>
      </c>
    </row>
    <row r="10" spans="1:14">
      <c r="A10" t="s">
        <v>51</v>
      </c>
      <c r="B10">
        <v>9</v>
      </c>
      <c r="C10">
        <v>1544.9697481864714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VLOOKUP($A10,RankingWk12!$A$2:$H$33,2,FALSE)-J10</f>
        <v>0</v>
      </c>
      <c r="L10" t="str">
        <f t="shared" si="0"/>
        <v>Pittsburgh Steelers</v>
      </c>
      <c r="M10" s="2">
        <f t="shared" si="1"/>
        <v>1544.9697481864714</v>
      </c>
      <c r="N10" s="3">
        <f>M10-VLOOKUP($A10,RankingWk12!$A$2:$H$33,3,FALSE)</f>
        <v>-10.875724785273405</v>
      </c>
    </row>
    <row r="11" spans="1:14">
      <c r="A11" t="s">
        <v>32</v>
      </c>
      <c r="B11">
        <v>10</v>
      </c>
      <c r="C11">
        <v>1533.174860715684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VLOOKUP($A11,RankingWk12!$A$2:$H$33,2,FALSE)-J11</f>
        <v>0</v>
      </c>
      <c r="L11" t="str">
        <f t="shared" si="0"/>
        <v>Kansas City Chiefs</v>
      </c>
      <c r="M11" s="2">
        <f t="shared" si="1"/>
        <v>1533.174860715684</v>
      </c>
      <c r="N11" s="3">
        <f>M11-VLOOKUP($A11,RankingWk12!$A$2:$H$33,3,FALSE)</f>
        <v>11.289466931118795</v>
      </c>
    </row>
    <row r="12" spans="1:14">
      <c r="A12" t="s">
        <v>42</v>
      </c>
      <c r="B12">
        <v>11</v>
      </c>
      <c r="C12">
        <v>1531.1316643641396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VLOOKUP($A12,RankingWk12!$A$2:$H$33,2,FALSE)-J12</f>
        <v>0</v>
      </c>
      <c r="L12" t="str">
        <f t="shared" si="0"/>
        <v>Minnesota Vikings</v>
      </c>
      <c r="M12" s="2">
        <f t="shared" si="1"/>
        <v>1531.1316643641396</v>
      </c>
      <c r="N12" s="3">
        <f>M12-VLOOKUP($A12,RankingWk12!$A$2:$H$33,3,FALSE)</f>
        <v>11.341970040093656</v>
      </c>
    </row>
    <row r="13" spans="1:14">
      <c r="A13" t="s">
        <v>36</v>
      </c>
      <c r="B13">
        <v>12</v>
      </c>
      <c r="C13">
        <v>1509.9326873981222</v>
      </c>
      <c r="D13">
        <v>11</v>
      </c>
      <c r="E13">
        <v>4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VLOOKUP($A13,RankingWk12!$A$2:$H$33,2,FALSE)-J13</f>
        <v>0</v>
      </c>
      <c r="L13" t="str">
        <f t="shared" si="0"/>
        <v>Dallas Cowboys</v>
      </c>
      <c r="M13" s="2">
        <f t="shared" si="1"/>
        <v>1509.9326873981222</v>
      </c>
      <c r="N13" s="3">
        <f>M13-VLOOKUP($A13,RankingWk12!$A$2:$H$33,3,FALSE)</f>
        <v>-9.489696654775571</v>
      </c>
    </row>
    <row r="14" spans="1:14">
      <c r="A14" t="s">
        <v>25</v>
      </c>
      <c r="B14">
        <v>13</v>
      </c>
      <c r="C14">
        <v>1509.3861818175981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VLOOKUP($A14,RankingWk12!$A$2:$H$33,2,FALSE)-J14</f>
        <v>1</v>
      </c>
      <c r="L14" t="str">
        <f t="shared" si="0"/>
        <v>Baltimore Ravens</v>
      </c>
      <c r="M14" s="2">
        <f t="shared" si="1"/>
        <v>1509.3861818175981</v>
      </c>
      <c r="N14" s="3">
        <f>M14-VLOOKUP($A14,RankingWk12!$A$2:$H$33,3,FALSE)</f>
        <v>7.5222907512732036</v>
      </c>
    </row>
    <row r="15" spans="1:14">
      <c r="A15" t="s">
        <v>22</v>
      </c>
      <c r="B15">
        <v>14</v>
      </c>
      <c r="C15">
        <v>1502.363603880443</v>
      </c>
      <c r="D15">
        <v>11</v>
      </c>
      <c r="E15">
        <v>6</v>
      </c>
      <c r="F15">
        <v>0</v>
      </c>
      <c r="G15">
        <v>5</v>
      </c>
      <c r="H15">
        <v>0</v>
      </c>
      <c r="J15">
        <f t="shared" si="2"/>
        <v>14</v>
      </c>
      <c r="K15">
        <f>VLOOKUP($A15,RankingWk12!$A$2:$H$33,2,FALSE)-J15</f>
        <v>2</v>
      </c>
      <c r="L15" t="str">
        <f t="shared" si="0"/>
        <v>Houston Texans</v>
      </c>
      <c r="M15" s="2">
        <f t="shared" si="1"/>
        <v>1502.363603880443</v>
      </c>
      <c r="N15" s="3">
        <f>M15-VLOOKUP($A15,RankingWk12!$A$2:$H$33,3,FALSE)</f>
        <v>12.941286454552483</v>
      </c>
    </row>
    <row r="16" spans="1:14">
      <c r="A16" t="s">
        <v>23</v>
      </c>
      <c r="B16">
        <v>15</v>
      </c>
      <c r="C16">
        <v>1501.1696776411002</v>
      </c>
      <c r="D16">
        <v>11</v>
      </c>
      <c r="E16">
        <v>3</v>
      </c>
      <c r="F16">
        <v>0</v>
      </c>
      <c r="G16">
        <v>8</v>
      </c>
      <c r="H16">
        <v>0</v>
      </c>
      <c r="J16">
        <f t="shared" si="2"/>
        <v>15</v>
      </c>
      <c r="K16">
        <f>VLOOKUP($A16,RankingWk12!$A$2:$H$33,2,FALSE)-J16</f>
        <v>-2</v>
      </c>
      <c r="L16" t="str">
        <f t="shared" si="0"/>
        <v>San Francisco 49ers</v>
      </c>
      <c r="M16" s="2">
        <f t="shared" si="1"/>
        <v>1501.1696776411002</v>
      </c>
      <c r="N16" s="3">
        <f>M16-VLOOKUP($A16,RankingWk12!$A$2:$H$33,3,FALSE)</f>
        <v>-9.6055255329843021</v>
      </c>
    </row>
    <row r="17" spans="1:14">
      <c r="A17" t="s">
        <v>37</v>
      </c>
      <c r="B17">
        <v>16</v>
      </c>
      <c r="C17">
        <v>1497.1443579741469</v>
      </c>
      <c r="D17">
        <v>11</v>
      </c>
      <c r="E17">
        <v>4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VLOOKUP($A17,RankingWk12!$A$2:$H$33,2,FALSE)-J17</f>
        <v>4</v>
      </c>
      <c r="L17" t="str">
        <f t="shared" si="0"/>
        <v>Detroit Lions</v>
      </c>
      <c r="M17" s="2">
        <f t="shared" si="1"/>
        <v>1497.1443579741469</v>
      </c>
      <c r="N17" s="3">
        <f>M17-VLOOKUP($A17,RankingWk12!$A$2:$H$33,3,FALSE)</f>
        <v>11.880664219993378</v>
      </c>
    </row>
    <row r="18" spans="1:14">
      <c r="A18" t="s">
        <v>43</v>
      </c>
      <c r="B18">
        <v>17</v>
      </c>
      <c r="C18">
        <v>1488.7516196790757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VLOOKUP($A18,RankingWk12!$A$2:$H$33,2,FALSE)-J18</f>
        <v>-2</v>
      </c>
      <c r="L18" t="str">
        <f t="shared" si="0"/>
        <v>New Orleans Saints</v>
      </c>
      <c r="M18" s="2">
        <f t="shared" si="1"/>
        <v>1488.7516196790757</v>
      </c>
      <c r="N18" s="3">
        <f>M18-VLOOKUP($A18,RankingWk12!$A$2:$H$33,3,FALSE)</f>
        <v>-12.941286454552483</v>
      </c>
    </row>
    <row r="19" spans="1:14">
      <c r="A19" t="s">
        <v>39</v>
      </c>
      <c r="B19">
        <v>18</v>
      </c>
      <c r="C19">
        <v>1480.4768534233865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VLOOKUP($A19,RankingWk12!$A$2:$H$33,2,FALSE)-J19</f>
        <v>5</v>
      </c>
      <c r="L19" t="str">
        <f t="shared" si="0"/>
        <v>Chicago Bears</v>
      </c>
      <c r="M19" s="2">
        <f t="shared" si="1"/>
        <v>1480.4768534233865</v>
      </c>
      <c r="N19" s="3">
        <f>M19-VLOOKUP($A19,RankingWk12!$A$2:$H$33,3,FALSE)</f>
        <v>16.099162986908595</v>
      </c>
    </row>
    <row r="20" spans="1:14">
      <c r="A20" t="s">
        <v>38</v>
      </c>
      <c r="B20">
        <v>19</v>
      </c>
      <c r="C20">
        <v>1476.8435649293649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VLOOKUP($A20,RankingWk12!$A$2:$H$33,2,FALSE)-J20</f>
        <v>-1</v>
      </c>
      <c r="L20" t="str">
        <f t="shared" si="0"/>
        <v>Buffalo Bills</v>
      </c>
      <c r="M20" s="2">
        <f t="shared" si="1"/>
        <v>1476.8435649293649</v>
      </c>
      <c r="N20" s="3">
        <f>M20-VLOOKUP($A20,RankingWk12!$A$2:$H$33,3,FALSE)</f>
        <v>-11.289466931118795</v>
      </c>
    </row>
    <row r="21" spans="1:14">
      <c r="A21" t="s">
        <v>31</v>
      </c>
      <c r="B21">
        <v>20</v>
      </c>
      <c r="C21">
        <v>1476.1678981712914</v>
      </c>
      <c r="D21">
        <v>11</v>
      </c>
      <c r="E21">
        <v>6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VLOOKUP($A21,RankingWk12!$A$2:$H$33,2,FALSE)-J21</f>
        <v>-1</v>
      </c>
      <c r="L21" t="str">
        <f t="shared" si="0"/>
        <v>Atlanta Falcons</v>
      </c>
      <c r="M21" s="2">
        <f t="shared" si="1"/>
        <v>1476.1678981712914</v>
      </c>
      <c r="N21" s="3">
        <f>M21-VLOOKUP($A21,RankingWk12!$A$2:$H$33,3,FALSE)</f>
        <v>-11.341970040093656</v>
      </c>
    </row>
    <row r="22" spans="1:14">
      <c r="A22" t="s">
        <v>44</v>
      </c>
      <c r="B22">
        <v>21</v>
      </c>
      <c r="C22">
        <v>1473.2097211585656</v>
      </c>
      <c r="D22">
        <v>11</v>
      </c>
      <c r="E22">
        <v>5</v>
      </c>
      <c r="F22">
        <v>0</v>
      </c>
      <c r="G22">
        <v>6</v>
      </c>
      <c r="H22">
        <v>0</v>
      </c>
      <c r="J22">
        <f t="shared" si="2"/>
        <v>21</v>
      </c>
      <c r="K22">
        <f>VLOOKUP($A22,RankingWk12!$A$2:$H$33,2,FALSE)-J22</f>
        <v>-4</v>
      </c>
      <c r="L22" t="str">
        <f t="shared" si="0"/>
        <v>New York Giants</v>
      </c>
      <c r="M22" s="2">
        <f t="shared" si="1"/>
        <v>1473.2097211585656</v>
      </c>
      <c r="N22" s="3">
        <f>M22-VLOOKUP($A22,RankingWk12!$A$2:$H$33,3,FALSE)</f>
        <v>-15.324764508747194</v>
      </c>
    </row>
    <row r="23" spans="1:14">
      <c r="A23" t="s">
        <v>28</v>
      </c>
      <c r="B23">
        <v>22</v>
      </c>
      <c r="C23">
        <v>1462.7172215815169</v>
      </c>
      <c r="D23">
        <v>11</v>
      </c>
      <c r="E23">
        <v>6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VLOOKUP($A23,RankingWk12!$A$2:$H$33,2,FALSE)-J23</f>
        <v>2</v>
      </c>
      <c r="L23" t="str">
        <f t="shared" si="0"/>
        <v>New York Jets</v>
      </c>
      <c r="M23" s="2">
        <f t="shared" si="1"/>
        <v>1462.7172215815169</v>
      </c>
      <c r="N23" s="3">
        <f>M23-VLOOKUP($A23,RankingWk12!$A$2:$H$33,3,FALSE)</f>
        <v>13.292171656738219</v>
      </c>
    </row>
    <row r="24" spans="1:14">
      <c r="A24" t="s">
        <v>41</v>
      </c>
      <c r="B24">
        <v>23</v>
      </c>
      <c r="C24">
        <v>1458.1807162139683</v>
      </c>
      <c r="D24">
        <v>11</v>
      </c>
      <c r="E24">
        <v>4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VLOOKUP($A24,RankingWk12!$A$2:$H$33,2,FALSE)-J24</f>
        <v>-2</v>
      </c>
      <c r="L24" t="str">
        <f t="shared" si="0"/>
        <v>Miami Dolphins</v>
      </c>
      <c r="M24" s="2">
        <f t="shared" si="1"/>
        <v>1458.1807162139683</v>
      </c>
      <c r="N24" s="3">
        <f>M24-VLOOKUP($A24,RankingWk12!$A$2:$H$33,3,FALSE)</f>
        <v>-13.292171656738219</v>
      </c>
    </row>
    <row r="25" spans="1:14">
      <c r="A25" t="s">
        <v>34</v>
      </c>
      <c r="B25">
        <v>24</v>
      </c>
      <c r="C25">
        <v>1456.1545791517001</v>
      </c>
      <c r="D25">
        <v>11</v>
      </c>
      <c r="E25">
        <v>3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VLOOKUP($A25,RankingWk12!$A$2:$H$33,2,FALSE)-J25</f>
        <v>-2</v>
      </c>
      <c r="L25" t="str">
        <f t="shared" si="0"/>
        <v>Philadelphia Eagles</v>
      </c>
      <c r="M25" s="2">
        <f t="shared" si="1"/>
        <v>1456.1545791517001</v>
      </c>
      <c r="N25" s="3">
        <f>M25-VLOOKUP($A25,RankingWk12!$A$2:$H$33,3,FALSE)</f>
        <v>-11.880664219993378</v>
      </c>
    </row>
    <row r="26" spans="1:14">
      <c r="A26" t="s">
        <v>49</v>
      </c>
      <c r="B26">
        <v>25</v>
      </c>
      <c r="C26">
        <v>1448.8697762455749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VLOOKUP($A26,RankingWk12!$A$2:$H$33,2,FALSE)-J26</f>
        <v>1</v>
      </c>
      <c r="L26" t="str">
        <f t="shared" si="0"/>
        <v>San Diego Chargers</v>
      </c>
      <c r="M26" s="2">
        <f t="shared" si="1"/>
        <v>1448.8697762455749</v>
      </c>
      <c r="N26" s="3">
        <f>M26-VLOOKUP($A26,RankingWk12!$A$2:$H$33,3,FALSE)</f>
        <v>12.317649310987008</v>
      </c>
    </row>
    <row r="27" spans="1:14">
      <c r="A27" t="s">
        <v>46</v>
      </c>
      <c r="B27">
        <v>26</v>
      </c>
      <c r="C27">
        <v>1439.6885624792862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VLOOKUP($A27,RankingWk12!$A$2:$H$33,2,FALSE)-J27</f>
        <v>-1</v>
      </c>
      <c r="L27" t="str">
        <f t="shared" si="0"/>
        <v>St. Louis Rams</v>
      </c>
      <c r="M27" s="2">
        <f t="shared" si="1"/>
        <v>1439.6885624792862</v>
      </c>
      <c r="N27" s="3">
        <f>M27-VLOOKUP($A27,RankingWk12!$A$2:$H$33,3,FALSE)</f>
        <v>-7.3043107547707677</v>
      </c>
    </row>
    <row r="28" spans="1:14">
      <c r="A28" t="s">
        <v>52</v>
      </c>
      <c r="B28">
        <v>27</v>
      </c>
      <c r="C28">
        <v>1423.9663440982463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VLOOKUP($A28,RankingWk12!$A$2:$H$33,2,FALSE)-J28</f>
        <v>1</v>
      </c>
      <c r="L28" t="str">
        <f t="shared" si="0"/>
        <v>Washington Redskins</v>
      </c>
      <c r="M28" s="2">
        <f t="shared" si="1"/>
        <v>1423.9663440982463</v>
      </c>
      <c r="N28" s="3">
        <f>M28-VLOOKUP($A28,RankingWk12!$A$2:$H$33,3,FALSE)</f>
        <v>15.324764508747194</v>
      </c>
    </row>
    <row r="29" spans="1:14">
      <c r="A29" t="s">
        <v>29</v>
      </c>
      <c r="B29">
        <v>28</v>
      </c>
      <c r="C29">
        <v>1419.1657085667161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VLOOKUP($A29,RankingWk12!$A$2:$H$33,2,FALSE)-J29</f>
        <v>-1</v>
      </c>
      <c r="L29" t="str">
        <f t="shared" si="0"/>
        <v>Jacksonville Jaguars</v>
      </c>
      <c r="M29" s="2">
        <f t="shared" si="1"/>
        <v>1419.1657085667161</v>
      </c>
      <c r="N29" s="3">
        <f>M29-VLOOKUP($A29,RankingWk12!$A$2:$H$33,3,FALSE)</f>
        <v>-12.317649310987008</v>
      </c>
    </row>
    <row r="30" spans="1:14">
      <c r="A30" t="s">
        <v>48</v>
      </c>
      <c r="B30">
        <v>29</v>
      </c>
      <c r="C30">
        <v>1398.1326353600393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VLOOKUP($A30,RankingWk12!$A$2:$H$33,2,FALSE)-J30</f>
        <v>1</v>
      </c>
      <c r="L30" t="str">
        <f t="shared" si="0"/>
        <v>Oakland Raiders</v>
      </c>
      <c r="M30" s="2">
        <f t="shared" si="1"/>
        <v>1398.1326353600393</v>
      </c>
      <c r="N30" s="3">
        <f>M30-VLOOKUP($A30,RankingWk12!$A$2:$H$33,3,FALSE)</f>
        <v>10.786210057691733</v>
      </c>
    </row>
    <row r="31" spans="1:14">
      <c r="A31" t="s">
        <v>47</v>
      </c>
      <c r="B31">
        <v>30</v>
      </c>
      <c r="C31">
        <v>1396.360161791828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VLOOKUP($A31,RankingWk12!$A$2:$H$33,2,FALSE)-J31</f>
        <v>-1</v>
      </c>
      <c r="L31" t="str">
        <f t="shared" si="0"/>
        <v>Tampa Bay Buccaneers</v>
      </c>
      <c r="M31" s="2">
        <f t="shared" si="1"/>
        <v>1396.360161791828</v>
      </c>
      <c r="N31" s="3">
        <f>M31-VLOOKUP($A31,RankingWk12!$A$2:$H$33,3,FALSE)</f>
        <v>-7.2919183907954448</v>
      </c>
    </row>
    <row r="32" spans="1:14">
      <c r="A32" t="s">
        <v>40</v>
      </c>
      <c r="B32">
        <v>31</v>
      </c>
      <c r="C32">
        <v>1347.8878424745039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VLOOKUP($A32,RankingWk12!$A$2:$H$33,2,FALSE)-J32</f>
        <v>0</v>
      </c>
      <c r="L32" t="str">
        <f t="shared" si="0"/>
        <v>Cleveland Browns</v>
      </c>
      <c r="M32" s="2">
        <f t="shared" si="1"/>
        <v>1347.8878424745039</v>
      </c>
      <c r="N32" s="3">
        <f>M32-VLOOKUP($A32,RankingWk12!$A$2:$H$33,3,FALSE)</f>
        <v>-7.5222907512732036</v>
      </c>
    </row>
    <row r="33" spans="1:14">
      <c r="A33" t="s">
        <v>45</v>
      </c>
      <c r="B33">
        <v>32</v>
      </c>
      <c r="C33">
        <v>1328.6238075691433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VLOOKUP($A33,RankingWk12!$A$2:$H$33,2,FALSE)-J33</f>
        <v>0</v>
      </c>
      <c r="L33" t="str">
        <f t="shared" si="0"/>
        <v>Tennessee Titans</v>
      </c>
      <c r="M33" s="2">
        <f t="shared" si="1"/>
        <v>1328.6238075691433</v>
      </c>
      <c r="N33" s="3">
        <f>M33-VLOOKUP($A33,RankingWk12!$A$2:$H$33,3,FALSE)</f>
        <v>-10.786210057691733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36" sqref="F36:F37"/>
    </sheetView>
  </sheetViews>
  <sheetFormatPr baseColWidth="10" defaultColWidth="8.83203125" defaultRowHeight="14" x14ac:dyDescent="0"/>
  <cols>
    <col min="12" max="12" width="16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104</v>
      </c>
      <c r="H1" s="4" t="s">
        <v>105</v>
      </c>
      <c r="I1" t="s">
        <v>106</v>
      </c>
      <c r="J1" t="s">
        <v>104</v>
      </c>
      <c r="L1" t="s">
        <v>1</v>
      </c>
      <c r="M1" s="5" t="s">
        <v>107</v>
      </c>
      <c r="N1" t="s">
        <v>2</v>
      </c>
      <c r="O1" s="5" t="s">
        <v>107</v>
      </c>
      <c r="P1" t="s">
        <v>108</v>
      </c>
    </row>
    <row r="2" spans="1:16">
      <c r="A2" t="s">
        <v>5</v>
      </c>
      <c r="B2">
        <v>13</v>
      </c>
      <c r="C2" t="s">
        <v>21</v>
      </c>
      <c r="D2" t="s">
        <v>37</v>
      </c>
      <c r="E2">
        <v>0.577209287728075</v>
      </c>
      <c r="F2">
        <v>1</v>
      </c>
      <c r="G2">
        <v>1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3" si="0">C2</f>
        <v>Green Bay Packers</v>
      </c>
      <c r="M2" s="5">
        <f t="shared" ref="M2:M13" si="1">E2</f>
        <v>0.577209287728075</v>
      </c>
      <c r="N2" t="str">
        <f t="shared" ref="N2:N13" si="2">D2</f>
        <v>Detroit Lions</v>
      </c>
      <c r="O2" s="5">
        <f t="shared" ref="O2:O13" si="3">1-E2</f>
        <v>0.422790712271925</v>
      </c>
      <c r="P2" s="6">
        <f>O2-M2</f>
        <v>-0.15441857545615001</v>
      </c>
    </row>
    <row r="3" spans="1:16">
      <c r="A3" t="s">
        <v>6</v>
      </c>
      <c r="B3">
        <v>13</v>
      </c>
      <c r="C3" t="s">
        <v>22</v>
      </c>
      <c r="D3" t="s">
        <v>38</v>
      </c>
      <c r="E3">
        <v>0.53666038097156865</v>
      </c>
      <c r="F3">
        <v>1</v>
      </c>
      <c r="G3">
        <v>0</v>
      </c>
      <c r="H3" s="4"/>
      <c r="I3" t="str">
        <f t="shared" ref="I3:I17" si="4">IF(H3="","",IF(F3=H3,TRUE,FALSE))</f>
        <v/>
      </c>
      <c r="J3" t="str">
        <f t="shared" ref="J3:J17" si="5">IF(H3="","",IF(G3=H3,TRUE,FALSE))</f>
        <v/>
      </c>
      <c r="L3" t="str">
        <f t="shared" si="0"/>
        <v>Houston Texans</v>
      </c>
      <c r="M3" s="5">
        <f t="shared" si="1"/>
        <v>0.53666038097156865</v>
      </c>
      <c r="N3" t="str">
        <f t="shared" si="2"/>
        <v>Buffalo Bills</v>
      </c>
      <c r="O3" s="5">
        <f t="shared" si="3"/>
        <v>0.46333961902843135</v>
      </c>
      <c r="P3" s="6">
        <f t="shared" ref="P3:P17" si="6">O3-M3</f>
        <v>-7.3320761943137303E-2</v>
      </c>
    </row>
    <row r="4" spans="1:16">
      <c r="A4" t="s">
        <v>7</v>
      </c>
      <c r="B4">
        <v>13</v>
      </c>
      <c r="C4" t="s">
        <v>23</v>
      </c>
      <c r="D4" t="s">
        <v>39</v>
      </c>
      <c r="E4">
        <v>0.52974420619832385</v>
      </c>
      <c r="F4">
        <v>1</v>
      </c>
      <c r="G4">
        <v>0</v>
      </c>
      <c r="H4" s="4"/>
      <c r="I4" t="str">
        <f t="shared" si="4"/>
        <v/>
      </c>
      <c r="J4" t="str">
        <f t="shared" si="5"/>
        <v/>
      </c>
      <c r="L4" t="str">
        <f t="shared" si="0"/>
        <v>San Francisco 49ers</v>
      </c>
      <c r="M4" s="5">
        <f t="shared" si="1"/>
        <v>0.52974420619832385</v>
      </c>
      <c r="N4" t="str">
        <f t="shared" si="2"/>
        <v>Chicago Bears</v>
      </c>
      <c r="O4" s="5">
        <f t="shared" si="3"/>
        <v>0.47025579380167615</v>
      </c>
      <c r="P4" s="6">
        <f t="shared" si="6"/>
        <v>-5.9488412396647705E-2</v>
      </c>
    </row>
    <row r="5" spans="1:16">
      <c r="A5" t="s">
        <v>8</v>
      </c>
      <c r="B5">
        <v>13</v>
      </c>
      <c r="C5" t="s">
        <v>24</v>
      </c>
      <c r="D5" t="s">
        <v>40</v>
      </c>
      <c r="E5">
        <v>0.81718604428571051</v>
      </c>
      <c r="F5">
        <v>1</v>
      </c>
      <c r="G5">
        <v>1</v>
      </c>
      <c r="H5" s="4"/>
      <c r="I5" t="str">
        <f t="shared" si="4"/>
        <v/>
      </c>
      <c r="J5" t="str">
        <f t="shared" si="5"/>
        <v/>
      </c>
      <c r="L5" t="str">
        <f t="shared" si="0"/>
        <v>Cincinnati Bengals</v>
      </c>
      <c r="M5" s="5">
        <f t="shared" si="1"/>
        <v>0.81718604428571051</v>
      </c>
      <c r="N5" t="str">
        <f t="shared" si="2"/>
        <v>Cleveland Browns</v>
      </c>
      <c r="O5" s="5">
        <f t="shared" si="3"/>
        <v>0.18281395571428949</v>
      </c>
      <c r="P5" s="6">
        <f t="shared" si="6"/>
        <v>-0.63437208857142102</v>
      </c>
    </row>
    <row r="6" spans="1:16">
      <c r="A6" t="s">
        <v>9</v>
      </c>
      <c r="B6">
        <v>13</v>
      </c>
      <c r="C6" t="s">
        <v>25</v>
      </c>
      <c r="D6" t="s">
        <v>41</v>
      </c>
      <c r="E6">
        <v>0.57316163433011058</v>
      </c>
      <c r="F6">
        <v>1</v>
      </c>
      <c r="G6">
        <v>1</v>
      </c>
      <c r="H6" s="4"/>
      <c r="I6" t="str">
        <f t="shared" si="4"/>
        <v/>
      </c>
      <c r="J6" t="str">
        <f t="shared" si="5"/>
        <v/>
      </c>
      <c r="L6" t="str">
        <f t="shared" si="0"/>
        <v>Baltimore Ravens</v>
      </c>
      <c r="M6" s="5">
        <f t="shared" si="1"/>
        <v>0.57316163433011058</v>
      </c>
      <c r="N6" t="str">
        <f t="shared" si="2"/>
        <v>Miami Dolphins</v>
      </c>
      <c r="O6" s="5">
        <f t="shared" si="3"/>
        <v>0.42683836566988942</v>
      </c>
      <c r="P6" s="6">
        <f t="shared" si="6"/>
        <v>-0.14632326866022116</v>
      </c>
    </row>
    <row r="7" spans="1:16">
      <c r="A7" t="s">
        <v>10</v>
      </c>
      <c r="B7">
        <v>13</v>
      </c>
      <c r="C7" t="s">
        <v>26</v>
      </c>
      <c r="D7" t="s">
        <v>42</v>
      </c>
      <c r="E7">
        <v>0.61449143129473194</v>
      </c>
      <c r="F7">
        <v>1</v>
      </c>
      <c r="G7">
        <v>0.5</v>
      </c>
      <c r="H7" s="4"/>
      <c r="I7" t="str">
        <f t="shared" si="4"/>
        <v/>
      </c>
      <c r="J7" t="str">
        <f t="shared" si="5"/>
        <v/>
      </c>
      <c r="L7" t="str">
        <f t="shared" si="0"/>
        <v>Seattle Seahawks</v>
      </c>
      <c r="M7" s="5">
        <f t="shared" si="1"/>
        <v>0.61449143129473194</v>
      </c>
      <c r="N7" t="str">
        <f t="shared" si="2"/>
        <v>Minnesota Vikings</v>
      </c>
      <c r="O7" s="5">
        <f t="shared" si="3"/>
        <v>0.38550856870526806</v>
      </c>
      <c r="P7" s="6">
        <f t="shared" si="6"/>
        <v>-0.22898286258946388</v>
      </c>
    </row>
    <row r="8" spans="1:16">
      <c r="A8" t="s">
        <v>11</v>
      </c>
      <c r="B8">
        <v>13</v>
      </c>
      <c r="C8" t="s">
        <v>27</v>
      </c>
      <c r="D8" t="s">
        <v>43</v>
      </c>
      <c r="E8">
        <v>0.67315291469937888</v>
      </c>
      <c r="F8">
        <v>1</v>
      </c>
      <c r="G8">
        <v>1</v>
      </c>
      <c r="H8" s="4"/>
      <c r="I8" t="str">
        <f t="shared" si="4"/>
        <v/>
      </c>
      <c r="J8" t="str">
        <f t="shared" si="5"/>
        <v/>
      </c>
      <c r="L8" t="str">
        <f t="shared" si="0"/>
        <v>Carolina Panthers</v>
      </c>
      <c r="M8" s="5">
        <f t="shared" si="1"/>
        <v>0.67315291469937888</v>
      </c>
      <c r="N8" t="str">
        <f t="shared" si="2"/>
        <v>New Orleans Saints</v>
      </c>
      <c r="O8" s="5">
        <f t="shared" si="3"/>
        <v>0.32684708530062112</v>
      </c>
      <c r="P8" s="6">
        <f t="shared" si="6"/>
        <v>-0.34630582939875776</v>
      </c>
    </row>
    <row r="9" spans="1:16">
      <c r="A9" t="s">
        <v>12</v>
      </c>
      <c r="B9">
        <v>13</v>
      </c>
      <c r="C9" t="s">
        <v>28</v>
      </c>
      <c r="D9" t="s">
        <v>44</v>
      </c>
      <c r="E9">
        <v>0.48490466815846872</v>
      </c>
      <c r="F9">
        <v>0</v>
      </c>
      <c r="G9">
        <v>0</v>
      </c>
      <c r="H9" s="4"/>
      <c r="I9" t="str">
        <f t="shared" si="4"/>
        <v/>
      </c>
      <c r="J9" t="str">
        <f t="shared" si="5"/>
        <v/>
      </c>
      <c r="L9" t="str">
        <f t="shared" si="0"/>
        <v>New York Jets</v>
      </c>
      <c r="M9" s="5">
        <f t="shared" si="1"/>
        <v>0.48490466815846872</v>
      </c>
      <c r="N9" t="str">
        <f t="shared" si="2"/>
        <v>New York Giants</v>
      </c>
      <c r="O9" s="5">
        <f t="shared" si="3"/>
        <v>0.51509533184153122</v>
      </c>
      <c r="P9" s="6">
        <f t="shared" si="6"/>
        <v>3.0190663683062502E-2</v>
      </c>
    </row>
    <row r="10" spans="1:16">
      <c r="A10" t="s">
        <v>13</v>
      </c>
      <c r="B10">
        <v>13</v>
      </c>
      <c r="C10" t="s">
        <v>29</v>
      </c>
      <c r="D10" t="s">
        <v>45</v>
      </c>
      <c r="E10">
        <v>0.62742857579479172</v>
      </c>
      <c r="F10">
        <v>1</v>
      </c>
      <c r="G10">
        <v>0</v>
      </c>
      <c r="H10" s="4"/>
      <c r="I10" t="str">
        <f t="shared" si="4"/>
        <v/>
      </c>
      <c r="J10" t="str">
        <f t="shared" si="5"/>
        <v/>
      </c>
      <c r="L10" t="str">
        <f t="shared" si="0"/>
        <v>Jacksonville Jaguars</v>
      </c>
      <c r="M10" s="5">
        <f t="shared" si="1"/>
        <v>0.62742857579479172</v>
      </c>
      <c r="N10" t="str">
        <f t="shared" si="2"/>
        <v>Tennessee Titans</v>
      </c>
      <c r="O10" s="5">
        <f t="shared" si="3"/>
        <v>0.37257142420520828</v>
      </c>
      <c r="P10" s="6">
        <f t="shared" si="6"/>
        <v>-0.25485715158958344</v>
      </c>
    </row>
    <row r="11" spans="1:16">
      <c r="A11" t="s">
        <v>14</v>
      </c>
      <c r="B11">
        <v>13</v>
      </c>
      <c r="C11" t="s">
        <v>30</v>
      </c>
      <c r="D11" t="s">
        <v>46</v>
      </c>
      <c r="E11">
        <v>0.71832568668447672</v>
      </c>
      <c r="F11">
        <v>1</v>
      </c>
      <c r="G11">
        <v>1</v>
      </c>
      <c r="H11" s="4"/>
      <c r="I11" t="str">
        <f t="shared" si="4"/>
        <v/>
      </c>
      <c r="J11" t="str">
        <f t="shared" si="5"/>
        <v/>
      </c>
      <c r="L11" t="str">
        <f t="shared" si="0"/>
        <v>Arizona Cardinals</v>
      </c>
      <c r="M11" s="5">
        <f t="shared" si="1"/>
        <v>0.71832568668447672</v>
      </c>
      <c r="N11" t="str">
        <f t="shared" si="2"/>
        <v>St. Louis Rams</v>
      </c>
      <c r="O11" s="5">
        <f t="shared" si="3"/>
        <v>0.28167431331552328</v>
      </c>
      <c r="P11" s="6">
        <f t="shared" si="6"/>
        <v>-0.43665137336895343</v>
      </c>
    </row>
    <row r="12" spans="1:16">
      <c r="A12" t="s">
        <v>15</v>
      </c>
      <c r="B12">
        <v>13</v>
      </c>
      <c r="C12" t="s">
        <v>31</v>
      </c>
      <c r="D12" t="s">
        <v>47</v>
      </c>
      <c r="E12">
        <v>0.61287426415312141</v>
      </c>
      <c r="F12">
        <v>1</v>
      </c>
      <c r="G12">
        <v>0</v>
      </c>
      <c r="H12" s="4"/>
      <c r="I12" t="str">
        <f t="shared" si="4"/>
        <v/>
      </c>
      <c r="J12" t="str">
        <f t="shared" si="5"/>
        <v/>
      </c>
      <c r="L12" t="str">
        <f t="shared" si="0"/>
        <v>Atlanta Falcons</v>
      </c>
      <c r="M12" s="5">
        <f t="shared" si="1"/>
        <v>0.61287426415312141</v>
      </c>
      <c r="N12" t="str">
        <f t="shared" si="2"/>
        <v>Tampa Bay Buccaneers</v>
      </c>
      <c r="O12" s="5">
        <f t="shared" si="3"/>
        <v>0.38712573584687859</v>
      </c>
      <c r="P12" s="6">
        <f t="shared" si="6"/>
        <v>-0.22574852830624281</v>
      </c>
    </row>
    <row r="13" spans="1:16">
      <c r="A13" t="s">
        <v>16</v>
      </c>
      <c r="B13">
        <v>13</v>
      </c>
      <c r="C13" t="s">
        <v>32</v>
      </c>
      <c r="D13" t="s">
        <v>48</v>
      </c>
      <c r="E13">
        <v>0.68511204941813408</v>
      </c>
      <c r="F13">
        <v>1</v>
      </c>
      <c r="G13">
        <v>1</v>
      </c>
      <c r="H13" s="4"/>
      <c r="I13" t="str">
        <f t="shared" si="4"/>
        <v/>
      </c>
      <c r="J13" t="str">
        <f t="shared" si="5"/>
        <v/>
      </c>
      <c r="L13" t="str">
        <f t="shared" si="0"/>
        <v>Kansas City Chiefs</v>
      </c>
      <c r="M13" s="5">
        <f t="shared" si="1"/>
        <v>0.68511204941813408</v>
      </c>
      <c r="N13" t="str">
        <f t="shared" si="2"/>
        <v>Oakland Raiders</v>
      </c>
      <c r="O13" s="5">
        <f t="shared" si="3"/>
        <v>0.31488795058186592</v>
      </c>
      <c r="P13" s="6">
        <f t="shared" si="6"/>
        <v>-0.37022409883626817</v>
      </c>
    </row>
    <row r="14" spans="1:16">
      <c r="A14" t="s">
        <v>17</v>
      </c>
      <c r="B14">
        <v>13</v>
      </c>
      <c r="C14" t="s">
        <v>33</v>
      </c>
      <c r="D14" t="s">
        <v>49</v>
      </c>
      <c r="E14">
        <v>0.76488026706730772</v>
      </c>
      <c r="F14">
        <v>1</v>
      </c>
      <c r="G14">
        <v>1</v>
      </c>
      <c r="H14" s="4"/>
      <c r="I14" t="str">
        <f t="shared" si="4"/>
        <v/>
      </c>
      <c r="J14" t="str">
        <f t="shared" si="5"/>
        <v/>
      </c>
      <c r="L14" t="str">
        <f>C12</f>
        <v>Atlanta Falcons</v>
      </c>
      <c r="M14" s="5">
        <f>E12</f>
        <v>0.61287426415312141</v>
      </c>
      <c r="N14" t="str">
        <f>D12</f>
        <v>Tampa Bay Buccaneers</v>
      </c>
      <c r="O14" s="5">
        <f>1-E12</f>
        <v>0.38712573584687859</v>
      </c>
      <c r="P14" s="6">
        <f t="shared" si="6"/>
        <v>-0.22574852830624281</v>
      </c>
    </row>
    <row r="15" spans="1:16">
      <c r="A15" t="s">
        <v>18</v>
      </c>
      <c r="B15">
        <v>13</v>
      </c>
      <c r="C15" t="s">
        <v>34</v>
      </c>
      <c r="D15" t="s">
        <v>50</v>
      </c>
      <c r="E15">
        <v>0.19459473445957221</v>
      </c>
      <c r="F15">
        <v>0</v>
      </c>
      <c r="G15">
        <v>0</v>
      </c>
      <c r="H15" s="4"/>
      <c r="I15" t="str">
        <f t="shared" si="4"/>
        <v/>
      </c>
      <c r="J15" t="str">
        <f t="shared" si="5"/>
        <v/>
      </c>
      <c r="L15" t="str">
        <f>C13</f>
        <v>Kansas City Chiefs</v>
      </c>
      <c r="M15" s="5">
        <f>E13</f>
        <v>0.68511204941813408</v>
      </c>
      <c r="N15" t="str">
        <f>D13</f>
        <v>Oakland Raiders</v>
      </c>
      <c r="O15" s="5">
        <f>1-E13</f>
        <v>0.31488795058186592</v>
      </c>
      <c r="P15" s="6">
        <f t="shared" si="6"/>
        <v>-0.37022409883626817</v>
      </c>
    </row>
    <row r="16" spans="1:16">
      <c r="A16" t="s">
        <v>19</v>
      </c>
      <c r="B16">
        <v>13</v>
      </c>
      <c r="C16" t="s">
        <v>35</v>
      </c>
      <c r="D16" t="s">
        <v>51</v>
      </c>
      <c r="E16">
        <v>0.52890279889533609</v>
      </c>
      <c r="F16">
        <v>1</v>
      </c>
      <c r="G16">
        <v>0</v>
      </c>
      <c r="H16" s="4"/>
      <c r="I16" t="str">
        <f t="shared" si="4"/>
        <v/>
      </c>
      <c r="J16" t="str">
        <f t="shared" si="5"/>
        <v/>
      </c>
      <c r="L16" t="str">
        <f>C14</f>
        <v>Denver Broncos</v>
      </c>
      <c r="M16" s="5">
        <f>E14</f>
        <v>0.76488026706730772</v>
      </c>
      <c r="N16" t="str">
        <f>D14</f>
        <v>San Diego Chargers</v>
      </c>
      <c r="O16" s="5">
        <f>1-E14</f>
        <v>0.23511973293269228</v>
      </c>
      <c r="P16" s="6">
        <f t="shared" si="6"/>
        <v>-0.52976053413461544</v>
      </c>
    </row>
    <row r="17" spans="1:16">
      <c r="A17" t="s">
        <v>20</v>
      </c>
      <c r="B17">
        <v>13</v>
      </c>
      <c r="C17" t="s">
        <v>36</v>
      </c>
      <c r="D17" t="s">
        <v>52</v>
      </c>
      <c r="E17">
        <v>0.6212511366946728</v>
      </c>
      <c r="F17">
        <v>1</v>
      </c>
      <c r="G17">
        <v>0</v>
      </c>
      <c r="H17" s="4"/>
      <c r="I17" t="str">
        <f t="shared" si="4"/>
        <v/>
      </c>
      <c r="J17" t="str">
        <f t="shared" si="5"/>
        <v/>
      </c>
      <c r="L17" t="str">
        <f>C15</f>
        <v>Philadelphia Eagles</v>
      </c>
      <c r="M17" s="5">
        <f>E15</f>
        <v>0.19459473445957221</v>
      </c>
      <c r="N17" t="str">
        <f>D15</f>
        <v>New England Patriots</v>
      </c>
      <c r="O17" s="5">
        <f>1-E15</f>
        <v>0.80540526554042779</v>
      </c>
      <c r="P17" s="6">
        <f t="shared" si="6"/>
        <v>0.61081053108085559</v>
      </c>
    </row>
    <row r="18" spans="1:16">
      <c r="G18" s="5"/>
      <c r="I18" s="5" t="e">
        <f>COUNTIF(I2:I17,TRUE)/(COUNTIF(I2:I17,TRUE)+COUNTIF(I2:I17,FALSE))</f>
        <v>#DIV/0!</v>
      </c>
      <c r="J18" s="5" t="e">
        <f>COUNTIF(J2:J17,TRUE)/(COUNTIF(J2:J17,TRUE)+COUNTIF(J2:J17,FALSE))</f>
        <v>#DIV/0!</v>
      </c>
      <c r="M18" s="5"/>
      <c r="O18" s="5"/>
    </row>
    <row r="19" spans="1:16">
      <c r="I19">
        <f>COUNTIF(I2:I17,TRUE)</f>
        <v>0</v>
      </c>
      <c r="J19">
        <f>COUNTIF(J2:J17,TRUE)</f>
        <v>0</v>
      </c>
    </row>
    <row r="20" spans="1:16">
      <c r="I20">
        <f>COUNTIF(I2:I17,TRUE)+COUNTIF(I2:I17,FALSE)</f>
        <v>0</v>
      </c>
    </row>
  </sheetData>
  <conditionalFormatting sqref="N2:N13 N16:N17">
    <cfRule type="expression" dxfId="17" priority="11">
      <formula>$O2&lt;0.5</formula>
    </cfRule>
    <cfRule type="expression" dxfId="16" priority="12">
      <formula>$O2&gt;0.5</formula>
    </cfRule>
  </conditionalFormatting>
  <conditionalFormatting sqref="L2:L13 L16:L17">
    <cfRule type="expression" dxfId="15" priority="9">
      <formula>$M2&lt;0.5</formula>
    </cfRule>
    <cfRule type="expression" dxfId="14" priority="10">
      <formula>$M2&gt;0.5</formula>
    </cfRule>
  </conditionalFormatting>
  <conditionalFormatting sqref="M2:M13 O2:O13 O16:O17 M16:M17">
    <cfRule type="cellIs" dxfId="13" priority="7" operator="lessThan">
      <formula>0.5</formula>
    </cfRule>
    <cfRule type="cellIs" dxfId="12" priority="8" operator="greaterThan">
      <formula>0.5</formula>
    </cfRule>
  </conditionalFormatting>
  <conditionalFormatting sqref="N14:N15">
    <cfRule type="expression" dxfId="11" priority="5">
      <formula>$O14&lt;0.5</formula>
    </cfRule>
    <cfRule type="expression" dxfId="10" priority="6">
      <formula>$O14&gt;0.5</formula>
    </cfRule>
  </conditionalFormatting>
  <conditionalFormatting sqref="L14:L15">
    <cfRule type="expression" dxfId="9" priority="3">
      <formula>$M14&lt;0.5</formula>
    </cfRule>
    <cfRule type="expression" dxfId="8" priority="4">
      <formula>$M14&gt;0.5</formula>
    </cfRule>
  </conditionalFormatting>
  <conditionalFormatting sqref="O14:O15 M14:M15">
    <cfRule type="cellIs" dxfId="7" priority="1" operator="lessThan">
      <formula>0.5</formula>
    </cfRule>
    <cfRule type="cellIs" dxfId="6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26" sqref="J26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>
        <v>12.70265151515099</v>
      </c>
      <c r="E2">
        <v>-1.196969696969802</v>
      </c>
      <c r="F2">
        <v>2</v>
      </c>
      <c r="G2">
        <v>-3.0549242424242506</v>
      </c>
      <c r="H2">
        <v>-3</v>
      </c>
      <c r="I2">
        <v>-4</v>
      </c>
      <c r="J2">
        <v>5</v>
      </c>
      <c r="K2">
        <v>10.140909090908323</v>
      </c>
    </row>
    <row r="3" spans="1:11">
      <c r="A3" t="s">
        <v>62</v>
      </c>
      <c r="B3" t="s">
        <v>22</v>
      </c>
      <c r="C3" t="s">
        <v>38</v>
      </c>
      <c r="D3">
        <v>2.6393442622949976</v>
      </c>
      <c r="E3">
        <v>-0.76170960187360492</v>
      </c>
      <c r="F3">
        <v>0</v>
      </c>
      <c r="G3">
        <v>-1.9276932084309029</v>
      </c>
      <c r="H3">
        <v>0</v>
      </c>
      <c r="I3">
        <v>-1</v>
      </c>
      <c r="J3">
        <v>-5</v>
      </c>
      <c r="K3">
        <v>-7.2600702576114111</v>
      </c>
    </row>
    <row r="4" spans="1:11">
      <c r="A4" t="s">
        <v>63</v>
      </c>
      <c r="B4" t="s">
        <v>23</v>
      </c>
      <c r="C4" t="s">
        <v>39</v>
      </c>
      <c r="D4">
        <v>1.3327859879590278</v>
      </c>
      <c r="E4">
        <v>-1.406130268199199</v>
      </c>
      <c r="F4">
        <v>0</v>
      </c>
      <c r="G4">
        <v>-4.0188834154351483</v>
      </c>
      <c r="H4">
        <v>-6</v>
      </c>
      <c r="I4">
        <v>-2</v>
      </c>
      <c r="J4">
        <v>5</v>
      </c>
      <c r="K4">
        <v>-8.5106732348103833</v>
      </c>
    </row>
    <row r="5" spans="1:11">
      <c r="A5" t="s">
        <v>64</v>
      </c>
      <c r="B5" t="s">
        <v>24</v>
      </c>
      <c r="C5" t="s">
        <v>40</v>
      </c>
      <c r="D5">
        <v>4.8748403575989983</v>
      </c>
      <c r="E5">
        <v>0.16730523627079918</v>
      </c>
      <c r="F5">
        <v>2</v>
      </c>
      <c r="G5">
        <v>2.2733077905491506</v>
      </c>
      <c r="H5">
        <v>-3</v>
      </c>
      <c r="I5">
        <v>-3</v>
      </c>
      <c r="J5">
        <v>-2.5</v>
      </c>
      <c r="K5">
        <v>0.97854406130273752</v>
      </c>
    </row>
    <row r="6" spans="1:11">
      <c r="A6" t="s">
        <v>65</v>
      </c>
      <c r="B6" t="s">
        <v>25</v>
      </c>
      <c r="C6" t="s">
        <v>41</v>
      </c>
      <c r="D6">
        <v>1.7348896706110111</v>
      </c>
      <c r="E6">
        <v>1.3712823792772042</v>
      </c>
      <c r="F6">
        <v>0</v>
      </c>
      <c r="G6">
        <v>3.3818356251999027</v>
      </c>
      <c r="H6">
        <v>3</v>
      </c>
      <c r="I6">
        <v>-3</v>
      </c>
      <c r="J6">
        <v>5</v>
      </c>
      <c r="K6">
        <v>13.785609210105742</v>
      </c>
    </row>
    <row r="7" spans="1:11">
      <c r="A7" t="s">
        <v>66</v>
      </c>
      <c r="B7" t="s">
        <v>26</v>
      </c>
      <c r="C7" t="s">
        <v>42</v>
      </c>
      <c r="D7">
        <v>5.0833333333330017</v>
      </c>
      <c r="E7">
        <v>1.3666666666665961</v>
      </c>
      <c r="F7">
        <v>0</v>
      </c>
      <c r="G7">
        <v>4.25</v>
      </c>
      <c r="H7">
        <v>3</v>
      </c>
      <c r="I7">
        <v>-2</v>
      </c>
      <c r="J7">
        <v>5</v>
      </c>
      <c r="K7">
        <v>20.039999999999516</v>
      </c>
    </row>
    <row r="8" spans="1:11">
      <c r="A8" t="s">
        <v>67</v>
      </c>
      <c r="B8" t="s">
        <v>27</v>
      </c>
      <c r="C8" t="s">
        <v>43</v>
      </c>
      <c r="D8">
        <v>2.8828172434729993</v>
      </c>
      <c r="E8">
        <v>-0.84274438372799665</v>
      </c>
      <c r="F8">
        <v>-2</v>
      </c>
      <c r="G8">
        <v>-1.6438979963569977</v>
      </c>
      <c r="H8">
        <v>0</v>
      </c>
      <c r="I8">
        <v>-4</v>
      </c>
      <c r="J8">
        <v>0</v>
      </c>
      <c r="K8">
        <v>-6.7245901639343941</v>
      </c>
    </row>
    <row r="9" spans="1:11">
      <c r="A9" t="s">
        <v>68</v>
      </c>
      <c r="B9" t="s">
        <v>28</v>
      </c>
      <c r="C9" t="s">
        <v>44</v>
      </c>
      <c r="D9">
        <v>3.5196965989730131</v>
      </c>
      <c r="E9">
        <v>-0.22265720577439652</v>
      </c>
      <c r="F9">
        <v>-2</v>
      </c>
      <c r="G9">
        <v>-0.18350868607779791</v>
      </c>
      <c r="H9">
        <v>-9</v>
      </c>
      <c r="I9">
        <v>0</v>
      </c>
      <c r="J9">
        <v>5</v>
      </c>
      <c r="K9">
        <v>-3.4637631514550176</v>
      </c>
    </row>
    <row r="10" spans="1:11">
      <c r="A10" t="s">
        <v>69</v>
      </c>
      <c r="B10" t="s">
        <v>29</v>
      </c>
      <c r="C10" t="s">
        <v>45</v>
      </c>
      <c r="D10">
        <v>-7.8288177339900074</v>
      </c>
      <c r="E10">
        <v>-1.187192118226605</v>
      </c>
      <c r="F10">
        <v>0</v>
      </c>
      <c r="G10">
        <v>-3.2758620689655005</v>
      </c>
      <c r="H10">
        <v>3</v>
      </c>
      <c r="I10">
        <v>-4</v>
      </c>
      <c r="J10">
        <v>0</v>
      </c>
      <c r="K10">
        <v>-15.950246305418535</v>
      </c>
    </row>
    <row r="11" spans="1:11">
      <c r="A11" t="s">
        <v>70</v>
      </c>
      <c r="B11" t="s">
        <v>30</v>
      </c>
      <c r="C11" t="s">
        <v>46</v>
      </c>
      <c r="D11">
        <v>9.0393220338980029</v>
      </c>
      <c r="E11">
        <v>2.0494915254238038</v>
      </c>
      <c r="F11">
        <v>0</v>
      </c>
      <c r="G11">
        <v>4.5932203389830484</v>
      </c>
      <c r="H11">
        <v>3</v>
      </c>
      <c r="I11">
        <v>-1</v>
      </c>
      <c r="J11">
        <v>2.5</v>
      </c>
      <c r="K11">
        <v>24.218440677965827</v>
      </c>
    </row>
    <row r="12" spans="1:11">
      <c r="A12" t="s">
        <v>71</v>
      </c>
      <c r="B12" t="s">
        <v>31</v>
      </c>
      <c r="C12" t="s">
        <v>47</v>
      </c>
      <c r="D12">
        <v>0.36666666666698688</v>
      </c>
      <c r="E12">
        <v>1.3999999999999986</v>
      </c>
      <c r="F12">
        <v>0</v>
      </c>
      <c r="G12">
        <v>2.3333333333333517</v>
      </c>
      <c r="H12">
        <v>3</v>
      </c>
      <c r="I12">
        <v>-3</v>
      </c>
      <c r="J12">
        <v>0</v>
      </c>
      <c r="K12">
        <v>4.9200000000004041</v>
      </c>
    </row>
    <row r="13" spans="1:11">
      <c r="A13" t="s">
        <v>72</v>
      </c>
      <c r="B13" t="s">
        <v>32</v>
      </c>
      <c r="C13" t="s">
        <v>48</v>
      </c>
      <c r="D13">
        <v>-4.0103831006090047</v>
      </c>
      <c r="E13">
        <v>-0.95810955961320587</v>
      </c>
      <c r="F13">
        <v>0</v>
      </c>
      <c r="G13">
        <v>-0.67311134980310161</v>
      </c>
      <c r="H13">
        <v>3</v>
      </c>
      <c r="I13">
        <v>-2</v>
      </c>
      <c r="J13">
        <v>10</v>
      </c>
      <c r="K13">
        <v>6.4300751879696252</v>
      </c>
    </row>
    <row r="14" spans="1:11">
      <c r="A14" t="s">
        <v>73</v>
      </c>
      <c r="B14" t="s">
        <v>33</v>
      </c>
      <c r="C14" t="s">
        <v>49</v>
      </c>
      <c r="D14">
        <v>-11.413828689371002</v>
      </c>
      <c r="E14">
        <v>-0.51393188854500238</v>
      </c>
      <c r="F14">
        <v>0</v>
      </c>
      <c r="G14">
        <v>-1.3054695562435503</v>
      </c>
      <c r="H14">
        <v>3</v>
      </c>
      <c r="I14">
        <v>-4</v>
      </c>
      <c r="J14">
        <v>5</v>
      </c>
      <c r="K14">
        <v>-11.079876160991466</v>
      </c>
    </row>
    <row r="15" spans="1:11">
      <c r="A15" t="s">
        <v>74</v>
      </c>
      <c r="B15" t="s">
        <v>34</v>
      </c>
      <c r="C15" t="s">
        <v>50</v>
      </c>
      <c r="D15">
        <v>-0.9324490297229886</v>
      </c>
      <c r="E15">
        <v>1.5421272414640015</v>
      </c>
      <c r="F15">
        <v>-2</v>
      </c>
      <c r="G15">
        <v>2.8174895603046002</v>
      </c>
      <c r="H15">
        <v>-6</v>
      </c>
      <c r="I15">
        <v>-3</v>
      </c>
      <c r="J15">
        <v>-5</v>
      </c>
      <c r="K15">
        <v>-15.087398673545263</v>
      </c>
    </row>
    <row r="16" spans="1:11">
      <c r="A16" t="s">
        <v>75</v>
      </c>
      <c r="B16" t="s">
        <v>35</v>
      </c>
      <c r="C16" t="s">
        <v>51</v>
      </c>
      <c r="D16">
        <v>0.37634036665500048</v>
      </c>
      <c r="E16">
        <v>1.3130404704254062</v>
      </c>
      <c r="F16">
        <v>0</v>
      </c>
      <c r="G16">
        <v>1.7364233829124531</v>
      </c>
      <c r="H16">
        <v>-6</v>
      </c>
      <c r="I16">
        <v>-3</v>
      </c>
      <c r="J16">
        <v>-15</v>
      </c>
      <c r="K16">
        <v>-24.689034936008568</v>
      </c>
    </row>
    <row r="17" spans="1:11">
      <c r="A17" t="s">
        <v>76</v>
      </c>
      <c r="B17" t="s">
        <v>36</v>
      </c>
      <c r="C17" t="s">
        <v>52</v>
      </c>
      <c r="D17">
        <v>-0.44636015325599487</v>
      </c>
      <c r="E17">
        <v>-0.87611749680720408</v>
      </c>
      <c r="F17">
        <v>0</v>
      </c>
      <c r="G17">
        <v>-1.0727969348659006</v>
      </c>
      <c r="H17">
        <v>0</v>
      </c>
      <c r="I17">
        <v>-1</v>
      </c>
      <c r="J17">
        <v>15</v>
      </c>
      <c r="K17">
        <v>13.925670498085081</v>
      </c>
    </row>
    <row r="19" spans="1:11">
      <c r="B19" s="4" t="s">
        <v>21</v>
      </c>
      <c r="C19" s="4" t="s">
        <v>37</v>
      </c>
      <c r="D19" s="4"/>
      <c r="E19" s="4" t="s">
        <v>53</v>
      </c>
      <c r="F19" s="4" t="s">
        <v>55</v>
      </c>
      <c r="G19" s="4" t="s">
        <v>58</v>
      </c>
      <c r="H19" s="4"/>
    </row>
    <row r="20" spans="1:11">
      <c r="B20" s="4" t="s">
        <v>22</v>
      </c>
      <c r="C20" s="4" t="s">
        <v>38</v>
      </c>
      <c r="D20" s="4"/>
      <c r="E20" s="4" t="s">
        <v>59</v>
      </c>
      <c r="F20" s="4"/>
      <c r="G20" s="4"/>
      <c r="H20" s="4"/>
    </row>
    <row r="21" spans="1:11">
      <c r="B21" s="4" t="s">
        <v>23</v>
      </c>
      <c r="C21" s="4" t="s">
        <v>39</v>
      </c>
      <c r="D21" s="4"/>
      <c r="E21" s="4" t="s">
        <v>56</v>
      </c>
      <c r="F21" s="4"/>
      <c r="G21" s="4"/>
      <c r="H21" s="4"/>
    </row>
    <row r="22" spans="1:11">
      <c r="B22" s="4" t="s">
        <v>24</v>
      </c>
      <c r="C22" s="4" t="s">
        <v>40</v>
      </c>
      <c r="D22" s="4"/>
      <c r="E22" s="4" t="s">
        <v>55</v>
      </c>
      <c r="F22" s="4"/>
      <c r="G22" s="4"/>
      <c r="H22" s="4"/>
    </row>
    <row r="23" spans="1:11">
      <c r="B23" s="4" t="s">
        <v>25</v>
      </c>
      <c r="C23" s="4" t="s">
        <v>41</v>
      </c>
      <c r="D23" s="4"/>
      <c r="E23" s="4" t="s">
        <v>59</v>
      </c>
      <c r="F23" s="4"/>
      <c r="G23" s="4"/>
      <c r="H23" s="4"/>
    </row>
    <row r="24" spans="1:11">
      <c r="B24" s="4" t="s">
        <v>26</v>
      </c>
      <c r="C24" s="4" t="s">
        <v>42</v>
      </c>
      <c r="D24" s="4"/>
      <c r="E24" s="4" t="s">
        <v>59</v>
      </c>
      <c r="F24" s="4"/>
      <c r="G24" s="4"/>
      <c r="H24" s="4"/>
    </row>
    <row r="25" spans="1:11">
      <c r="B25" s="4" t="s">
        <v>27</v>
      </c>
      <c r="C25" s="4" t="s">
        <v>43</v>
      </c>
      <c r="D25" s="4"/>
      <c r="E25" s="4" t="s">
        <v>55</v>
      </c>
      <c r="F25" s="4" t="s">
        <v>58</v>
      </c>
      <c r="G25" s="4"/>
      <c r="H25" s="4"/>
    </row>
    <row r="26" spans="1:11">
      <c r="B26" s="4" t="s">
        <v>28</v>
      </c>
      <c r="C26" s="4" t="s">
        <v>44</v>
      </c>
      <c r="D26" s="4"/>
      <c r="E26" s="4" t="s">
        <v>55</v>
      </c>
      <c r="F26" s="4" t="s">
        <v>57</v>
      </c>
      <c r="G26" s="4"/>
      <c r="H26" s="4"/>
    </row>
    <row r="27" spans="1:11">
      <c r="B27" s="4" t="s">
        <v>29</v>
      </c>
      <c r="C27" s="4" t="s">
        <v>45</v>
      </c>
      <c r="D27" s="4"/>
      <c r="E27" s="4" t="s">
        <v>53</v>
      </c>
      <c r="F27" s="4" t="s">
        <v>58</v>
      </c>
      <c r="G27" s="4"/>
      <c r="H27" s="4"/>
    </row>
    <row r="28" spans="1:11">
      <c r="B28" s="4" t="s">
        <v>30</v>
      </c>
      <c r="C28" s="4" t="s">
        <v>46</v>
      </c>
      <c r="D28" s="4"/>
      <c r="E28" s="4" t="s">
        <v>53</v>
      </c>
      <c r="F28" s="4" t="s">
        <v>54</v>
      </c>
      <c r="G28" s="4" t="s">
        <v>56</v>
      </c>
      <c r="H28" s="4"/>
    </row>
    <row r="29" spans="1:11">
      <c r="B29" s="4" t="s">
        <v>31</v>
      </c>
      <c r="C29" s="4" t="s">
        <v>47</v>
      </c>
      <c r="D29" s="4"/>
      <c r="E29" s="4" t="s">
        <v>57</v>
      </c>
      <c r="F29" s="4"/>
      <c r="G29" s="4"/>
      <c r="H29" s="4"/>
    </row>
    <row r="30" spans="1:11">
      <c r="B30" s="4" t="s">
        <v>32</v>
      </c>
      <c r="C30" s="4" t="s">
        <v>48</v>
      </c>
      <c r="D30" s="4"/>
      <c r="E30" s="4" t="s">
        <v>59</v>
      </c>
      <c r="F30" s="4"/>
      <c r="G30" s="4"/>
      <c r="H30" s="4"/>
    </row>
    <row r="31" spans="1:11">
      <c r="B31" s="4" t="s">
        <v>33</v>
      </c>
      <c r="C31" s="4" t="s">
        <v>49</v>
      </c>
      <c r="D31" s="4"/>
      <c r="E31" s="4" t="s">
        <v>53</v>
      </c>
      <c r="F31" s="4" t="s">
        <v>58</v>
      </c>
      <c r="G31" s="4"/>
      <c r="H31" s="4"/>
    </row>
    <row r="32" spans="1:11">
      <c r="B32" s="4" t="s">
        <v>34</v>
      </c>
      <c r="C32" s="4" t="s">
        <v>50</v>
      </c>
      <c r="D32" s="4"/>
      <c r="E32" s="4" t="s">
        <v>55</v>
      </c>
      <c r="F32" s="4"/>
      <c r="G32" s="4"/>
      <c r="H32" s="4"/>
    </row>
    <row r="33" spans="2:8">
      <c r="B33" s="4" t="s">
        <v>35</v>
      </c>
      <c r="C33" s="4" t="s">
        <v>51</v>
      </c>
      <c r="D33" s="4"/>
      <c r="E33" s="4" t="s">
        <v>59</v>
      </c>
      <c r="F33" s="4"/>
      <c r="G33" s="4"/>
      <c r="H33" s="4"/>
    </row>
    <row r="34" spans="2:8">
      <c r="B34" s="4" t="s">
        <v>36</v>
      </c>
      <c r="C34" s="4" t="s">
        <v>52</v>
      </c>
      <c r="D34" s="4"/>
      <c r="E34" s="4" t="s">
        <v>59</v>
      </c>
      <c r="F34" s="4"/>
      <c r="G34" s="4"/>
      <c r="H34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251.52</v>
      </c>
      <c r="E2">
        <v>238.82</v>
      </c>
      <c r="F2">
        <v>26.58</v>
      </c>
      <c r="G2">
        <v>27.18</v>
      </c>
      <c r="H2">
        <v>1</v>
      </c>
      <c r="I2">
        <v>0</v>
      </c>
      <c r="J2">
        <v>3.77</v>
      </c>
      <c r="K2">
        <v>4.38</v>
      </c>
      <c r="L2">
        <v>2</v>
      </c>
      <c r="M2">
        <v>1</v>
      </c>
      <c r="N2">
        <v>0</v>
      </c>
      <c r="O2">
        <v>0</v>
      </c>
      <c r="P2">
        <v>1</v>
      </c>
      <c r="Q2">
        <v>292</v>
      </c>
      <c r="R2">
        <v>1</v>
      </c>
    </row>
    <row r="3" spans="1:18">
      <c r="A3" t="s">
        <v>62</v>
      </c>
      <c r="B3" t="s">
        <v>22</v>
      </c>
      <c r="C3" t="s">
        <v>38</v>
      </c>
      <c r="D3">
        <v>245</v>
      </c>
      <c r="E3">
        <v>242.36</v>
      </c>
      <c r="F3">
        <v>26.55</v>
      </c>
      <c r="G3">
        <v>26.93</v>
      </c>
      <c r="H3">
        <v>0</v>
      </c>
      <c r="I3">
        <v>0</v>
      </c>
      <c r="J3">
        <v>3.7</v>
      </c>
      <c r="K3">
        <v>4.08</v>
      </c>
      <c r="L3">
        <v>0</v>
      </c>
      <c r="M3">
        <v>0</v>
      </c>
      <c r="N3">
        <v>0</v>
      </c>
      <c r="O3">
        <v>0.5</v>
      </c>
      <c r="P3">
        <v>0</v>
      </c>
      <c r="Q3">
        <v>1287</v>
      </c>
      <c r="R3">
        <v>1</v>
      </c>
    </row>
    <row r="4" spans="1:18">
      <c r="A4" t="s">
        <v>63</v>
      </c>
      <c r="B4" t="s">
        <v>23</v>
      </c>
      <c r="C4" t="s">
        <v>39</v>
      </c>
      <c r="D4">
        <v>245.54</v>
      </c>
      <c r="E4">
        <v>244.21</v>
      </c>
      <c r="F4">
        <v>26.56</v>
      </c>
      <c r="G4">
        <v>27.26</v>
      </c>
      <c r="H4">
        <v>0</v>
      </c>
      <c r="I4">
        <v>0</v>
      </c>
      <c r="J4">
        <v>3.52</v>
      </c>
      <c r="K4">
        <v>4.33</v>
      </c>
      <c r="L4">
        <v>0</v>
      </c>
      <c r="M4">
        <v>0</v>
      </c>
      <c r="N4">
        <v>0.5</v>
      </c>
      <c r="O4">
        <v>0</v>
      </c>
      <c r="P4">
        <v>2</v>
      </c>
      <c r="Q4">
        <v>1856</v>
      </c>
      <c r="R4">
        <v>2</v>
      </c>
    </row>
    <row r="5" spans="1:18">
      <c r="A5" t="s">
        <v>64</v>
      </c>
      <c r="B5" t="s">
        <v>24</v>
      </c>
      <c r="C5" t="s">
        <v>40</v>
      </c>
      <c r="D5">
        <v>243.69</v>
      </c>
      <c r="E5">
        <v>238.81</v>
      </c>
      <c r="F5">
        <v>27.12</v>
      </c>
      <c r="G5">
        <v>27.04</v>
      </c>
      <c r="H5">
        <v>1</v>
      </c>
      <c r="I5">
        <v>0</v>
      </c>
      <c r="J5">
        <v>4.3600000000000003</v>
      </c>
      <c r="K5">
        <v>3.91</v>
      </c>
      <c r="L5">
        <v>1</v>
      </c>
      <c r="M5">
        <v>1</v>
      </c>
      <c r="N5">
        <v>0.5</v>
      </c>
      <c r="O5">
        <v>1</v>
      </c>
      <c r="P5">
        <v>1</v>
      </c>
      <c r="Q5">
        <v>222</v>
      </c>
      <c r="R5">
        <v>0</v>
      </c>
    </row>
    <row r="6" spans="1:18">
      <c r="A6" t="s">
        <v>65</v>
      </c>
      <c r="B6" t="s">
        <v>25</v>
      </c>
      <c r="C6" t="s">
        <v>41</v>
      </c>
      <c r="D6">
        <v>247.23</v>
      </c>
      <c r="E6">
        <v>245.49</v>
      </c>
      <c r="F6">
        <v>27.08</v>
      </c>
      <c r="G6">
        <v>26.39</v>
      </c>
      <c r="H6">
        <v>0</v>
      </c>
      <c r="I6">
        <v>0</v>
      </c>
      <c r="J6">
        <v>4.1500000000000004</v>
      </c>
      <c r="K6">
        <v>3.47</v>
      </c>
      <c r="L6">
        <v>1</v>
      </c>
      <c r="M6">
        <v>0</v>
      </c>
      <c r="N6">
        <v>0</v>
      </c>
      <c r="O6">
        <v>0</v>
      </c>
      <c r="P6">
        <v>-1</v>
      </c>
      <c r="Q6">
        <v>958</v>
      </c>
      <c r="R6">
        <v>0</v>
      </c>
    </row>
    <row r="7" spans="1:18">
      <c r="A7" t="s">
        <v>66</v>
      </c>
      <c r="B7" t="s">
        <v>26</v>
      </c>
      <c r="C7" t="s">
        <v>42</v>
      </c>
      <c r="D7">
        <v>245.8</v>
      </c>
      <c r="E7">
        <v>240.72</v>
      </c>
      <c r="F7">
        <v>27.48</v>
      </c>
      <c r="G7">
        <v>26.8</v>
      </c>
      <c r="H7">
        <v>0</v>
      </c>
      <c r="I7">
        <v>0</v>
      </c>
      <c r="J7">
        <v>4.68</v>
      </c>
      <c r="K7">
        <v>3.83</v>
      </c>
      <c r="L7">
        <v>0</v>
      </c>
      <c r="M7">
        <v>0</v>
      </c>
      <c r="N7">
        <v>0</v>
      </c>
      <c r="O7">
        <v>0</v>
      </c>
      <c r="P7">
        <v>-1</v>
      </c>
      <c r="Q7">
        <v>1392</v>
      </c>
      <c r="R7">
        <v>2</v>
      </c>
    </row>
    <row r="8" spans="1:18">
      <c r="A8" t="s">
        <v>67</v>
      </c>
      <c r="B8" t="s">
        <v>27</v>
      </c>
      <c r="C8" t="s">
        <v>43</v>
      </c>
      <c r="D8">
        <v>244.48</v>
      </c>
      <c r="E8">
        <v>241.59</v>
      </c>
      <c r="F8">
        <v>27.39</v>
      </c>
      <c r="G8">
        <v>27.81</v>
      </c>
      <c r="H8">
        <v>0</v>
      </c>
      <c r="I8">
        <v>1</v>
      </c>
      <c r="J8">
        <v>4.3899999999999997</v>
      </c>
      <c r="K8">
        <v>4.72</v>
      </c>
      <c r="L8">
        <v>0</v>
      </c>
      <c r="M8">
        <v>0</v>
      </c>
      <c r="N8">
        <v>0</v>
      </c>
      <c r="O8">
        <v>0</v>
      </c>
      <c r="P8">
        <v>0</v>
      </c>
      <c r="Q8">
        <v>649</v>
      </c>
      <c r="R8">
        <v>1</v>
      </c>
    </row>
    <row r="9" spans="1:18">
      <c r="A9" t="s">
        <v>68</v>
      </c>
      <c r="B9" t="s">
        <v>28</v>
      </c>
      <c r="C9" t="s">
        <v>44</v>
      </c>
      <c r="D9">
        <v>249.72</v>
      </c>
      <c r="E9">
        <v>246.2</v>
      </c>
      <c r="F9">
        <v>27.3</v>
      </c>
      <c r="G9">
        <v>27.41</v>
      </c>
      <c r="H9">
        <v>0</v>
      </c>
      <c r="I9">
        <v>1</v>
      </c>
      <c r="J9">
        <v>4.37</v>
      </c>
      <c r="K9">
        <v>4.41</v>
      </c>
      <c r="L9">
        <v>1</v>
      </c>
      <c r="M9">
        <v>0</v>
      </c>
      <c r="N9">
        <v>0</v>
      </c>
      <c r="O9">
        <v>0</v>
      </c>
      <c r="P9">
        <v>3</v>
      </c>
      <c r="Q9">
        <v>1</v>
      </c>
      <c r="R9">
        <v>0</v>
      </c>
    </row>
    <row r="10" spans="1:18">
      <c r="A10" t="s">
        <v>69</v>
      </c>
      <c r="B10" t="s">
        <v>29</v>
      </c>
      <c r="C10" t="s">
        <v>45</v>
      </c>
      <c r="D10">
        <v>238.71</v>
      </c>
      <c r="E10">
        <v>246.54</v>
      </c>
      <c r="F10">
        <v>26.12</v>
      </c>
      <c r="G10">
        <v>26.71</v>
      </c>
      <c r="H10">
        <v>0</v>
      </c>
      <c r="I10">
        <v>0</v>
      </c>
      <c r="J10">
        <v>3.34</v>
      </c>
      <c r="K10">
        <v>4</v>
      </c>
      <c r="L10">
        <v>0</v>
      </c>
      <c r="M10">
        <v>0</v>
      </c>
      <c r="N10">
        <v>0</v>
      </c>
      <c r="O10">
        <v>0</v>
      </c>
      <c r="P10">
        <v>-1</v>
      </c>
      <c r="Q10">
        <v>500</v>
      </c>
      <c r="R10">
        <v>1</v>
      </c>
    </row>
    <row r="11" spans="1:18">
      <c r="A11" t="s">
        <v>70</v>
      </c>
      <c r="B11" t="s">
        <v>30</v>
      </c>
      <c r="C11" t="s">
        <v>46</v>
      </c>
      <c r="D11">
        <v>246.56</v>
      </c>
      <c r="E11">
        <v>237.52</v>
      </c>
      <c r="F11">
        <v>27.08</v>
      </c>
      <c r="G11">
        <v>26.06</v>
      </c>
      <c r="H11">
        <v>0</v>
      </c>
      <c r="I11">
        <v>0</v>
      </c>
      <c r="J11">
        <v>4.12</v>
      </c>
      <c r="K11">
        <v>3.2</v>
      </c>
      <c r="L11">
        <v>0</v>
      </c>
      <c r="M11">
        <v>0</v>
      </c>
      <c r="N11">
        <v>0.5</v>
      </c>
      <c r="O11">
        <v>0</v>
      </c>
      <c r="P11">
        <v>-1</v>
      </c>
      <c r="Q11">
        <v>1271</v>
      </c>
      <c r="R11">
        <v>1</v>
      </c>
    </row>
    <row r="12" spans="1:18">
      <c r="A12" t="s">
        <v>71</v>
      </c>
      <c r="B12" t="s">
        <v>31</v>
      </c>
      <c r="C12" t="s">
        <v>47</v>
      </c>
      <c r="D12">
        <v>242.7</v>
      </c>
      <c r="E12">
        <v>242.33</v>
      </c>
      <c r="F12">
        <v>27.28</v>
      </c>
      <c r="G12">
        <v>26.58</v>
      </c>
      <c r="H12">
        <v>0</v>
      </c>
      <c r="I12">
        <v>0</v>
      </c>
      <c r="J12">
        <v>4.0199999999999996</v>
      </c>
      <c r="K12">
        <v>3.55</v>
      </c>
      <c r="L12">
        <v>1</v>
      </c>
      <c r="M12">
        <v>0</v>
      </c>
      <c r="N12">
        <v>0</v>
      </c>
      <c r="O12">
        <v>1</v>
      </c>
      <c r="P12">
        <v>-1</v>
      </c>
      <c r="Q12">
        <v>417</v>
      </c>
      <c r="R12">
        <v>0</v>
      </c>
    </row>
    <row r="13" spans="1:18">
      <c r="A13" t="s">
        <v>72</v>
      </c>
      <c r="B13" t="s">
        <v>32</v>
      </c>
      <c r="C13" t="s">
        <v>48</v>
      </c>
      <c r="D13">
        <v>243.55</v>
      </c>
      <c r="E13">
        <v>247.56</v>
      </c>
      <c r="F13">
        <v>26.84</v>
      </c>
      <c r="G13">
        <v>27.32</v>
      </c>
      <c r="H13">
        <v>0</v>
      </c>
      <c r="I13">
        <v>0</v>
      </c>
      <c r="J13">
        <v>4.04</v>
      </c>
      <c r="K13">
        <v>4.18</v>
      </c>
      <c r="L13">
        <v>0</v>
      </c>
      <c r="M13">
        <v>0</v>
      </c>
      <c r="N13">
        <v>2</v>
      </c>
      <c r="O13">
        <v>0</v>
      </c>
      <c r="P13">
        <v>-1</v>
      </c>
      <c r="Q13">
        <v>1496</v>
      </c>
      <c r="R13">
        <v>2</v>
      </c>
    </row>
    <row r="14" spans="1:18">
      <c r="A14" t="s">
        <v>73</v>
      </c>
      <c r="B14" t="s">
        <v>33</v>
      </c>
      <c r="C14" t="s">
        <v>49</v>
      </c>
      <c r="D14">
        <v>236.35</v>
      </c>
      <c r="E14">
        <v>247.76</v>
      </c>
      <c r="F14">
        <v>27.02</v>
      </c>
      <c r="G14">
        <v>27.27</v>
      </c>
      <c r="H14">
        <v>0</v>
      </c>
      <c r="I14">
        <v>0</v>
      </c>
      <c r="J14">
        <v>4.05</v>
      </c>
      <c r="K14">
        <v>4.3099999999999996</v>
      </c>
      <c r="L14">
        <v>0</v>
      </c>
      <c r="M14">
        <v>0</v>
      </c>
      <c r="N14">
        <v>1.5</v>
      </c>
      <c r="O14">
        <v>0.5</v>
      </c>
      <c r="P14">
        <v>-1</v>
      </c>
      <c r="Q14">
        <v>833</v>
      </c>
      <c r="R14">
        <v>1</v>
      </c>
    </row>
    <row r="15" spans="1:18">
      <c r="A15" t="s">
        <v>74</v>
      </c>
      <c r="B15" t="s">
        <v>34</v>
      </c>
      <c r="C15" t="s">
        <v>50</v>
      </c>
      <c r="D15">
        <v>242.97</v>
      </c>
      <c r="E15">
        <v>243.9</v>
      </c>
      <c r="F15">
        <v>27.22</v>
      </c>
      <c r="G15">
        <v>26.45</v>
      </c>
      <c r="H15">
        <v>0</v>
      </c>
      <c r="I15">
        <v>1</v>
      </c>
      <c r="J15">
        <v>4.29</v>
      </c>
      <c r="K15">
        <v>3.72</v>
      </c>
      <c r="L15">
        <v>1</v>
      </c>
      <c r="M15">
        <v>1</v>
      </c>
      <c r="N15">
        <v>0</v>
      </c>
      <c r="O15">
        <v>0</v>
      </c>
      <c r="P15">
        <v>2</v>
      </c>
      <c r="Q15">
        <v>270</v>
      </c>
      <c r="R15">
        <v>0</v>
      </c>
    </row>
    <row r="16" spans="1:18">
      <c r="A16" t="s">
        <v>75</v>
      </c>
      <c r="B16" t="s">
        <v>35</v>
      </c>
      <c r="C16" t="s">
        <v>51</v>
      </c>
      <c r="D16">
        <v>244.36</v>
      </c>
      <c r="E16">
        <v>243.98</v>
      </c>
      <c r="F16">
        <v>27.98</v>
      </c>
      <c r="G16">
        <v>27.33</v>
      </c>
      <c r="H16">
        <v>0</v>
      </c>
      <c r="I16">
        <v>0</v>
      </c>
      <c r="J16">
        <v>4.9000000000000004</v>
      </c>
      <c r="K16">
        <v>4.55</v>
      </c>
      <c r="L16">
        <v>0</v>
      </c>
      <c r="M16">
        <v>2</v>
      </c>
      <c r="N16">
        <v>0</v>
      </c>
      <c r="O16">
        <v>0</v>
      </c>
      <c r="P16">
        <v>2</v>
      </c>
      <c r="Q16">
        <v>329</v>
      </c>
      <c r="R16">
        <v>0</v>
      </c>
    </row>
    <row r="17" spans="1:18">
      <c r="A17" t="s">
        <v>76</v>
      </c>
      <c r="B17" t="s">
        <v>36</v>
      </c>
      <c r="C17" t="s">
        <v>52</v>
      </c>
      <c r="D17">
        <v>244.78</v>
      </c>
      <c r="E17">
        <v>245.22</v>
      </c>
      <c r="F17">
        <v>26.65</v>
      </c>
      <c r="G17">
        <v>27.09</v>
      </c>
      <c r="H17">
        <v>0</v>
      </c>
      <c r="I17">
        <v>0</v>
      </c>
      <c r="J17">
        <v>3.89</v>
      </c>
      <c r="K17">
        <v>4.0999999999999996</v>
      </c>
      <c r="L17">
        <v>3</v>
      </c>
      <c r="M17">
        <v>0</v>
      </c>
      <c r="N17">
        <v>0</v>
      </c>
      <c r="O17">
        <v>0</v>
      </c>
      <c r="P17">
        <v>0</v>
      </c>
      <c r="Q17">
        <v>1188</v>
      </c>
      <c r="R1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1" workbookViewId="0">
      <selection activeCell="N2" sqref="N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26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33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35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24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23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36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25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51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30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21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43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34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37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27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49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32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41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31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22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38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44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42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39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46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28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29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52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40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48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45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47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33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26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24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23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36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35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30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25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21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51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43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49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27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32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34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37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41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31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38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22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46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44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42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39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28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29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52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45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40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48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47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33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26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24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36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23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30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21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51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35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25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27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49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32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43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31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34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37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41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38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42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28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22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46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44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39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29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52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48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40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45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47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33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26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24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30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21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36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51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23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35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27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25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31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34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32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49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38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43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37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42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41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22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44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28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46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39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29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48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52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40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45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47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99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1" t="s">
        <v>100</v>
      </c>
      <c r="K1" s="1" t="s">
        <v>101</v>
      </c>
      <c r="L1" s="1" t="s">
        <v>102</v>
      </c>
      <c r="M1" s="1" t="s">
        <v>93</v>
      </c>
      <c r="N1" s="1" t="s">
        <v>103</v>
      </c>
    </row>
    <row r="2" spans="1:14">
      <c r="A2" t="s">
        <v>50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33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26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24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21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35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30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36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51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27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25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23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31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43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49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34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32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38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37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44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42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28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41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46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22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39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29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52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48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40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45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47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2015-12-02T18:12:25Z</dcterms:created>
  <dcterms:modified xsi:type="dcterms:W3CDTF">2015-12-10T21:00:43Z</dcterms:modified>
</cp:coreProperties>
</file>