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33640" yWindow="0" windowWidth="25600" windowHeight="16060" tabRatio="932"/>
  </bookViews>
  <sheets>
    <sheet name="Predictions" sheetId="1" r:id="rId1"/>
    <sheet name="NoGamma" sheetId="2" r:id="rId2"/>
    <sheet name="GammaScale" sheetId="3" r:id="rId3"/>
    <sheet name="GammaRaw" sheetId="4" state="hidden" r:id="rId4"/>
    <sheet name="RankingWk1" sheetId="5" state="hidden" r:id="rId5"/>
    <sheet name="RankingWk2" sheetId="6" state="hidden" r:id="rId6"/>
    <sheet name="RankingWk3" sheetId="7" state="hidden" r:id="rId7"/>
    <sheet name="RankingWk4" sheetId="8" state="hidden" r:id="rId8"/>
    <sheet name="RankingWk5" sheetId="9" state="hidden" r:id="rId9"/>
    <sheet name="RankingWk6" sheetId="10" state="hidden" r:id="rId10"/>
    <sheet name="RankingWk7" sheetId="11" state="hidden" r:id="rId11"/>
    <sheet name="RankingWk8" sheetId="12" state="hidden" r:id="rId12"/>
    <sheet name="RankingWk9" sheetId="13" state="hidden" r:id="rId13"/>
    <sheet name="RankingWk10" sheetId="14" state="hidden" r:id="rId14"/>
    <sheet name="RankingWk11" sheetId="15" state="hidden" r:id="rId15"/>
    <sheet name="RankingWk12" sheetId="16" state="hidden" r:id="rId16"/>
    <sheet name="RankingWk13" sheetId="17" state="hidden" r:id="rId17"/>
    <sheet name="RankingWk14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2" l="1"/>
  <c r="M17" i="2"/>
  <c r="P17" i="2"/>
  <c r="N17" i="2"/>
  <c r="L17" i="2"/>
  <c r="O16" i="2"/>
  <c r="M16" i="2"/>
  <c r="P16" i="2"/>
  <c r="N16" i="2"/>
  <c r="L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17" i="1"/>
  <c r="M17" i="1"/>
  <c r="P17" i="1"/>
  <c r="N17" i="1"/>
  <c r="L17" i="1"/>
  <c r="O16" i="1"/>
  <c r="M16" i="1"/>
  <c r="P16" i="1"/>
  <c r="N16" i="1"/>
  <c r="L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N33" i="12"/>
  <c r="K33" i="12"/>
  <c r="N32" i="12"/>
  <c r="K32" i="12"/>
  <c r="N31" i="12"/>
  <c r="K31" i="12"/>
  <c r="N30" i="12"/>
  <c r="K30" i="12"/>
  <c r="N29" i="12"/>
  <c r="K29" i="12"/>
  <c r="N28" i="12"/>
  <c r="K28" i="12"/>
  <c r="N27" i="12"/>
  <c r="K27" i="12"/>
  <c r="N26" i="12"/>
  <c r="K26" i="12"/>
  <c r="N25" i="12"/>
  <c r="K25" i="12"/>
  <c r="N24" i="12"/>
  <c r="K24" i="12"/>
  <c r="N23" i="12"/>
  <c r="K23" i="12"/>
  <c r="N22" i="12"/>
  <c r="K22" i="12"/>
  <c r="N21" i="12"/>
  <c r="K21" i="12"/>
  <c r="N20" i="12"/>
  <c r="K20" i="12"/>
  <c r="N19" i="12"/>
  <c r="K19" i="12"/>
  <c r="N18" i="12"/>
  <c r="K18" i="12"/>
  <c r="N17" i="12"/>
  <c r="K17" i="12"/>
  <c r="N16" i="12"/>
  <c r="K16" i="12"/>
  <c r="N15" i="12"/>
  <c r="K15" i="12"/>
  <c r="N14" i="12"/>
  <c r="K14" i="12"/>
  <c r="N13" i="12"/>
  <c r="K13" i="12"/>
  <c r="N12" i="12"/>
  <c r="K12" i="12"/>
  <c r="N11" i="12"/>
  <c r="K11" i="12"/>
  <c r="N10" i="12"/>
  <c r="K10" i="12"/>
  <c r="N9" i="12"/>
  <c r="K9" i="12"/>
  <c r="N8" i="12"/>
  <c r="K8" i="12"/>
  <c r="N7" i="12"/>
  <c r="K7" i="12"/>
  <c r="N6" i="12"/>
  <c r="K6" i="12"/>
  <c r="N5" i="12"/>
  <c r="K5" i="12"/>
  <c r="N4" i="12"/>
  <c r="K4" i="12"/>
  <c r="N3" i="12"/>
  <c r="K3" i="12"/>
  <c r="N2" i="12"/>
  <c r="K2" i="12"/>
  <c r="N33" i="13"/>
  <c r="K33" i="13"/>
  <c r="N32" i="13"/>
  <c r="K32" i="13"/>
  <c r="N31" i="13"/>
  <c r="K31" i="13"/>
  <c r="N30" i="13"/>
  <c r="K30" i="13"/>
  <c r="N29" i="13"/>
  <c r="K29" i="13"/>
  <c r="N28" i="13"/>
  <c r="K28" i="13"/>
  <c r="N27" i="13"/>
  <c r="K27" i="13"/>
  <c r="N26" i="13"/>
  <c r="K26" i="13"/>
  <c r="N25" i="13"/>
  <c r="K25" i="13"/>
  <c r="N24" i="13"/>
  <c r="K24" i="13"/>
  <c r="N23" i="13"/>
  <c r="K23" i="13"/>
  <c r="N22" i="13"/>
  <c r="K22" i="13"/>
  <c r="N21" i="13"/>
  <c r="K21" i="13"/>
  <c r="N20" i="13"/>
  <c r="K20" i="13"/>
  <c r="N19" i="13"/>
  <c r="K19" i="13"/>
  <c r="N18" i="13"/>
  <c r="K18" i="13"/>
  <c r="N17" i="13"/>
  <c r="K17" i="13"/>
  <c r="N16" i="13"/>
  <c r="K16" i="13"/>
  <c r="N15" i="13"/>
  <c r="K15" i="13"/>
  <c r="N14" i="13"/>
  <c r="K14" i="13"/>
  <c r="N13" i="13"/>
  <c r="K13" i="13"/>
  <c r="N12" i="13"/>
  <c r="K12" i="13"/>
  <c r="N11" i="13"/>
  <c r="K11" i="13"/>
  <c r="N10" i="13"/>
  <c r="K10" i="13"/>
  <c r="N9" i="13"/>
  <c r="K9" i="13"/>
  <c r="N8" i="13"/>
  <c r="K8" i="13"/>
  <c r="N7" i="13"/>
  <c r="K7" i="13"/>
  <c r="N6" i="13"/>
  <c r="K6" i="13"/>
  <c r="N5" i="13"/>
  <c r="K5" i="13"/>
  <c r="N4" i="13"/>
  <c r="K4" i="13"/>
  <c r="N3" i="13"/>
  <c r="K3" i="13"/>
  <c r="N2" i="13"/>
  <c r="K2" i="13"/>
  <c r="N33" i="14"/>
  <c r="K33" i="14"/>
  <c r="N32" i="14"/>
  <c r="K32" i="14"/>
  <c r="N31" i="14"/>
  <c r="K31" i="14"/>
  <c r="N30" i="14"/>
  <c r="K30" i="14"/>
  <c r="N29" i="14"/>
  <c r="K29" i="14"/>
  <c r="N28" i="14"/>
  <c r="K28" i="14"/>
  <c r="N27" i="14"/>
  <c r="K27" i="14"/>
  <c r="N26" i="14"/>
  <c r="K26" i="14"/>
  <c r="N25" i="14"/>
  <c r="K25" i="14"/>
  <c r="N24" i="14"/>
  <c r="K24" i="14"/>
  <c r="N23" i="14"/>
  <c r="K23" i="14"/>
  <c r="N22" i="14"/>
  <c r="K22" i="14"/>
  <c r="N21" i="14"/>
  <c r="K21" i="14"/>
  <c r="N20" i="14"/>
  <c r="K20" i="14"/>
  <c r="N19" i="14"/>
  <c r="K19" i="14"/>
  <c r="N18" i="14"/>
  <c r="K18" i="14"/>
  <c r="N17" i="14"/>
  <c r="K17" i="14"/>
  <c r="N16" i="14"/>
  <c r="K16" i="14"/>
  <c r="N15" i="14"/>
  <c r="K15" i="14"/>
  <c r="N14" i="14"/>
  <c r="K14" i="14"/>
  <c r="N13" i="14"/>
  <c r="K13" i="14"/>
  <c r="N12" i="14"/>
  <c r="K12" i="14"/>
  <c r="N11" i="14"/>
  <c r="K11" i="14"/>
  <c r="N10" i="14"/>
  <c r="K10" i="14"/>
  <c r="N9" i="14"/>
  <c r="K9" i="14"/>
  <c r="N8" i="14"/>
  <c r="K8" i="14"/>
  <c r="N7" i="14"/>
  <c r="K7" i="14"/>
  <c r="N6" i="14"/>
  <c r="K6" i="14"/>
  <c r="N5" i="14"/>
  <c r="K5" i="14"/>
  <c r="N4" i="14"/>
  <c r="K4" i="14"/>
  <c r="N3" i="14"/>
  <c r="K3" i="14"/>
  <c r="N2" i="14"/>
  <c r="K2" i="14"/>
  <c r="N33" i="15"/>
  <c r="K33" i="15"/>
  <c r="N32" i="15"/>
  <c r="K32" i="15"/>
  <c r="N31" i="15"/>
  <c r="K31" i="15"/>
  <c r="N30" i="15"/>
  <c r="K30" i="15"/>
  <c r="N29" i="15"/>
  <c r="K29" i="15"/>
  <c r="N28" i="15"/>
  <c r="K28" i="15"/>
  <c r="N27" i="15"/>
  <c r="K27" i="15"/>
  <c r="N26" i="15"/>
  <c r="K26" i="15"/>
  <c r="N25" i="15"/>
  <c r="K25" i="15"/>
  <c r="N24" i="15"/>
  <c r="K24" i="15"/>
  <c r="N23" i="15"/>
  <c r="K23" i="15"/>
  <c r="N22" i="15"/>
  <c r="K22" i="15"/>
  <c r="N21" i="15"/>
  <c r="K21" i="15"/>
  <c r="N20" i="15"/>
  <c r="K20" i="15"/>
  <c r="N19" i="15"/>
  <c r="K19" i="15"/>
  <c r="N18" i="15"/>
  <c r="K18" i="15"/>
  <c r="N17" i="15"/>
  <c r="K17" i="15"/>
  <c r="N16" i="15"/>
  <c r="K16" i="15"/>
  <c r="N15" i="15"/>
  <c r="K15" i="15"/>
  <c r="N14" i="15"/>
  <c r="K14" i="15"/>
  <c r="N13" i="15"/>
  <c r="K13" i="15"/>
  <c r="N12" i="15"/>
  <c r="K12" i="15"/>
  <c r="N11" i="15"/>
  <c r="K11" i="15"/>
  <c r="N10" i="15"/>
  <c r="K10" i="15"/>
  <c r="N9" i="15"/>
  <c r="K9" i="15"/>
  <c r="N8" i="15"/>
  <c r="K8" i="15"/>
  <c r="N7" i="15"/>
  <c r="K7" i="15"/>
  <c r="N6" i="15"/>
  <c r="K6" i="15"/>
  <c r="N5" i="15"/>
  <c r="K5" i="15"/>
  <c r="N4" i="15"/>
  <c r="K4" i="15"/>
  <c r="N3" i="15"/>
  <c r="K3" i="15"/>
  <c r="N2" i="15"/>
  <c r="K2" i="15"/>
  <c r="N33" i="18"/>
  <c r="K33" i="18"/>
  <c r="N32" i="18"/>
  <c r="K32" i="18"/>
  <c r="N31" i="18"/>
  <c r="K31" i="18"/>
  <c r="N30" i="18"/>
  <c r="K30" i="18"/>
  <c r="N29" i="18"/>
  <c r="K29" i="18"/>
  <c r="N28" i="18"/>
  <c r="K28" i="18"/>
  <c r="N27" i="18"/>
  <c r="K27" i="18"/>
  <c r="N26" i="18"/>
  <c r="K26" i="18"/>
  <c r="N25" i="18"/>
  <c r="K25" i="18"/>
  <c r="N24" i="18"/>
  <c r="K24" i="18"/>
  <c r="N23" i="18"/>
  <c r="K23" i="18"/>
  <c r="N22" i="18"/>
  <c r="K22" i="18"/>
  <c r="N21" i="18"/>
  <c r="K21" i="18"/>
  <c r="N20" i="18"/>
  <c r="K20" i="18"/>
  <c r="N19" i="18"/>
  <c r="K19" i="18"/>
  <c r="N18" i="18"/>
  <c r="K18" i="18"/>
  <c r="N17" i="18"/>
  <c r="K17" i="18"/>
  <c r="N16" i="18"/>
  <c r="K16" i="18"/>
  <c r="N15" i="18"/>
  <c r="K15" i="18"/>
  <c r="N14" i="18"/>
  <c r="K14" i="18"/>
  <c r="N13" i="18"/>
  <c r="K13" i="18"/>
  <c r="N12" i="18"/>
  <c r="K12" i="18"/>
  <c r="N11" i="18"/>
  <c r="K11" i="18"/>
  <c r="N10" i="18"/>
  <c r="K10" i="18"/>
  <c r="N9" i="18"/>
  <c r="K9" i="18"/>
  <c r="N8" i="18"/>
  <c r="K8" i="18"/>
  <c r="N7" i="18"/>
  <c r="K7" i="18"/>
  <c r="N6" i="18"/>
  <c r="K6" i="18"/>
  <c r="N5" i="18"/>
  <c r="K5" i="18"/>
  <c r="N4" i="18"/>
  <c r="K4" i="18"/>
  <c r="N3" i="18"/>
  <c r="K3" i="18"/>
  <c r="N2" i="18"/>
  <c r="K2" i="18"/>
  <c r="N33" i="16"/>
  <c r="K33" i="16"/>
  <c r="N32" i="16"/>
  <c r="K32" i="16"/>
  <c r="N31" i="16"/>
  <c r="K31" i="16"/>
  <c r="N30" i="16"/>
  <c r="K30" i="16"/>
  <c r="N29" i="16"/>
  <c r="K29" i="16"/>
  <c r="N28" i="16"/>
  <c r="K28" i="16"/>
  <c r="N27" i="16"/>
  <c r="K27" i="16"/>
  <c r="N26" i="16"/>
  <c r="K26" i="16"/>
  <c r="N25" i="16"/>
  <c r="K25" i="16"/>
  <c r="N24" i="16"/>
  <c r="K24" i="16"/>
  <c r="N23" i="16"/>
  <c r="K23" i="16"/>
  <c r="N22" i="16"/>
  <c r="K22" i="16"/>
  <c r="N21" i="16"/>
  <c r="K21" i="16"/>
  <c r="N20" i="16"/>
  <c r="K20" i="16"/>
  <c r="N19" i="16"/>
  <c r="K19" i="16"/>
  <c r="N18" i="16"/>
  <c r="K18" i="16"/>
  <c r="N17" i="16"/>
  <c r="K17" i="16"/>
  <c r="N16" i="16"/>
  <c r="K16" i="16"/>
  <c r="N15" i="16"/>
  <c r="K15" i="16"/>
  <c r="N14" i="16"/>
  <c r="K14" i="16"/>
  <c r="N13" i="16"/>
  <c r="K13" i="16"/>
  <c r="N12" i="16"/>
  <c r="K12" i="16"/>
  <c r="N11" i="16"/>
  <c r="K11" i="16"/>
  <c r="N10" i="16"/>
  <c r="K10" i="16"/>
  <c r="N9" i="16"/>
  <c r="K9" i="16"/>
  <c r="N8" i="16"/>
  <c r="K8" i="16"/>
  <c r="N7" i="16"/>
  <c r="K7" i="16"/>
  <c r="N6" i="16"/>
  <c r="K6" i="16"/>
  <c r="N5" i="16"/>
  <c r="K5" i="16"/>
  <c r="N4" i="16"/>
  <c r="K4" i="16"/>
  <c r="N3" i="16"/>
  <c r="K3" i="16"/>
  <c r="N2" i="16"/>
  <c r="K2" i="16"/>
  <c r="N33" i="5"/>
  <c r="K33" i="5"/>
  <c r="N32" i="5"/>
  <c r="K32" i="5"/>
  <c r="N31" i="5"/>
  <c r="K31" i="5"/>
  <c r="N30" i="5"/>
  <c r="K30" i="5"/>
  <c r="N29" i="5"/>
  <c r="K29" i="5"/>
  <c r="N28" i="5"/>
  <c r="K28" i="5"/>
  <c r="N27" i="5"/>
  <c r="K27" i="5"/>
  <c r="N26" i="5"/>
  <c r="K26" i="5"/>
  <c r="N25" i="5"/>
  <c r="K25" i="5"/>
  <c r="N24" i="5"/>
  <c r="K24" i="5"/>
  <c r="N23" i="5"/>
  <c r="K23" i="5"/>
  <c r="N22" i="5"/>
  <c r="K22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N13" i="5"/>
  <c r="K13" i="5"/>
  <c r="N12" i="5"/>
  <c r="K12" i="5"/>
  <c r="N11" i="5"/>
  <c r="K11" i="5"/>
  <c r="N10" i="5"/>
  <c r="K10" i="5"/>
  <c r="N9" i="5"/>
  <c r="K9" i="5"/>
  <c r="N8" i="5"/>
  <c r="K8" i="5"/>
  <c r="N7" i="5"/>
  <c r="K7" i="5"/>
  <c r="N6" i="5"/>
  <c r="K6" i="5"/>
  <c r="N5" i="5"/>
  <c r="K5" i="5"/>
  <c r="N4" i="5"/>
  <c r="K4" i="5"/>
  <c r="N3" i="5"/>
  <c r="K3" i="5"/>
  <c r="N2" i="5"/>
  <c r="K2" i="5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N2" i="6"/>
  <c r="K2" i="6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N2" i="9"/>
  <c r="K2" i="9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N2" i="10"/>
  <c r="K2" i="10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N21" i="11"/>
  <c r="K21" i="11"/>
  <c r="N20" i="11"/>
  <c r="K20" i="11"/>
  <c r="N19" i="11"/>
  <c r="K19" i="11"/>
  <c r="N18" i="11"/>
  <c r="K18" i="11"/>
  <c r="N17" i="11"/>
  <c r="K17" i="11"/>
  <c r="N16" i="11"/>
  <c r="K16" i="11"/>
  <c r="N15" i="11"/>
  <c r="K15" i="11"/>
  <c r="N14" i="11"/>
  <c r="K14" i="11"/>
  <c r="N13" i="11"/>
  <c r="K13" i="11"/>
  <c r="N12" i="11"/>
  <c r="K12" i="11"/>
  <c r="N11" i="11"/>
  <c r="K11" i="11"/>
  <c r="N10" i="11"/>
  <c r="K10" i="11"/>
  <c r="N9" i="11"/>
  <c r="K9" i="11"/>
  <c r="N8" i="11"/>
  <c r="K8" i="11"/>
  <c r="N7" i="11"/>
  <c r="K7" i="11"/>
  <c r="N6" i="11"/>
  <c r="K6" i="11"/>
  <c r="N5" i="11"/>
  <c r="K5" i="11"/>
  <c r="N4" i="11"/>
  <c r="K4" i="11"/>
  <c r="N3" i="11"/>
  <c r="K3" i="11"/>
  <c r="N2" i="11"/>
  <c r="K2" i="11"/>
  <c r="N33" i="17"/>
  <c r="K33" i="17"/>
  <c r="N32" i="17"/>
  <c r="K32" i="17"/>
  <c r="N31" i="17"/>
  <c r="K31" i="17"/>
  <c r="N30" i="17"/>
  <c r="K30" i="17"/>
  <c r="N29" i="17"/>
  <c r="K29" i="17"/>
  <c r="N28" i="17"/>
  <c r="K28" i="17"/>
  <c r="N27" i="17"/>
  <c r="K27" i="17"/>
  <c r="N26" i="17"/>
  <c r="K26" i="17"/>
  <c r="N25" i="17"/>
  <c r="K25" i="17"/>
  <c r="N24" i="17"/>
  <c r="K24" i="17"/>
  <c r="N23" i="17"/>
  <c r="K23" i="17"/>
  <c r="N22" i="17"/>
  <c r="K22" i="17"/>
  <c r="N21" i="17"/>
  <c r="K21" i="17"/>
  <c r="N20" i="17"/>
  <c r="K20" i="17"/>
  <c r="N19" i="17"/>
  <c r="K19" i="17"/>
  <c r="N18" i="17"/>
  <c r="K18" i="17"/>
  <c r="N17" i="17"/>
  <c r="K17" i="17"/>
  <c r="N16" i="17"/>
  <c r="K16" i="17"/>
  <c r="N15" i="17"/>
  <c r="K15" i="17"/>
  <c r="N14" i="17"/>
  <c r="K14" i="17"/>
  <c r="N13" i="17"/>
  <c r="K13" i="17"/>
  <c r="N12" i="17"/>
  <c r="K12" i="17"/>
  <c r="N11" i="17"/>
  <c r="K11" i="17"/>
  <c r="N10" i="17"/>
  <c r="K10" i="17"/>
  <c r="N9" i="17"/>
  <c r="K9" i="17"/>
  <c r="N8" i="17"/>
  <c r="K8" i="17"/>
  <c r="N7" i="17"/>
  <c r="K7" i="17"/>
  <c r="N6" i="17"/>
  <c r="K6" i="17"/>
  <c r="N5" i="17"/>
  <c r="K5" i="17"/>
  <c r="N4" i="17"/>
  <c r="K4" i="17"/>
  <c r="N3" i="17"/>
  <c r="K3" i="17"/>
  <c r="N2" i="17"/>
  <c r="K2" i="17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33" i="11"/>
  <c r="L3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33" i="12"/>
  <c r="L33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33" i="13"/>
  <c r="L33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33" i="14"/>
  <c r="L33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L3" i="14"/>
  <c r="M2" i="14"/>
  <c r="L2" i="14"/>
  <c r="M33" i="15"/>
  <c r="L33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M2" i="15"/>
  <c r="L2" i="15"/>
  <c r="M33" i="16"/>
  <c r="L33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M2" i="16"/>
  <c r="L2" i="16"/>
  <c r="M33" i="17"/>
  <c r="L33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M33" i="18"/>
  <c r="L33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M3" i="18"/>
  <c r="L3" i="18"/>
  <c r="M2" i="18"/>
  <c r="L2" i="18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I19" i="2"/>
  <c r="J18" i="2"/>
  <c r="I18" i="2"/>
  <c r="O2" i="2"/>
  <c r="M2" i="2"/>
  <c r="P2" i="2"/>
  <c r="N2" i="2"/>
  <c r="L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I19" i="1"/>
  <c r="J18" i="1"/>
  <c r="I18" i="1"/>
  <c r="O2" i="1"/>
  <c r="M2" i="1"/>
  <c r="P2" i="1"/>
  <c r="N2" i="1"/>
  <c r="L2" i="1"/>
</calcChain>
</file>

<file path=xl/sharedStrings.xml><?xml version="1.0" encoding="utf-8"?>
<sst xmlns="http://schemas.openxmlformats.org/spreadsheetml/2006/main" count="939" uniqueCount="109">
  <si>
    <t>Week</t>
  </si>
  <si>
    <t>Away</t>
  </si>
  <si>
    <t>Home</t>
  </si>
  <si>
    <t>Probability</t>
  </si>
  <si>
    <t>Prediction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</si>
  <si>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</si>
  <si>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</si>
  <si>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</si>
  <si>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</si>
  <si>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</si>
  <si>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</si>
  <si>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</si>
  <si>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</si>
  <si>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</si>
  <si>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</si>
  <si>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</si>
  <si>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</si>
  <si>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</si>
  <si>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</si>
  <si>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</si>
  <si>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</si>
  <si>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Minnesota Vikings</t>
  </si>
  <si>
    <t>Atlanta Falcons</t>
  </si>
  <si>
    <t>Washington Redskins</t>
  </si>
  <si>
    <t>Pittsburgh Steelers</t>
  </si>
  <si>
    <t>San Francisco 49ers</t>
  </si>
  <si>
    <t>New England Patriots</t>
  </si>
  <si>
    <t>Indianapolis Colts</t>
  </si>
  <si>
    <t>San Diego Chargers</t>
  </si>
  <si>
    <t>Tennessee Titans</t>
  </si>
  <si>
    <t>Buffalo Bills</t>
  </si>
  <si>
    <t>Detroit Lions</t>
  </si>
  <si>
    <t>New Orleans Saints</t>
  </si>
  <si>
    <t>Oakland Raiders</t>
  </si>
  <si>
    <t>Dallas Cowboys</t>
  </si>
  <si>
    <t>Seattle Seahawks</t>
  </si>
  <si>
    <t>New York Giants</t>
  </si>
  <si>
    <t>Arizona Cardinals</t>
  </si>
  <si>
    <t>Carolina Panthers</t>
  </si>
  <si>
    <t>Chicago Bears</t>
  </si>
  <si>
    <t>Cincinnati Bengals</t>
  </si>
  <si>
    <t>Cleveland Browns</t>
  </si>
  <si>
    <t>Houston Texans</t>
  </si>
  <si>
    <t>Jacksonville Jaguars</t>
  </si>
  <si>
    <t>Kansas City Chiefs</t>
  </si>
  <si>
    <t>New York Jets</t>
  </si>
  <si>
    <t>Philadelphia Eagles</t>
  </si>
  <si>
    <t>St. Louis Rams</t>
  </si>
  <si>
    <t>Tampa Bay Buccaneers</t>
  </si>
  <si>
    <t>Denver Broncos</t>
  </si>
  <si>
    <t>Green Bay Packers</t>
  </si>
  <si>
    <t>Baltimore Ravens</t>
  </si>
  <si>
    <t>Miami Dolphins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</si>
  <si>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</si>
  <si>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</si>
  <si>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</si>
  <si>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</si>
  <si>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</si>
  <si>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</si>
  <si>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</si>
  <si>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</si>
  <si>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</si>
  <si>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</si>
  <si>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</si>
  <si>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</si>
  <si>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</si>
  <si>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</si>
  <si>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</si>
  <si>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</si>
  <si>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</si>
  <si>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</si>
  <si>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</si>
  <si>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</si>
  <si>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</si>
  <si>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</si>
  <si>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</si>
  <si>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</si>
  <si>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</si>
  <si>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</si>
  <si>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</si>
  <si>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</si>
  <si>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</si>
  <si>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</si>
  <si>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</si>
  <si>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</si>
  <si>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PowerCombo Off Away</t>
  </si>
  <si>
    <t>PowerCombo Off Home</t>
  </si>
  <si>
    <t>PowerCombo Def Away</t>
  </si>
  <si>
    <t>PowerCombo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</si>
  <si>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</si>
  <si>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</si>
  <si>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</si>
  <si>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</si>
  <si>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</si>
  <si>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</si>
  <si>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</si>
  <si>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</si>
  <si>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</si>
  <si>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</si>
  <si>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FiveThirtyEight</t>
  </si>
  <si>
    <t>Actual</t>
  </si>
  <si>
    <t>Firstborn</t>
  </si>
  <si>
    <t>% Win</t>
  </si>
  <si>
    <t>Margin</t>
  </si>
  <si>
    <t>Rank</t>
  </si>
  <si>
    <t>Ranking</t>
  </si>
  <si>
    <t>Rank Change vs Prior Week</t>
  </si>
  <si>
    <t>Team</t>
  </si>
  <si>
    <t>Rating Change vs Prior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</si>
</sst>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9" fontId="0" fillId="0" borderId="0" xfId="2" applyFont="1"/>
    <xf numFmtId="9" fontId="0" fillId="0" borderId="0" xfId="0" applyNumberFormat="1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  <xf numFmtId="164" fontId="0" fillId="2" borderId="0" xfId="1" applyNumberFormat="1" applyFont="1" applyFill="1"/>
  </cellXfs>
  <cellStyles count="7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Percent" xfId="2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H18" sqref="H18"/>
    </sheetView>
  </sheetViews>
  <sheetFormatPr baseColWidth="10" defaultColWidth="8.83203125" defaultRowHeight="14" x14ac:dyDescent="0"/>
  <cols>
    <col min="12" max="12" width="17.33203125" bestFit="1" customWidth="1"/>
    <col min="13" max="13" width="6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s="1" t="s">
        <v>100</v>
      </c>
      <c r="I1" t="s">
        <v>101</v>
      </c>
      <c r="J1" t="s">
        <v>99</v>
      </c>
      <c r="L1" t="s">
        <v>1</v>
      </c>
      <c r="M1" s="2" t="s">
        <v>102</v>
      </c>
      <c r="N1" t="s">
        <v>2</v>
      </c>
      <c r="O1" s="2" t="s">
        <v>102</v>
      </c>
      <c r="P1" t="s">
        <v>103</v>
      </c>
    </row>
    <row r="2" spans="1:16">
      <c r="A2" t="s">
        <v>5</v>
      </c>
      <c r="B2">
        <v>14</v>
      </c>
      <c r="C2" t="s">
        <v>21</v>
      </c>
      <c r="D2" t="s">
        <v>37</v>
      </c>
      <c r="E2">
        <v>0.34382541491036589</v>
      </c>
      <c r="F2">
        <v>0</v>
      </c>
      <c r="G2">
        <v>0</v>
      </c>
      <c r="H2" s="1">
        <v>0</v>
      </c>
      <c r="I2" t="b">
        <f>IF(H2="","",IF(F2=H2,TRUE,FALSE))</f>
        <v>1</v>
      </c>
      <c r="J2" t="b">
        <f>IF(H2="","",IF(G2=H2,TRUE,FALSE))</f>
        <v>1</v>
      </c>
      <c r="L2" t="str">
        <f t="shared" ref="L2" si="0">C2</f>
        <v>Minnesota Vikings</v>
      </c>
      <c r="M2" s="2">
        <f t="shared" ref="M2" si="1">E2</f>
        <v>0.34382541491036589</v>
      </c>
      <c r="N2" t="str">
        <f t="shared" ref="N2" si="2">D2</f>
        <v>Arizona Cardinals</v>
      </c>
      <c r="O2" s="2">
        <f t="shared" ref="O2" si="3">1-E2</f>
        <v>0.65617458508963411</v>
      </c>
      <c r="P2" s="3">
        <f>O2-M2</f>
        <v>0.31234917017926822</v>
      </c>
    </row>
    <row r="3" spans="1:16">
      <c r="A3" t="s">
        <v>6</v>
      </c>
      <c r="B3">
        <v>14</v>
      </c>
      <c r="C3" t="s">
        <v>22</v>
      </c>
      <c r="D3" t="s">
        <v>38</v>
      </c>
      <c r="E3">
        <v>0.27198310671347697</v>
      </c>
      <c r="F3">
        <v>0</v>
      </c>
      <c r="G3">
        <v>0</v>
      </c>
      <c r="H3" s="1">
        <v>0</v>
      </c>
      <c r="I3" t="b">
        <f t="shared" ref="I3:I17" si="4">IF(H3="","",IF(F3=H3,TRUE,FALSE))</f>
        <v>1</v>
      </c>
      <c r="J3" t="b">
        <f t="shared" ref="J3:J17" si="5">IF(H3="","",IF(G3=H3,TRUE,FALSE))</f>
        <v>1</v>
      </c>
      <c r="L3" t="str">
        <f t="shared" ref="L3:L17" si="6">C3</f>
        <v>Atlanta Falcons</v>
      </c>
      <c r="M3" s="2">
        <f t="shared" ref="M3:M17" si="7">E3</f>
        <v>0.27198310671347697</v>
      </c>
      <c r="N3" t="str">
        <f t="shared" ref="N3:N17" si="8">D3</f>
        <v>Carolina Panthers</v>
      </c>
      <c r="O3" s="2">
        <f t="shared" ref="O3:O17" si="9">1-E3</f>
        <v>0.72801689328652297</v>
      </c>
      <c r="P3" s="3">
        <f t="shared" ref="P3:P17" si="10">O3-M3</f>
        <v>0.456033786573046</v>
      </c>
    </row>
    <row r="4" spans="1:16">
      <c r="A4" t="s">
        <v>7</v>
      </c>
      <c r="B4">
        <v>14</v>
      </c>
      <c r="C4" t="s">
        <v>23</v>
      </c>
      <c r="D4" t="s">
        <v>39</v>
      </c>
      <c r="E4">
        <v>0.40508879532258102</v>
      </c>
      <c r="F4">
        <v>0</v>
      </c>
      <c r="G4">
        <v>0</v>
      </c>
      <c r="H4" s="1">
        <v>1</v>
      </c>
      <c r="I4" t="b">
        <f t="shared" si="4"/>
        <v>0</v>
      </c>
      <c r="J4" t="b">
        <f t="shared" si="5"/>
        <v>0</v>
      </c>
      <c r="L4" t="str">
        <f t="shared" si="6"/>
        <v>Washington Redskins</v>
      </c>
      <c r="M4" s="2">
        <f t="shared" si="7"/>
        <v>0.40508879532258102</v>
      </c>
      <c r="N4" t="str">
        <f t="shared" si="8"/>
        <v>Chicago Bears</v>
      </c>
      <c r="O4" s="2">
        <f t="shared" si="9"/>
        <v>0.59491120467741898</v>
      </c>
      <c r="P4" s="3">
        <f t="shared" si="10"/>
        <v>0.18982240935483796</v>
      </c>
    </row>
    <row r="5" spans="1:16">
      <c r="A5" t="s">
        <v>8</v>
      </c>
      <c r="B5">
        <v>14</v>
      </c>
      <c r="C5" t="s">
        <v>24</v>
      </c>
      <c r="D5" t="s">
        <v>40</v>
      </c>
      <c r="E5">
        <v>0.42936196204014665</v>
      </c>
      <c r="F5">
        <v>0</v>
      </c>
      <c r="G5">
        <v>0</v>
      </c>
      <c r="H5" s="1">
        <v>1</v>
      </c>
      <c r="I5" t="b">
        <f t="shared" si="4"/>
        <v>0</v>
      </c>
      <c r="J5" t="b">
        <f t="shared" si="5"/>
        <v>0</v>
      </c>
      <c r="L5" t="str">
        <f t="shared" si="6"/>
        <v>Pittsburgh Steelers</v>
      </c>
      <c r="M5" s="2">
        <f t="shared" si="7"/>
        <v>0.42936196204014665</v>
      </c>
      <c r="N5" t="str">
        <f t="shared" si="8"/>
        <v>Cincinnati Bengals</v>
      </c>
      <c r="O5" s="2">
        <f t="shared" si="9"/>
        <v>0.57063803795985335</v>
      </c>
      <c r="P5" s="3">
        <f t="shared" si="10"/>
        <v>0.1412760759197067</v>
      </c>
    </row>
    <row r="6" spans="1:16">
      <c r="A6" t="s">
        <v>9</v>
      </c>
      <c r="B6">
        <v>14</v>
      </c>
      <c r="C6" t="s">
        <v>25</v>
      </c>
      <c r="D6" t="s">
        <v>41</v>
      </c>
      <c r="E6">
        <v>0.71363358280609024</v>
      </c>
      <c r="F6">
        <v>1</v>
      </c>
      <c r="G6">
        <v>1</v>
      </c>
      <c r="H6" s="1">
        <v>0</v>
      </c>
      <c r="I6" t="b">
        <f t="shared" si="4"/>
        <v>0</v>
      </c>
      <c r="J6" t="b">
        <f t="shared" si="5"/>
        <v>0</v>
      </c>
      <c r="L6" t="str">
        <f t="shared" si="6"/>
        <v>San Francisco 49ers</v>
      </c>
      <c r="M6" s="2">
        <f t="shared" si="7"/>
        <v>0.71363358280609024</v>
      </c>
      <c r="N6" t="str">
        <f t="shared" si="8"/>
        <v>Cleveland Browns</v>
      </c>
      <c r="O6" s="2">
        <f t="shared" si="9"/>
        <v>0.28636641719390976</v>
      </c>
      <c r="P6" s="3">
        <f t="shared" si="10"/>
        <v>-0.42726716561218048</v>
      </c>
    </row>
    <row r="7" spans="1:16">
      <c r="A7" t="s">
        <v>10</v>
      </c>
      <c r="B7">
        <v>14</v>
      </c>
      <c r="C7" t="s">
        <v>26</v>
      </c>
      <c r="D7" t="s">
        <v>42</v>
      </c>
      <c r="E7">
        <v>0.75426514385507748</v>
      </c>
      <c r="F7">
        <v>1</v>
      </c>
      <c r="G7">
        <v>1</v>
      </c>
      <c r="H7" s="1">
        <v>1</v>
      </c>
      <c r="I7" t="b">
        <f t="shared" si="4"/>
        <v>1</v>
      </c>
      <c r="J7" t="b">
        <f t="shared" si="5"/>
        <v>1</v>
      </c>
      <c r="L7" t="str">
        <f t="shared" si="6"/>
        <v>New England Patriots</v>
      </c>
      <c r="M7" s="2">
        <f t="shared" si="7"/>
        <v>0.75426514385507748</v>
      </c>
      <c r="N7" t="str">
        <f t="shared" si="8"/>
        <v>Houston Texans</v>
      </c>
      <c r="O7" s="2">
        <f t="shared" si="9"/>
        <v>0.24573485614492252</v>
      </c>
      <c r="P7" s="3">
        <f t="shared" si="10"/>
        <v>-0.50853028771015496</v>
      </c>
    </row>
    <row r="8" spans="1:16">
      <c r="A8" t="s">
        <v>11</v>
      </c>
      <c r="B8">
        <v>14</v>
      </c>
      <c r="C8" t="s">
        <v>27</v>
      </c>
      <c r="D8" t="s">
        <v>43</v>
      </c>
      <c r="E8">
        <v>0.72561997487718721</v>
      </c>
      <c r="F8">
        <v>1</v>
      </c>
      <c r="G8">
        <v>1</v>
      </c>
      <c r="H8" s="1">
        <v>0</v>
      </c>
      <c r="I8" t="b">
        <f t="shared" si="4"/>
        <v>0</v>
      </c>
      <c r="J8" t="b">
        <f t="shared" si="5"/>
        <v>0</v>
      </c>
      <c r="L8" t="str">
        <f t="shared" si="6"/>
        <v>Indianapolis Colts</v>
      </c>
      <c r="M8" s="2">
        <f t="shared" si="7"/>
        <v>0.72561997487718721</v>
      </c>
      <c r="N8" t="str">
        <f t="shared" si="8"/>
        <v>Jacksonville Jaguars</v>
      </c>
      <c r="O8" s="2">
        <f t="shared" si="9"/>
        <v>0.27438002512281279</v>
      </c>
      <c r="P8" s="3">
        <f t="shared" si="10"/>
        <v>-0.45123994975437443</v>
      </c>
    </row>
    <row r="9" spans="1:16">
      <c r="A9" t="s">
        <v>12</v>
      </c>
      <c r="B9">
        <v>14</v>
      </c>
      <c r="C9" t="s">
        <v>28</v>
      </c>
      <c r="D9" t="s">
        <v>44</v>
      </c>
      <c r="E9">
        <v>0.33885808105892967</v>
      </c>
      <c r="F9">
        <v>0</v>
      </c>
      <c r="G9">
        <v>0</v>
      </c>
      <c r="H9" s="1">
        <v>0</v>
      </c>
      <c r="I9" t="b">
        <f t="shared" si="4"/>
        <v>1</v>
      </c>
      <c r="J9" t="b">
        <f t="shared" si="5"/>
        <v>1</v>
      </c>
      <c r="L9" t="str">
        <f t="shared" si="6"/>
        <v>San Diego Chargers</v>
      </c>
      <c r="M9" s="2">
        <f t="shared" si="7"/>
        <v>0.33885808105892967</v>
      </c>
      <c r="N9" t="str">
        <f t="shared" si="8"/>
        <v>Kansas City Chiefs</v>
      </c>
      <c r="O9" s="2">
        <f t="shared" si="9"/>
        <v>0.66114191894107033</v>
      </c>
      <c r="P9" s="3">
        <f t="shared" si="10"/>
        <v>0.32228383788214066</v>
      </c>
    </row>
    <row r="10" spans="1:16">
      <c r="A10" t="s">
        <v>13</v>
      </c>
      <c r="B10">
        <v>14</v>
      </c>
      <c r="C10" t="s">
        <v>29</v>
      </c>
      <c r="D10" t="s">
        <v>45</v>
      </c>
      <c r="E10">
        <v>0.2843454453162908</v>
      </c>
      <c r="F10">
        <v>0</v>
      </c>
      <c r="G10">
        <v>0</v>
      </c>
      <c r="H10" s="1">
        <v>0</v>
      </c>
      <c r="I10" t="b">
        <f t="shared" si="4"/>
        <v>1</v>
      </c>
      <c r="J10" t="b">
        <f t="shared" si="5"/>
        <v>1</v>
      </c>
      <c r="L10" t="str">
        <f t="shared" si="6"/>
        <v>Tennessee Titans</v>
      </c>
      <c r="M10" s="2">
        <f t="shared" si="7"/>
        <v>0.2843454453162908</v>
      </c>
      <c r="N10" t="str">
        <f t="shared" si="8"/>
        <v>New York Jets</v>
      </c>
      <c r="O10" s="2">
        <f t="shared" si="9"/>
        <v>0.7156545546837092</v>
      </c>
      <c r="P10" s="3">
        <f t="shared" si="10"/>
        <v>0.4313091093674184</v>
      </c>
    </row>
    <row r="11" spans="1:16">
      <c r="A11" t="s">
        <v>14</v>
      </c>
      <c r="B11">
        <v>14</v>
      </c>
      <c r="C11" t="s">
        <v>30</v>
      </c>
      <c r="D11" t="s">
        <v>46</v>
      </c>
      <c r="E11">
        <v>0.49556854295953678</v>
      </c>
      <c r="F11">
        <v>0</v>
      </c>
      <c r="G11">
        <v>0</v>
      </c>
      <c r="H11" s="1">
        <v>0</v>
      </c>
      <c r="I11" t="b">
        <f t="shared" si="4"/>
        <v>1</v>
      </c>
      <c r="J11" t="b">
        <f t="shared" si="5"/>
        <v>1</v>
      </c>
      <c r="L11" t="str">
        <f t="shared" si="6"/>
        <v>Buffalo Bills</v>
      </c>
      <c r="M11" s="2">
        <f t="shared" si="7"/>
        <v>0.49556854295953678</v>
      </c>
      <c r="N11" t="str">
        <f t="shared" si="8"/>
        <v>Philadelphia Eagles</v>
      </c>
      <c r="O11" s="2">
        <f t="shared" si="9"/>
        <v>0.50443145704046322</v>
      </c>
      <c r="P11" s="3">
        <f t="shared" si="10"/>
        <v>8.8629140809264317E-3</v>
      </c>
    </row>
    <row r="12" spans="1:16">
      <c r="A12" t="s">
        <v>15</v>
      </c>
      <c r="B12">
        <v>14</v>
      </c>
      <c r="C12" t="s">
        <v>31</v>
      </c>
      <c r="D12" t="s">
        <v>47</v>
      </c>
      <c r="E12">
        <v>0.59949213516221467</v>
      </c>
      <c r="F12">
        <v>1</v>
      </c>
      <c r="G12">
        <v>0</v>
      </c>
      <c r="H12" s="1">
        <v>0</v>
      </c>
      <c r="I12" t="b">
        <f t="shared" si="4"/>
        <v>0</v>
      </c>
      <c r="J12" t="b">
        <f t="shared" si="5"/>
        <v>1</v>
      </c>
      <c r="L12" t="str">
        <f t="shared" si="6"/>
        <v>Detroit Lions</v>
      </c>
      <c r="M12" s="2">
        <f t="shared" si="7"/>
        <v>0.59949213516221467</v>
      </c>
      <c r="N12" t="str">
        <f t="shared" si="8"/>
        <v>St. Louis Rams</v>
      </c>
      <c r="O12" s="2">
        <f t="shared" si="9"/>
        <v>0.40050786483778533</v>
      </c>
      <c r="P12" s="3">
        <f t="shared" si="10"/>
        <v>-0.19898427032442934</v>
      </c>
    </row>
    <row r="13" spans="1:16">
      <c r="A13" t="s">
        <v>16</v>
      </c>
      <c r="B13">
        <v>14</v>
      </c>
      <c r="C13" t="s">
        <v>32</v>
      </c>
      <c r="D13" t="s">
        <v>48</v>
      </c>
      <c r="E13">
        <v>0.60380959713761628</v>
      </c>
      <c r="F13">
        <v>1</v>
      </c>
      <c r="G13">
        <v>0</v>
      </c>
      <c r="H13" s="1">
        <v>1</v>
      </c>
      <c r="I13" t="b">
        <f t="shared" si="4"/>
        <v>1</v>
      </c>
      <c r="J13" t="b">
        <f t="shared" si="5"/>
        <v>0</v>
      </c>
      <c r="L13" t="str">
        <f t="shared" si="6"/>
        <v>New Orleans Saints</v>
      </c>
      <c r="M13" s="2">
        <f t="shared" si="7"/>
        <v>0.60380959713761628</v>
      </c>
      <c r="N13" t="str">
        <f t="shared" si="8"/>
        <v>Tampa Bay Buccaneers</v>
      </c>
      <c r="O13" s="2">
        <f t="shared" si="9"/>
        <v>0.39619040286238372</v>
      </c>
      <c r="P13" s="3">
        <f t="shared" si="10"/>
        <v>-0.20761919427523257</v>
      </c>
    </row>
    <row r="14" spans="1:16">
      <c r="A14" t="s">
        <v>17</v>
      </c>
      <c r="B14">
        <v>14</v>
      </c>
      <c r="C14" t="s">
        <v>33</v>
      </c>
      <c r="D14" t="s">
        <v>49</v>
      </c>
      <c r="E14">
        <v>0.16705413339672487</v>
      </c>
      <c r="F14">
        <v>0</v>
      </c>
      <c r="G14">
        <v>0</v>
      </c>
      <c r="H14" s="1">
        <v>1</v>
      </c>
      <c r="I14" t="b">
        <f t="shared" si="4"/>
        <v>0</v>
      </c>
      <c r="J14" t="b">
        <f t="shared" si="5"/>
        <v>0</v>
      </c>
      <c r="L14" t="str">
        <f t="shared" si="6"/>
        <v>Oakland Raiders</v>
      </c>
      <c r="M14" s="2">
        <f t="shared" si="7"/>
        <v>0.16705413339672487</v>
      </c>
      <c r="N14" t="str">
        <f t="shared" si="8"/>
        <v>Denver Broncos</v>
      </c>
      <c r="O14" s="2">
        <f t="shared" si="9"/>
        <v>0.83294586660327519</v>
      </c>
      <c r="P14" s="3">
        <f t="shared" si="10"/>
        <v>0.66589173320655037</v>
      </c>
    </row>
    <row r="15" spans="1:16">
      <c r="A15" t="s">
        <v>18</v>
      </c>
      <c r="B15">
        <v>14</v>
      </c>
      <c r="C15" t="s">
        <v>34</v>
      </c>
      <c r="D15" t="s">
        <v>50</v>
      </c>
      <c r="E15">
        <v>0.40889150730638341</v>
      </c>
      <c r="F15">
        <v>0</v>
      </c>
      <c r="G15">
        <v>0</v>
      </c>
      <c r="H15" s="1">
        <v>0</v>
      </c>
      <c r="I15" t="b">
        <f t="shared" si="4"/>
        <v>1</v>
      </c>
      <c r="J15" t="b">
        <f t="shared" si="5"/>
        <v>1</v>
      </c>
      <c r="L15" t="str">
        <f t="shared" si="6"/>
        <v>Dallas Cowboys</v>
      </c>
      <c r="M15" s="2">
        <f t="shared" si="7"/>
        <v>0.40889150730638341</v>
      </c>
      <c r="N15" t="str">
        <f t="shared" si="8"/>
        <v>Green Bay Packers</v>
      </c>
      <c r="O15" s="2">
        <f t="shared" si="9"/>
        <v>0.59110849269361654</v>
      </c>
      <c r="P15" s="3">
        <f t="shared" si="10"/>
        <v>0.18221698538723313</v>
      </c>
    </row>
    <row r="16" spans="1:16">
      <c r="A16" t="s">
        <v>19</v>
      </c>
      <c r="B16">
        <v>14</v>
      </c>
      <c r="C16" t="s">
        <v>35</v>
      </c>
      <c r="D16" t="s">
        <v>51</v>
      </c>
      <c r="E16">
        <v>0.66558417317607099</v>
      </c>
      <c r="F16">
        <v>1</v>
      </c>
      <c r="G16">
        <v>1</v>
      </c>
      <c r="H16" s="1">
        <v>1</v>
      </c>
      <c r="I16" t="b">
        <f t="shared" si="4"/>
        <v>1</v>
      </c>
      <c r="J16" t="b">
        <f t="shared" si="5"/>
        <v>1</v>
      </c>
      <c r="L16" t="str">
        <f t="shared" si="6"/>
        <v>Seattle Seahawks</v>
      </c>
      <c r="M16" s="2">
        <f t="shared" si="7"/>
        <v>0.66558417317607099</v>
      </c>
      <c r="N16" t="str">
        <f t="shared" si="8"/>
        <v>Baltimore Ravens</v>
      </c>
      <c r="O16" s="2">
        <f t="shared" si="9"/>
        <v>0.33441582682392901</v>
      </c>
      <c r="P16" s="3">
        <f t="shared" si="10"/>
        <v>-0.33116834635214198</v>
      </c>
    </row>
    <row r="17" spans="1:16">
      <c r="A17" t="s">
        <v>20</v>
      </c>
      <c r="B17">
        <v>14</v>
      </c>
      <c r="C17" t="s">
        <v>36</v>
      </c>
      <c r="D17" t="s">
        <v>52</v>
      </c>
      <c r="E17">
        <v>0.50392638519023758</v>
      </c>
      <c r="F17">
        <v>1</v>
      </c>
      <c r="G17">
        <v>0</v>
      </c>
      <c r="H17" s="1">
        <v>1</v>
      </c>
      <c r="I17" t="b">
        <f t="shared" si="4"/>
        <v>1</v>
      </c>
      <c r="J17" t="b">
        <f t="shared" si="5"/>
        <v>0</v>
      </c>
      <c r="L17" t="str">
        <f t="shared" si="6"/>
        <v>New York Giants</v>
      </c>
      <c r="M17" s="2">
        <f t="shared" si="7"/>
        <v>0.50392638519023758</v>
      </c>
      <c r="N17" t="str">
        <f t="shared" si="8"/>
        <v>Miami Dolphins</v>
      </c>
      <c r="O17" s="2">
        <f t="shared" si="9"/>
        <v>0.49607361480976242</v>
      </c>
      <c r="P17" s="3">
        <f t="shared" si="10"/>
        <v>-7.8527703804751603E-3</v>
      </c>
    </row>
    <row r="18" spans="1:16">
      <c r="G18" s="2"/>
      <c r="I18" s="2">
        <f>COUNTIF(I2:I17,TRUE)/(COUNTIF(I2:I17,TRUE)+COUNTIF(I2:I17,FALSE))</f>
        <v>0.625</v>
      </c>
      <c r="J18" s="2">
        <f>COUNTIF(J2:J17,TRUE)/(COUNTIF(J2:J17,TRUE)+COUNTIF(J2:J17,FALSE))</f>
        <v>0.5625</v>
      </c>
      <c r="M18" s="2"/>
      <c r="O18" s="2"/>
    </row>
    <row r="19" spans="1:16">
      <c r="I19">
        <f>COUNTIF(I2:I17,TRUE)</f>
        <v>10</v>
      </c>
      <c r="J19">
        <f>COUNTIF(J2:J17,TRUE)</f>
        <v>9</v>
      </c>
    </row>
    <row r="20" spans="1:16">
      <c r="I20">
        <f>COUNTIF(I2:I17,TRUE)+COUNTIF(I2:I17,FALSE)</f>
        <v>16</v>
      </c>
    </row>
  </sheetData>
  <conditionalFormatting sqref="N2:N17">
    <cfRule type="expression" dxfId="23" priority="11">
      <formula>$O2&lt;0.5</formula>
    </cfRule>
    <cfRule type="expression" dxfId="22" priority="12">
      <formula>$O2&gt;0.5</formula>
    </cfRule>
  </conditionalFormatting>
  <conditionalFormatting sqref="L2:L17">
    <cfRule type="expression" dxfId="21" priority="9">
      <formula>$M2&lt;0.5</formula>
    </cfRule>
    <cfRule type="expression" dxfId="20" priority="10">
      <formula>$M2&gt;0.5</formula>
    </cfRule>
  </conditionalFormatting>
  <conditionalFormatting sqref="M2:M17 O2:O17">
    <cfRule type="cellIs" dxfId="19" priority="7" operator="lessThan">
      <formula>0.5</formula>
    </cfRule>
    <cfRule type="cellIs" dxfId="18" priority="8" operator="greaterThan">
      <formula>0.5</formula>
    </cfRule>
  </conditionalFormatting>
  <conditionalFormatting sqref="N14:N15">
    <cfRule type="expression" dxfId="17" priority="5">
      <formula>$O14&lt;0.5</formula>
    </cfRule>
    <cfRule type="expression" dxfId="16" priority="6">
      <formula>$O14&gt;0.5</formula>
    </cfRule>
  </conditionalFormatting>
  <conditionalFormatting sqref="L14:L15">
    <cfRule type="expression" dxfId="15" priority="3">
      <formula>$M14&lt;0.5</formula>
    </cfRule>
    <cfRule type="expression" dxfId="14" priority="4">
      <formula>$M14&gt;0.5</formula>
    </cfRule>
  </conditionalFormatting>
  <conditionalFormatting sqref="O14:O15 M14:M15">
    <cfRule type="cellIs" dxfId="13" priority="1" operator="lessThan">
      <formula>0.5</formula>
    </cfRule>
    <cfRule type="cellIs" dxfId="12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1683.3450824200199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VLOOKUP($A2,RankingWk12!$A$2:$H$33,2,FALSE)-J2</f>
        <v>0</v>
      </c>
      <c r="L2" t="str">
        <f>A2</f>
        <v>New England Patriots</v>
      </c>
      <c r="M2" s="5">
        <f>C2</f>
        <v>1683.3450824200199</v>
      </c>
      <c r="N2" s="6">
        <f>M2-VLOOKUP($A2,RankingWk12!$A$2:$H$33,3,FALSE)</f>
        <v>-34.88296021095789</v>
      </c>
    </row>
    <row r="3" spans="1:14">
      <c r="A3" t="s">
        <v>49</v>
      </c>
      <c r="B3">
        <v>2</v>
      </c>
      <c r="C3">
        <v>1651.4445812034403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VLOOKUP($A3,RankingWk12!$A$2:$H$33,2,FALSE)-J3</f>
        <v>0</v>
      </c>
      <c r="L3" t="str">
        <f t="shared" ref="L3:L33" si="0">A3</f>
        <v>Denver Broncos</v>
      </c>
      <c r="M3" s="5">
        <f t="shared" ref="M3:M33" si="1">C3</f>
        <v>1651.4445812034403</v>
      </c>
      <c r="N3" s="6">
        <f>M3-VLOOKUP($A3,RankingWk12!$A$2:$H$33,3,FALSE)</f>
        <v>12.973165580223849</v>
      </c>
    </row>
    <row r="4" spans="1:14">
      <c r="A4" t="s">
        <v>40</v>
      </c>
      <c r="B4">
        <v>3</v>
      </c>
      <c r="C4">
        <v>1609.6563037861379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VLOOKUP($A4,RankingWk12!$A$2:$H$33,2,FALSE)-J4</f>
        <v>2</v>
      </c>
      <c r="L4" t="str">
        <f t="shared" si="0"/>
        <v>Cincinnati Bengals</v>
      </c>
      <c r="M4" s="5">
        <f t="shared" si="1"/>
        <v>1609.6563037861379</v>
      </c>
      <c r="N4" s="6">
        <f>M4-VLOOKUP($A4,RankingWk12!$A$2:$H$33,3,FALSE)</f>
        <v>8.9481339628159731</v>
      </c>
    </row>
    <row r="5" spans="1:14">
      <c r="A5" t="s">
        <v>35</v>
      </c>
      <c r="B5">
        <v>4</v>
      </c>
      <c r="C5">
        <v>1599.0639053378759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VLOOKUP($A5,RankingWk12!$A$2:$H$33,2,FALSE)-J5</f>
        <v>0</v>
      </c>
      <c r="L5" t="str">
        <f t="shared" si="0"/>
        <v>Seattle Seahawks</v>
      </c>
      <c r="M5" s="5">
        <f t="shared" si="1"/>
        <v>1599.0639053378759</v>
      </c>
      <c r="N5" s="6">
        <f>M5-VLOOKUP($A5,RankingWk12!$A$2:$H$33,3,FALSE)</f>
        <v>-2.1847525331102133</v>
      </c>
    </row>
    <row r="6" spans="1:14">
      <c r="A6" t="s">
        <v>50</v>
      </c>
      <c r="B6">
        <v>5</v>
      </c>
      <c r="C6">
        <v>1585.7372950600454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VLOOKUP($A6,RankingWk12!$A$2:$H$33,2,FALSE)-J6</f>
        <v>2</v>
      </c>
      <c r="L6" t="str">
        <f t="shared" si="0"/>
        <v>Green Bay Packers</v>
      </c>
      <c r="M6" s="5">
        <f t="shared" si="1"/>
        <v>1585.7372950600454</v>
      </c>
      <c r="N6" s="6">
        <f>M6-VLOOKUP($A6,RankingWk12!$A$2:$H$33,3,FALSE)</f>
        <v>18.410625179449653</v>
      </c>
    </row>
    <row r="7" spans="1:14">
      <c r="A7" t="s">
        <v>27</v>
      </c>
      <c r="B7">
        <v>6</v>
      </c>
      <c r="C7">
        <v>1563.7795362542872</v>
      </c>
      <c r="D7">
        <v>5</v>
      </c>
      <c r="E7">
        <v>3</v>
      </c>
      <c r="F7">
        <v>0</v>
      </c>
      <c r="G7">
        <v>2</v>
      </c>
      <c r="H7">
        <v>0</v>
      </c>
      <c r="J7">
        <f t="shared" si="2"/>
        <v>6</v>
      </c>
      <c r="K7">
        <f>VLOOKUP($A7,RankingWk12!$A$2:$H$33,2,FALSE)-J7</f>
        <v>2</v>
      </c>
      <c r="L7" t="str">
        <f t="shared" si="0"/>
        <v>Indianapolis Colts</v>
      </c>
      <c r="M7" s="5">
        <f t="shared" si="1"/>
        <v>1563.7795362542872</v>
      </c>
      <c r="N7" s="6">
        <f>M7-VLOOKUP($A7,RankingWk12!$A$2:$H$33,3,FALSE)</f>
        <v>5.9955699547126642</v>
      </c>
    </row>
    <row r="8" spans="1:14">
      <c r="A8" t="s">
        <v>37</v>
      </c>
      <c r="B8">
        <v>7</v>
      </c>
      <c r="C8">
        <v>1560.3028832133534</v>
      </c>
      <c r="D8">
        <v>5</v>
      </c>
      <c r="E8">
        <v>4</v>
      </c>
      <c r="F8">
        <v>0</v>
      </c>
      <c r="G8">
        <v>1</v>
      </c>
      <c r="H8">
        <v>0</v>
      </c>
      <c r="J8">
        <f t="shared" si="2"/>
        <v>7</v>
      </c>
      <c r="K8">
        <f>VLOOKUP($A8,RankingWk12!$A$2:$H$33,2,FALSE)-J8</f>
        <v>-1</v>
      </c>
      <c r="L8" t="str">
        <f t="shared" si="0"/>
        <v>Arizona Cardinals</v>
      </c>
      <c r="M8" s="5">
        <f t="shared" si="1"/>
        <v>1560.3028832133534</v>
      </c>
      <c r="N8" s="6">
        <f>M8-VLOOKUP($A8,RankingWk12!$A$2:$H$33,3,FALSE)</f>
        <v>-32.409814715012999</v>
      </c>
    </row>
    <row r="9" spans="1:14">
      <c r="A9" t="s">
        <v>24</v>
      </c>
      <c r="B9">
        <v>8</v>
      </c>
      <c r="C9">
        <v>1554.9173407547007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VLOOKUP($A9,RankingWk12!$A$2:$H$33,2,FALSE)-J9</f>
        <v>1</v>
      </c>
      <c r="L9" t="str">
        <f t="shared" si="0"/>
        <v>Pittsburgh Steelers</v>
      </c>
      <c r="M9" s="5">
        <f t="shared" si="1"/>
        <v>1554.9173407547007</v>
      </c>
      <c r="N9" s="6">
        <f>M9-VLOOKUP($A9,RankingWk12!$A$2:$H$33,3,FALSE)</f>
        <v>-0.92813221704409443</v>
      </c>
    </row>
    <row r="10" spans="1:14">
      <c r="A10" t="s">
        <v>38</v>
      </c>
      <c r="B10">
        <v>9</v>
      </c>
      <c r="C10">
        <v>1543.4544186431156</v>
      </c>
      <c r="D10">
        <v>4</v>
      </c>
      <c r="E10">
        <v>4</v>
      </c>
      <c r="F10">
        <v>0</v>
      </c>
      <c r="G10">
        <v>0</v>
      </c>
      <c r="H10">
        <v>1</v>
      </c>
      <c r="J10">
        <f t="shared" si="2"/>
        <v>9</v>
      </c>
      <c r="K10">
        <f>VLOOKUP($A10,RankingWk12!$A$2:$H$33,2,FALSE)-J10</f>
        <v>-6</v>
      </c>
      <c r="L10" t="str">
        <f t="shared" si="0"/>
        <v>Carolina Panthers</v>
      </c>
      <c r="M10" s="5">
        <f t="shared" si="1"/>
        <v>1543.4544186431156</v>
      </c>
      <c r="N10" s="6">
        <f>M10-VLOOKUP($A10,RankingWk12!$A$2:$H$33,3,FALSE)</f>
        <v>-61.315150040824619</v>
      </c>
    </row>
    <row r="11" spans="1:14">
      <c r="A11" t="s">
        <v>34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0</v>
      </c>
      <c r="J11">
        <f t="shared" si="2"/>
        <v>10</v>
      </c>
      <c r="K11">
        <f>VLOOKUP($A11,RankingWk12!$A$2:$H$33,2,FALSE)-J11</f>
        <v>2</v>
      </c>
      <c r="L11" t="str">
        <f t="shared" si="0"/>
        <v>Dallas Cowboys</v>
      </c>
      <c r="M11" s="5">
        <f t="shared" si="1"/>
        <v>1537.5925678382366</v>
      </c>
      <c r="N11" s="6">
        <f>M11-VLOOKUP($A11,RankingWk12!$A$2:$H$33,3,FALSE)</f>
        <v>18.17018378533885</v>
      </c>
    </row>
    <row r="12" spans="1:14">
      <c r="A12" t="s">
        <v>22</v>
      </c>
      <c r="B12">
        <v>11</v>
      </c>
      <c r="C12">
        <v>1536.0557528263771</v>
      </c>
      <c r="D12">
        <v>5</v>
      </c>
      <c r="E12">
        <v>5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VLOOKUP($A12,RankingWk12!$A$2:$H$33,2,FALSE)-J12</f>
        <v>8</v>
      </c>
      <c r="L12" t="str">
        <f t="shared" si="0"/>
        <v>Atlanta Falcons</v>
      </c>
      <c r="M12" s="5">
        <f t="shared" si="1"/>
        <v>1536.0557528263771</v>
      </c>
      <c r="N12" s="6">
        <f>M12-VLOOKUP($A12,RankingWk12!$A$2:$H$33,3,FALSE)</f>
        <v>48.545884614992019</v>
      </c>
    </row>
    <row r="13" spans="1:14">
      <c r="A13" t="s">
        <v>25</v>
      </c>
      <c r="B13">
        <v>12</v>
      </c>
      <c r="C13">
        <v>1520.874436166232</v>
      </c>
      <c r="D13">
        <v>5</v>
      </c>
      <c r="E13">
        <v>1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VLOOKUP($A13,RankingWk12!$A$2:$H$33,2,FALSE)-J13</f>
        <v>1</v>
      </c>
      <c r="L13" t="str">
        <f t="shared" si="0"/>
        <v>San Francisco 49ers</v>
      </c>
      <c r="M13" s="5">
        <f t="shared" si="1"/>
        <v>1520.874436166232</v>
      </c>
      <c r="N13" s="6">
        <f>M13-VLOOKUP($A13,RankingWk12!$A$2:$H$33,3,FALSE)</f>
        <v>10.099232992147563</v>
      </c>
    </row>
    <row r="14" spans="1:14">
      <c r="A14" t="s">
        <v>51</v>
      </c>
      <c r="B14">
        <v>13</v>
      </c>
      <c r="C14">
        <v>1518.3130486933157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VLOOKUP($A14,RankingWk12!$A$2:$H$33,2,FALSE)-J14</f>
        <v>1</v>
      </c>
      <c r="L14" t="str">
        <f t="shared" si="0"/>
        <v>Baltimore Ravens</v>
      </c>
      <c r="M14" s="5">
        <f t="shared" si="1"/>
        <v>1518.3130486933157</v>
      </c>
      <c r="N14" s="6">
        <f>M14-VLOOKUP($A14,RankingWk12!$A$2:$H$33,3,FALSE)</f>
        <v>16.449157626990882</v>
      </c>
    </row>
    <row r="15" spans="1:14">
      <c r="A15" t="s">
        <v>46</v>
      </c>
      <c r="B15">
        <v>14</v>
      </c>
      <c r="C15">
        <v>1508.9838488771659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VLOOKUP($A15,RankingWk12!$A$2:$H$33,2,FALSE)-J15</f>
        <v>8</v>
      </c>
      <c r="L15" t="str">
        <f t="shared" si="0"/>
        <v>Philadelphia Eagles</v>
      </c>
      <c r="M15" s="5">
        <f t="shared" si="1"/>
        <v>1508.9838488771659</v>
      </c>
      <c r="N15" s="6">
        <f>M15-VLOOKUP($A15,RankingWk12!$A$2:$H$33,3,FALSE)</f>
        <v>40.948605505472415</v>
      </c>
    </row>
    <row r="16" spans="1:14">
      <c r="A16" t="s">
        <v>32</v>
      </c>
      <c r="B16">
        <v>15</v>
      </c>
      <c r="C16">
        <v>1498.0108516453006</v>
      </c>
      <c r="D16">
        <v>5</v>
      </c>
      <c r="E16">
        <v>1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VLOOKUP($A16,RankingWk12!$A$2:$H$33,2,FALSE)-J16</f>
        <v>0</v>
      </c>
      <c r="L16" t="str">
        <f t="shared" si="0"/>
        <v>New Orleans Saints</v>
      </c>
      <c r="M16" s="5">
        <f t="shared" si="1"/>
        <v>1498.0108516453006</v>
      </c>
      <c r="N16" s="6">
        <f>M16-VLOOKUP($A16,RankingWk12!$A$2:$H$33,3,FALSE)</f>
        <v>-3.6820544883275943</v>
      </c>
    </row>
    <row r="17" spans="1:14">
      <c r="A17" t="s">
        <v>28</v>
      </c>
      <c r="B17">
        <v>16</v>
      </c>
      <c r="C17">
        <v>1496.9668700239074</v>
      </c>
      <c r="D17">
        <v>5</v>
      </c>
      <c r="E17">
        <v>2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VLOOKUP($A17,RankingWk12!$A$2:$H$33,2,FALSE)-J17</f>
        <v>10</v>
      </c>
      <c r="L17" t="str">
        <f t="shared" si="0"/>
        <v>San Diego Chargers</v>
      </c>
      <c r="M17" s="5">
        <f t="shared" si="1"/>
        <v>1496.9668700239074</v>
      </c>
      <c r="N17" s="6">
        <f>M17-VLOOKUP($A17,RankingWk12!$A$2:$H$33,3,FALSE)</f>
        <v>60.414743089319472</v>
      </c>
    </row>
    <row r="18" spans="1:14">
      <c r="A18" t="s">
        <v>36</v>
      </c>
      <c r="B18">
        <v>17</v>
      </c>
      <c r="C18">
        <v>1494.3948279719968</v>
      </c>
      <c r="D18">
        <v>5</v>
      </c>
      <c r="E18">
        <v>3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VLOOKUP($A18,RankingWk12!$A$2:$H$33,2,FALSE)-J18</f>
        <v>0</v>
      </c>
      <c r="L18" t="str">
        <f t="shared" si="0"/>
        <v>New York Giants</v>
      </c>
      <c r="M18" s="5">
        <f t="shared" si="1"/>
        <v>1494.3948279719968</v>
      </c>
      <c r="N18" s="6">
        <f>M18-VLOOKUP($A18,RankingWk12!$A$2:$H$33,3,FALSE)</f>
        <v>5.8603423046840817</v>
      </c>
    </row>
    <row r="19" spans="1:14">
      <c r="A19" t="s">
        <v>30</v>
      </c>
      <c r="B19">
        <v>18</v>
      </c>
      <c r="C19">
        <v>1492.2862914514953</v>
      </c>
      <c r="D19">
        <v>5</v>
      </c>
      <c r="E19">
        <v>3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VLOOKUP($A19,RankingWk12!$A$2:$H$33,2,FALSE)-J19</f>
        <v>0</v>
      </c>
      <c r="L19" t="str">
        <f t="shared" si="0"/>
        <v>Buffalo Bills</v>
      </c>
      <c r="M19" s="5">
        <f t="shared" si="1"/>
        <v>1492.2862914514953</v>
      </c>
      <c r="N19" s="6">
        <f>M19-VLOOKUP($A19,RankingWk12!$A$2:$H$33,3,FALSE)</f>
        <v>4.153259591011647</v>
      </c>
    </row>
    <row r="20" spans="1:14">
      <c r="A20" t="s">
        <v>44</v>
      </c>
      <c r="B20">
        <v>19</v>
      </c>
      <c r="C20">
        <v>1478.3741046730067</v>
      </c>
      <c r="D20">
        <v>5</v>
      </c>
      <c r="E20">
        <v>1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VLOOKUP($A20,RankingWk12!$A$2:$H$33,2,FALSE)-J20</f>
        <v>-9</v>
      </c>
      <c r="L20" t="str">
        <f t="shared" si="0"/>
        <v>Kansas City Chiefs</v>
      </c>
      <c r="M20" s="5">
        <f t="shared" si="1"/>
        <v>1478.3741046730067</v>
      </c>
      <c r="N20" s="6">
        <f>M20-VLOOKUP($A20,RankingWk12!$A$2:$H$33,3,FALSE)</f>
        <v>-43.511289111558426</v>
      </c>
    </row>
    <row r="21" spans="1:14">
      <c r="A21" t="s">
        <v>21</v>
      </c>
      <c r="B21">
        <v>20</v>
      </c>
      <c r="C21">
        <v>1475.6753260345952</v>
      </c>
      <c r="D21">
        <v>4</v>
      </c>
      <c r="E21">
        <v>2</v>
      </c>
      <c r="F21">
        <v>0</v>
      </c>
      <c r="G21">
        <v>2</v>
      </c>
      <c r="H21">
        <v>1</v>
      </c>
      <c r="J21">
        <f t="shared" si="2"/>
        <v>20</v>
      </c>
      <c r="K21">
        <f>VLOOKUP($A21,RankingWk12!$A$2:$H$33,2,FALSE)-J21</f>
        <v>-9</v>
      </c>
      <c r="L21" t="str">
        <f t="shared" si="0"/>
        <v>Minnesota Vikings</v>
      </c>
      <c r="M21" s="5">
        <f t="shared" si="1"/>
        <v>1475.6753260345952</v>
      </c>
      <c r="N21" s="6">
        <f>M21-VLOOKUP($A21,RankingWk12!$A$2:$H$33,3,FALSE)</f>
        <v>-44.114368289450795</v>
      </c>
    </row>
    <row r="22" spans="1:14">
      <c r="A22" t="s">
        <v>45</v>
      </c>
      <c r="B22">
        <v>21</v>
      </c>
      <c r="C22">
        <v>1473.9551681948631</v>
      </c>
      <c r="D22">
        <v>4</v>
      </c>
      <c r="E22">
        <v>3</v>
      </c>
      <c r="F22">
        <v>0</v>
      </c>
      <c r="G22">
        <v>1</v>
      </c>
      <c r="H22">
        <v>1</v>
      </c>
      <c r="J22">
        <f t="shared" si="2"/>
        <v>21</v>
      </c>
      <c r="K22">
        <f>VLOOKUP($A22,RankingWk12!$A$2:$H$33,2,FALSE)-J22</f>
        <v>3</v>
      </c>
      <c r="L22" t="str">
        <f t="shared" si="0"/>
        <v>New York Jets</v>
      </c>
      <c r="M22" s="5">
        <f t="shared" si="1"/>
        <v>1473.9551681948631</v>
      </c>
      <c r="N22" s="6">
        <f>M22-VLOOKUP($A22,RankingWk12!$A$2:$H$33,3,FALSE)</f>
        <v>24.530118270084358</v>
      </c>
    </row>
    <row r="23" spans="1:14">
      <c r="A23" t="s">
        <v>31</v>
      </c>
      <c r="B23">
        <v>22</v>
      </c>
      <c r="C23">
        <v>1471.1419927026302</v>
      </c>
      <c r="D23">
        <v>5</v>
      </c>
      <c r="E23">
        <v>0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VLOOKUP($A23,RankingWk12!$A$2:$H$33,2,FALSE)-J23</f>
        <v>-2</v>
      </c>
      <c r="L23" t="str">
        <f t="shared" si="0"/>
        <v>Detroit Lions</v>
      </c>
      <c r="M23" s="5">
        <f t="shared" si="1"/>
        <v>1471.1419927026302</v>
      </c>
      <c r="N23" s="6">
        <f>M23-VLOOKUP($A23,RankingWk12!$A$2:$H$33,3,FALSE)</f>
        <v>-14.12170105152336</v>
      </c>
    </row>
    <row r="24" spans="1:14">
      <c r="A24" t="s">
        <v>39</v>
      </c>
      <c r="B24">
        <v>23</v>
      </c>
      <c r="C24">
        <v>1468.8689512392359</v>
      </c>
      <c r="D24">
        <v>5</v>
      </c>
      <c r="E24">
        <v>2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VLOOKUP($A24,RankingWk12!$A$2:$H$33,2,FALSE)-J24</f>
        <v>0</v>
      </c>
      <c r="L24" t="str">
        <f t="shared" si="0"/>
        <v>Chicago Bears</v>
      </c>
      <c r="M24" s="5">
        <f t="shared" si="1"/>
        <v>1468.8689512392359</v>
      </c>
      <c r="N24" s="6">
        <f>M24-VLOOKUP($A24,RankingWk12!$A$2:$H$33,3,FALSE)</f>
        <v>4.4912608027580063</v>
      </c>
    </row>
    <row r="25" spans="1:14">
      <c r="A25" t="s">
        <v>52</v>
      </c>
      <c r="B25">
        <v>24</v>
      </c>
      <c r="C25">
        <v>1467.6295171140478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VLOOKUP($A25,RankingWk12!$A$2:$H$33,2,FALSE)-J25</f>
        <v>-3</v>
      </c>
      <c r="L25" t="str">
        <f t="shared" si="0"/>
        <v>Miami Dolphins</v>
      </c>
      <c r="M25" s="5">
        <f t="shared" si="1"/>
        <v>1467.6295171140478</v>
      </c>
      <c r="N25" s="6">
        <f>M25-VLOOKUP($A25,RankingWk12!$A$2:$H$33,3,FALSE)</f>
        <v>-3.8433707566587145</v>
      </c>
    </row>
    <row r="26" spans="1:14">
      <c r="A26" t="s">
        <v>47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VLOOKUP($A26,RankingWk12!$A$2:$H$33,2,FALSE)-J26</f>
        <v>0</v>
      </c>
      <c r="L26" t="str">
        <f t="shared" si="0"/>
        <v>St. Louis Rams</v>
      </c>
      <c r="M26" s="5">
        <f t="shared" si="1"/>
        <v>1458.5208657640082</v>
      </c>
      <c r="N26" s="6">
        <f>M26-VLOOKUP($A26,RankingWk12!$A$2:$H$33,3,FALSE)</f>
        <v>11.527992529951234</v>
      </c>
    </row>
    <row r="27" spans="1:14">
      <c r="A27" t="s">
        <v>42</v>
      </c>
      <c r="B27">
        <v>26</v>
      </c>
      <c r="C27">
        <v>1451.3505487380487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VLOOKUP($A27,RankingWk12!$A$2:$H$33,2,FALSE)-J27</f>
        <v>-10</v>
      </c>
      <c r="L27" t="str">
        <f t="shared" si="0"/>
        <v>Houston Texans</v>
      </c>
      <c r="M27" s="5">
        <f t="shared" si="1"/>
        <v>1451.3505487380487</v>
      </c>
      <c r="N27" s="6">
        <f>M27-VLOOKUP($A27,RankingWk12!$A$2:$H$33,3,FALSE)</f>
        <v>-38.071768687841768</v>
      </c>
    </row>
    <row r="28" spans="1:14">
      <c r="A28" t="s">
        <v>43</v>
      </c>
      <c r="B28">
        <v>27</v>
      </c>
      <c r="C28">
        <v>1412.0115373248211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VLOOKUP($A28,RankingWk12!$A$2:$H$33,2,FALSE)-J28</f>
        <v>0</v>
      </c>
      <c r="L28" t="str">
        <f t="shared" si="0"/>
        <v>Jacksonville Jaguars</v>
      </c>
      <c r="M28" s="5">
        <f t="shared" si="1"/>
        <v>1412.0115373248211</v>
      </c>
      <c r="N28" s="6">
        <f>M28-VLOOKUP($A28,RankingWk12!$A$2:$H$33,3,FALSE)</f>
        <v>-19.471820552882036</v>
      </c>
    </row>
    <row r="29" spans="1:14">
      <c r="A29" t="s">
        <v>23</v>
      </c>
      <c r="B29">
        <v>28</v>
      </c>
      <c r="C29">
        <v>1400.2309762149887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VLOOKUP($A29,RankingWk12!$A$2:$H$33,2,FALSE)-J29</f>
        <v>0</v>
      </c>
      <c r="L29" t="str">
        <f t="shared" si="0"/>
        <v>Washington Redskins</v>
      </c>
      <c r="M29" s="5">
        <f t="shared" si="1"/>
        <v>1400.2309762149887</v>
      </c>
      <c r="N29" s="6">
        <f>M29-VLOOKUP($A29,RankingWk12!$A$2:$H$33,3,FALSE)</f>
        <v>-8.4106033745104014</v>
      </c>
    </row>
    <row r="30" spans="1:14">
      <c r="A30" t="s">
        <v>41</v>
      </c>
      <c r="B30">
        <v>29</v>
      </c>
      <c r="C30">
        <v>1386.9412903308767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VLOOKUP($A30,RankingWk12!$A$2:$H$33,2,FALSE)-J30</f>
        <v>2</v>
      </c>
      <c r="L30" t="str">
        <f t="shared" si="0"/>
        <v>Cleveland Browns</v>
      </c>
      <c r="M30" s="5">
        <f t="shared" si="1"/>
        <v>1386.9412903308767</v>
      </c>
      <c r="N30" s="6">
        <f>M30-VLOOKUP($A30,RankingWk12!$A$2:$H$33,3,FALSE)</f>
        <v>31.53115710509951</v>
      </c>
    </row>
    <row r="31" spans="1:14">
      <c r="A31" t="s">
        <v>33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VLOOKUP($A31,RankingWk12!$A$2:$H$33,2,FALSE)-J31</f>
        <v>0</v>
      </c>
      <c r="L31" t="str">
        <f t="shared" si="0"/>
        <v>Oakland Raiders</v>
      </c>
      <c r="M31" s="5">
        <f t="shared" si="1"/>
        <v>1382.0918395078979</v>
      </c>
      <c r="N31" s="6">
        <f>M31-VLOOKUP($A31,RankingWk12!$A$2:$H$33,3,FALSE)</f>
        <v>-5.2545857944496674</v>
      </c>
    </row>
    <row r="32" spans="1:14">
      <c r="A32" t="s">
        <v>48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VLOOKUP($A32,RankingWk12!$A$2:$H$33,2,FALSE)-J32</f>
        <v>-2</v>
      </c>
      <c r="L32" t="str">
        <f t="shared" si="0"/>
        <v>Tampa Bay Buccaneers</v>
      </c>
      <c r="M32" s="5">
        <f t="shared" si="1"/>
        <v>1372.5479281912747</v>
      </c>
      <c r="N32" s="6">
        <f>M32-VLOOKUP($A32,RankingWk12!$A$2:$H$33,3,FALSE)</f>
        <v>-31.104151991348772</v>
      </c>
    </row>
    <row r="33" spans="1:14">
      <c r="A33" t="s">
        <v>29</v>
      </c>
      <c r="B33">
        <v>32</v>
      </c>
      <c r="C33">
        <v>1359.6671085472842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VLOOKUP($A33,RankingWk12!$A$2:$H$33,2,FALSE)-J33</f>
        <v>0</v>
      </c>
      <c r="L33" t="str">
        <f t="shared" si="0"/>
        <v>Tennessee Titans</v>
      </c>
      <c r="M33" s="5">
        <f t="shared" si="1"/>
        <v>1359.6671085472842</v>
      </c>
      <c r="N33" s="6">
        <f>M33-VLOOKUP($A33,RankingWk12!$A$2:$H$33,3,FALSE)</f>
        <v>20.257090920449173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1691.7055075340056</v>
      </c>
      <c r="D2">
        <v>5</v>
      </c>
      <c r="E2">
        <v>5</v>
      </c>
      <c r="F2">
        <v>0</v>
      </c>
      <c r="G2">
        <v>0</v>
      </c>
      <c r="H2">
        <v>0</v>
      </c>
      <c r="J2">
        <f>1</f>
        <v>1</v>
      </c>
      <c r="K2">
        <f>VLOOKUP($A2,RankingWk12!$A$2:$H$33,2,FALSE)-J2</f>
        <v>0</v>
      </c>
      <c r="L2" t="str">
        <f>A2</f>
        <v>New England Patriots</v>
      </c>
      <c r="M2" s="5">
        <f>C2</f>
        <v>1691.7055075340056</v>
      </c>
      <c r="N2" s="6">
        <f>M2-VLOOKUP($A2,RankingWk12!$A$2:$H$33,3,FALSE)</f>
        <v>-26.522535096972206</v>
      </c>
    </row>
    <row r="3" spans="1:14">
      <c r="A3" t="s">
        <v>49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0</v>
      </c>
      <c r="J3">
        <f>J2+1</f>
        <v>2</v>
      </c>
      <c r="K3">
        <f>VLOOKUP($A3,RankingWk12!$A$2:$H$33,2,FALSE)-J3</f>
        <v>0</v>
      </c>
      <c r="L3" t="str">
        <f t="shared" ref="L3:L33" si="0">A3</f>
        <v>Denver Broncos</v>
      </c>
      <c r="M3" s="5">
        <f t="shared" ref="M3:M33" si="1">C3</f>
        <v>1655.9215433214251</v>
      </c>
      <c r="N3" s="6">
        <f>M3-VLOOKUP($A3,RankingWk12!$A$2:$H$33,3,FALSE)</f>
        <v>17.450127698208689</v>
      </c>
    </row>
    <row r="4" spans="1:14">
      <c r="A4" t="s">
        <v>40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VLOOKUP($A4,RankingWk12!$A$2:$H$33,2,FALSE)-J4</f>
        <v>2</v>
      </c>
      <c r="L4" t="str">
        <f t="shared" si="0"/>
        <v>Cincinnati Bengals</v>
      </c>
      <c r="M4" s="5">
        <f t="shared" si="1"/>
        <v>1618.0872031443323</v>
      </c>
      <c r="N4" s="6">
        <f>M4-VLOOKUP($A4,RankingWk12!$A$2:$H$33,3,FALSE)</f>
        <v>17.379033321010411</v>
      </c>
    </row>
    <row r="5" spans="1:14">
      <c r="A5" t="s">
        <v>50</v>
      </c>
      <c r="B5">
        <v>4</v>
      </c>
      <c r="C5">
        <v>1595.1112519990709</v>
      </c>
      <c r="D5">
        <v>6</v>
      </c>
      <c r="E5">
        <v>6</v>
      </c>
      <c r="F5">
        <v>0</v>
      </c>
      <c r="G5">
        <v>0</v>
      </c>
      <c r="H5">
        <v>0</v>
      </c>
      <c r="J5">
        <f t="shared" si="2"/>
        <v>4</v>
      </c>
      <c r="K5">
        <f>VLOOKUP($A5,RankingWk12!$A$2:$H$33,2,FALSE)-J5</f>
        <v>3</v>
      </c>
      <c r="L5" t="str">
        <f t="shared" si="0"/>
        <v>Green Bay Packers</v>
      </c>
      <c r="M5" s="5">
        <f t="shared" si="1"/>
        <v>1595.1112519990709</v>
      </c>
      <c r="N5" s="6">
        <f>M5-VLOOKUP($A5,RankingWk12!$A$2:$H$33,3,FALSE)</f>
        <v>27.7845821184751</v>
      </c>
    </row>
    <row r="6" spans="1:14">
      <c r="A6" t="s">
        <v>35</v>
      </c>
      <c r="B6">
        <v>5</v>
      </c>
      <c r="C6">
        <v>1584.5801048529781</v>
      </c>
      <c r="D6">
        <v>6</v>
      </c>
      <c r="E6">
        <v>2</v>
      </c>
      <c r="F6">
        <v>0</v>
      </c>
      <c r="G6">
        <v>4</v>
      </c>
      <c r="H6">
        <v>0</v>
      </c>
      <c r="J6">
        <f t="shared" si="2"/>
        <v>5</v>
      </c>
      <c r="K6">
        <f>VLOOKUP($A6,RankingWk12!$A$2:$H$33,2,FALSE)-J6</f>
        <v>-1</v>
      </c>
      <c r="L6" t="str">
        <f t="shared" si="0"/>
        <v>Seattle Seahawks</v>
      </c>
      <c r="M6" s="5">
        <f t="shared" si="1"/>
        <v>1584.5801048529781</v>
      </c>
      <c r="N6" s="6">
        <f>M6-VLOOKUP($A6,RankingWk12!$A$2:$H$33,3,FALSE)</f>
        <v>-16.66855301800797</v>
      </c>
    </row>
    <row r="7" spans="1:14">
      <c r="A7" t="s">
        <v>24</v>
      </c>
      <c r="B7">
        <v>6</v>
      </c>
      <c r="C7">
        <v>1567.6110857028909</v>
      </c>
      <c r="D7">
        <v>6</v>
      </c>
      <c r="E7">
        <v>4</v>
      </c>
      <c r="F7">
        <v>0</v>
      </c>
      <c r="G7">
        <v>2</v>
      </c>
      <c r="H7">
        <v>0</v>
      </c>
      <c r="J7">
        <f t="shared" si="2"/>
        <v>6</v>
      </c>
      <c r="K7">
        <f>VLOOKUP($A7,RankingWk12!$A$2:$H$33,2,FALSE)-J7</f>
        <v>3</v>
      </c>
      <c r="L7" t="str">
        <f t="shared" si="0"/>
        <v>Pittsburgh Steelers</v>
      </c>
      <c r="M7" s="5">
        <f t="shared" si="1"/>
        <v>1567.6110857028909</v>
      </c>
      <c r="N7" s="6">
        <f>M7-VLOOKUP($A7,RankingWk12!$A$2:$H$33,3,FALSE)</f>
        <v>11.76561273114612</v>
      </c>
    </row>
    <row r="8" spans="1:14">
      <c r="A8" t="s">
        <v>38</v>
      </c>
      <c r="B8">
        <v>7</v>
      </c>
      <c r="C8">
        <v>1557.9382191280133</v>
      </c>
      <c r="D8">
        <v>5</v>
      </c>
      <c r="E8">
        <v>5</v>
      </c>
      <c r="F8">
        <v>0</v>
      </c>
      <c r="G8">
        <v>0</v>
      </c>
      <c r="H8">
        <v>0</v>
      </c>
      <c r="J8">
        <f t="shared" si="2"/>
        <v>7</v>
      </c>
      <c r="K8">
        <f>VLOOKUP($A8,RankingWk12!$A$2:$H$33,2,FALSE)-J8</f>
        <v>-4</v>
      </c>
      <c r="L8" t="str">
        <f t="shared" si="0"/>
        <v>Carolina Panthers</v>
      </c>
      <c r="M8" s="5">
        <f t="shared" si="1"/>
        <v>1557.9382191280133</v>
      </c>
      <c r="N8" s="6">
        <f>M8-VLOOKUP($A8,RankingWk12!$A$2:$H$33,3,FALSE)</f>
        <v>-46.831349555926863</v>
      </c>
    </row>
    <row r="9" spans="1:14">
      <c r="A9" t="s">
        <v>27</v>
      </c>
      <c r="B9">
        <v>8</v>
      </c>
      <c r="C9">
        <v>1555.4191111403015</v>
      </c>
      <c r="D9">
        <v>6</v>
      </c>
      <c r="E9">
        <v>3</v>
      </c>
      <c r="F9">
        <v>0</v>
      </c>
      <c r="G9">
        <v>3</v>
      </c>
      <c r="H9">
        <v>0</v>
      </c>
      <c r="J9">
        <f t="shared" si="2"/>
        <v>8</v>
      </c>
      <c r="K9">
        <f>VLOOKUP($A9,RankingWk12!$A$2:$H$33,2,FALSE)-J9</f>
        <v>0</v>
      </c>
      <c r="L9" t="str">
        <f t="shared" si="0"/>
        <v>Indianapolis Colts</v>
      </c>
      <c r="M9" s="5">
        <f t="shared" si="1"/>
        <v>1555.4191111403015</v>
      </c>
      <c r="N9" s="6">
        <f>M9-VLOOKUP($A9,RankingWk12!$A$2:$H$33,3,FALSE)</f>
        <v>-2.36485515927302</v>
      </c>
    </row>
    <row r="10" spans="1:14">
      <c r="A10" t="s">
        <v>37</v>
      </c>
      <c r="B10">
        <v>9</v>
      </c>
      <c r="C10">
        <v>1547.6091382651632</v>
      </c>
      <c r="D10">
        <v>6</v>
      </c>
      <c r="E10">
        <v>4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VLOOKUP($A10,RankingWk12!$A$2:$H$33,2,FALSE)-J10</f>
        <v>-3</v>
      </c>
      <c r="L10" t="str">
        <f t="shared" si="0"/>
        <v>Arizona Cardinals</v>
      </c>
      <c r="M10" s="5">
        <f t="shared" si="1"/>
        <v>1547.6091382651632</v>
      </c>
      <c r="N10" s="6">
        <f>M10-VLOOKUP($A10,RankingWk12!$A$2:$H$33,3,FALSE)</f>
        <v>-45.103559663203214</v>
      </c>
    </row>
    <row r="11" spans="1:14">
      <c r="A11" t="s">
        <v>34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1</v>
      </c>
      <c r="J11">
        <f t="shared" si="2"/>
        <v>10</v>
      </c>
      <c r="K11">
        <f>VLOOKUP($A11,RankingWk12!$A$2:$H$33,2,FALSE)-J11</f>
        <v>2</v>
      </c>
      <c r="L11" t="str">
        <f t="shared" si="0"/>
        <v>Dallas Cowboys</v>
      </c>
      <c r="M11" s="5">
        <f t="shared" si="1"/>
        <v>1537.5925678382366</v>
      </c>
      <c r="N11" s="6">
        <f>M11-VLOOKUP($A11,RankingWk12!$A$2:$H$33,3,FALSE)</f>
        <v>18.17018378533885</v>
      </c>
    </row>
    <row r="12" spans="1:14">
      <c r="A12" t="s">
        <v>25</v>
      </c>
      <c r="B12">
        <v>11</v>
      </c>
      <c r="C12">
        <v>1533.2822845136454</v>
      </c>
      <c r="D12">
        <v>6</v>
      </c>
      <c r="E12">
        <v>2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VLOOKUP($A12,RankingWk12!$A$2:$H$33,2,FALSE)-J12</f>
        <v>2</v>
      </c>
      <c r="L12" t="str">
        <f t="shared" si="0"/>
        <v>San Francisco 49ers</v>
      </c>
      <c r="M12" s="5">
        <f t="shared" si="1"/>
        <v>1533.2822845136454</v>
      </c>
      <c r="N12" s="6">
        <f>M12-VLOOKUP($A12,RankingWk12!$A$2:$H$33,3,FALSE)</f>
        <v>22.507081339560955</v>
      </c>
    </row>
    <row r="13" spans="1:14">
      <c r="A13" t="s">
        <v>22</v>
      </c>
      <c r="B13">
        <v>12</v>
      </c>
      <c r="C13">
        <v>1522.1924222200653</v>
      </c>
      <c r="D13">
        <v>6</v>
      </c>
      <c r="E13">
        <v>5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VLOOKUP($A13,RankingWk12!$A$2:$H$33,2,FALSE)-J13</f>
        <v>7</v>
      </c>
      <c r="L13" t="str">
        <f t="shared" si="0"/>
        <v>Atlanta Falcons</v>
      </c>
      <c r="M13" s="5">
        <f t="shared" si="1"/>
        <v>1522.1924222200653</v>
      </c>
      <c r="N13" s="6">
        <f>M13-VLOOKUP($A13,RankingWk12!$A$2:$H$33,3,FALSE)</f>
        <v>34.682554008680199</v>
      </c>
    </row>
    <row r="14" spans="1:14">
      <c r="A14" t="s">
        <v>46</v>
      </c>
      <c r="B14">
        <v>13</v>
      </c>
      <c r="C14">
        <v>1520.9592749323783</v>
      </c>
      <c r="D14">
        <v>6</v>
      </c>
      <c r="E14">
        <v>3</v>
      </c>
      <c r="F14">
        <v>0</v>
      </c>
      <c r="G14">
        <v>3</v>
      </c>
      <c r="H14">
        <v>0</v>
      </c>
      <c r="J14">
        <f t="shared" si="2"/>
        <v>13</v>
      </c>
      <c r="K14">
        <f>VLOOKUP($A14,RankingWk12!$A$2:$H$33,2,FALSE)-J14</f>
        <v>9</v>
      </c>
      <c r="L14" t="str">
        <f t="shared" si="0"/>
        <v>Philadelphia Eagles</v>
      </c>
      <c r="M14" s="5">
        <f t="shared" si="1"/>
        <v>1520.9592749323783</v>
      </c>
      <c r="N14" s="6">
        <f>M14-VLOOKUP($A14,RankingWk12!$A$2:$H$33,3,FALSE)</f>
        <v>52.924031560684853</v>
      </c>
    </row>
    <row r="15" spans="1:14">
      <c r="A15" t="s">
        <v>32</v>
      </c>
      <c r="B15">
        <v>14</v>
      </c>
      <c r="C15">
        <v>1511.8741822516124</v>
      </c>
      <c r="D15">
        <v>6</v>
      </c>
      <c r="E15">
        <v>2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VLOOKUP($A15,RankingWk12!$A$2:$H$33,2,FALSE)-J15</f>
        <v>1</v>
      </c>
      <c r="L15" t="str">
        <f t="shared" si="0"/>
        <v>New Orleans Saints</v>
      </c>
      <c r="M15" s="5">
        <f t="shared" si="1"/>
        <v>1511.8741822516124</v>
      </c>
      <c r="N15" s="6">
        <f>M15-VLOOKUP($A15,RankingWk12!$A$2:$H$33,3,FALSE)</f>
        <v>10.181276117984225</v>
      </c>
    </row>
    <row r="16" spans="1:14">
      <c r="A16" t="s">
        <v>51</v>
      </c>
      <c r="B16">
        <v>15</v>
      </c>
      <c r="C16">
        <v>1505.9052003459024</v>
      </c>
      <c r="D16">
        <v>6</v>
      </c>
      <c r="E16">
        <v>1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VLOOKUP($A16,RankingWk12!$A$2:$H$33,2,FALSE)-J16</f>
        <v>-1</v>
      </c>
      <c r="L16" t="str">
        <f t="shared" si="0"/>
        <v>Baltimore Ravens</v>
      </c>
      <c r="M16" s="5">
        <f t="shared" si="1"/>
        <v>1505.9052003459024</v>
      </c>
      <c r="N16" s="6">
        <f>M16-VLOOKUP($A16,RankingWk12!$A$2:$H$33,3,FALSE)</f>
        <v>4.0413092795774901</v>
      </c>
    </row>
    <row r="17" spans="1:14">
      <c r="A17" t="s">
        <v>21</v>
      </c>
      <c r="B17">
        <v>16</v>
      </c>
      <c r="C17">
        <v>1488.2724204483932</v>
      </c>
      <c r="D17">
        <v>5</v>
      </c>
      <c r="E17">
        <v>3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VLOOKUP($A17,RankingWk12!$A$2:$H$33,2,FALSE)-J17</f>
        <v>-5</v>
      </c>
      <c r="L17" t="str">
        <f t="shared" si="0"/>
        <v>Minnesota Vikings</v>
      </c>
      <c r="M17" s="5">
        <f t="shared" si="1"/>
        <v>1488.2724204483932</v>
      </c>
      <c r="N17" s="6">
        <f>M17-VLOOKUP($A17,RankingWk12!$A$2:$H$33,3,FALSE)</f>
        <v>-31.517273875652791</v>
      </c>
    </row>
    <row r="18" spans="1:14">
      <c r="A18" t="s">
        <v>28</v>
      </c>
      <c r="B18">
        <v>17</v>
      </c>
      <c r="C18">
        <v>1487.592913084882</v>
      </c>
      <c r="D18">
        <v>6</v>
      </c>
      <c r="E18">
        <v>2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VLOOKUP($A18,RankingWk12!$A$2:$H$33,2,FALSE)-J18</f>
        <v>9</v>
      </c>
      <c r="L18" t="str">
        <f t="shared" si="0"/>
        <v>San Diego Chargers</v>
      </c>
      <c r="M18" s="5">
        <f t="shared" si="1"/>
        <v>1487.592913084882</v>
      </c>
      <c r="N18" s="6">
        <f>M18-VLOOKUP($A18,RankingWk12!$A$2:$H$33,3,FALSE)</f>
        <v>51.040786150294025</v>
      </c>
    </row>
    <row r="19" spans="1:14">
      <c r="A19" t="s">
        <v>30</v>
      </c>
      <c r="B19">
        <v>18</v>
      </c>
      <c r="C19">
        <v>1483.8553920933009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VLOOKUP($A19,RankingWk12!$A$2:$H$33,2,FALSE)-J19</f>
        <v>0</v>
      </c>
      <c r="L19" t="str">
        <f t="shared" si="0"/>
        <v>Buffalo Bills</v>
      </c>
      <c r="M19" s="5">
        <f t="shared" si="1"/>
        <v>1483.8553920933009</v>
      </c>
      <c r="N19" s="6">
        <f>M19-VLOOKUP($A19,RankingWk12!$A$2:$H$33,3,FALSE)</f>
        <v>-4.2776397671827908</v>
      </c>
    </row>
    <row r="20" spans="1:14">
      <c r="A20" t="s">
        <v>45</v>
      </c>
      <c r="B20">
        <v>19</v>
      </c>
      <c r="C20">
        <v>1483.8418333359757</v>
      </c>
      <c r="D20">
        <v>5</v>
      </c>
      <c r="E20">
        <v>4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VLOOKUP($A20,RankingWk12!$A$2:$H$33,2,FALSE)-J20</f>
        <v>5</v>
      </c>
      <c r="L20" t="str">
        <f t="shared" si="0"/>
        <v>New York Jets</v>
      </c>
      <c r="M20" s="5">
        <f t="shared" si="1"/>
        <v>1483.8418333359757</v>
      </c>
      <c r="N20" s="6">
        <f>M20-VLOOKUP($A20,RankingWk12!$A$2:$H$33,3,FALSE)</f>
        <v>34.416783411197002</v>
      </c>
    </row>
    <row r="21" spans="1:14">
      <c r="A21" t="s">
        <v>31</v>
      </c>
      <c r="B21">
        <v>20</v>
      </c>
      <c r="C21">
        <v>1483.5602146289286</v>
      </c>
      <c r="D21">
        <v>6</v>
      </c>
      <c r="E21">
        <v>1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VLOOKUP($A21,RankingWk12!$A$2:$H$33,2,FALSE)-J21</f>
        <v>0</v>
      </c>
      <c r="L21" t="str">
        <f t="shared" si="0"/>
        <v>Detroit Lions</v>
      </c>
      <c r="M21" s="5">
        <f t="shared" si="1"/>
        <v>1483.5602146289286</v>
      </c>
      <c r="N21" s="6">
        <f>M21-VLOOKUP($A21,RankingWk12!$A$2:$H$33,3,FALSE)</f>
        <v>-1.7034791252249306</v>
      </c>
    </row>
    <row r="22" spans="1:14">
      <c r="A22" t="s">
        <v>36</v>
      </c>
      <c r="B22">
        <v>21</v>
      </c>
      <c r="C22">
        <v>1482.4194019167844</v>
      </c>
      <c r="D22">
        <v>6</v>
      </c>
      <c r="E22">
        <v>3</v>
      </c>
      <c r="F22">
        <v>0</v>
      </c>
      <c r="G22">
        <v>3</v>
      </c>
      <c r="H22">
        <v>0</v>
      </c>
      <c r="J22">
        <f t="shared" si="2"/>
        <v>21</v>
      </c>
      <c r="K22">
        <f>VLOOKUP($A22,RankingWk12!$A$2:$H$33,2,FALSE)-J22</f>
        <v>-4</v>
      </c>
      <c r="L22" t="str">
        <f t="shared" si="0"/>
        <v>New York Giants</v>
      </c>
      <c r="M22" s="5">
        <f t="shared" si="1"/>
        <v>1482.4194019167844</v>
      </c>
      <c r="N22" s="6">
        <f>M22-VLOOKUP($A22,RankingWk12!$A$2:$H$33,3,FALSE)</f>
        <v>-6.1150837505283562</v>
      </c>
    </row>
    <row r="23" spans="1:14">
      <c r="A23" t="s">
        <v>52</v>
      </c>
      <c r="B23">
        <v>22</v>
      </c>
      <c r="C23">
        <v>1476.3656312115954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VLOOKUP($A23,RankingWk12!$A$2:$H$33,2,FALSE)-J23</f>
        <v>-1</v>
      </c>
      <c r="L23" t="str">
        <f t="shared" si="0"/>
        <v>Miami Dolphins</v>
      </c>
      <c r="M23" s="5">
        <f t="shared" si="1"/>
        <v>1476.3656312115954</v>
      </c>
      <c r="N23" s="6">
        <f>M23-VLOOKUP($A23,RankingWk12!$A$2:$H$33,3,FALSE)</f>
        <v>4.8927433408889556</v>
      </c>
    </row>
    <row r="24" spans="1:14">
      <c r="A24" t="s">
        <v>44</v>
      </c>
      <c r="B24">
        <v>23</v>
      </c>
      <c r="C24">
        <v>1465.7770102592087</v>
      </c>
      <c r="D24">
        <v>6</v>
      </c>
      <c r="E24">
        <v>1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VLOOKUP($A24,RankingWk12!$A$2:$H$33,2,FALSE)-J24</f>
        <v>-13</v>
      </c>
      <c r="L24" t="str">
        <f t="shared" si="0"/>
        <v>Kansas City Chiefs</v>
      </c>
      <c r="M24" s="5">
        <f t="shared" si="1"/>
        <v>1465.7770102592087</v>
      </c>
      <c r="N24" s="6">
        <f>M24-VLOOKUP($A24,RankingWk12!$A$2:$H$33,3,FALSE)</f>
        <v>-56.10838352535643</v>
      </c>
    </row>
    <row r="25" spans="1:14">
      <c r="A25" t="s">
        <v>42</v>
      </c>
      <c r="B25">
        <v>24</v>
      </c>
      <c r="C25">
        <v>1462.4412315143641</v>
      </c>
      <c r="D25">
        <v>6</v>
      </c>
      <c r="E25">
        <v>2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VLOOKUP($A25,RankingWk12!$A$2:$H$33,2,FALSE)-J25</f>
        <v>-8</v>
      </c>
      <c r="L25" t="str">
        <f t="shared" si="0"/>
        <v>Houston Texans</v>
      </c>
      <c r="M25" s="5">
        <f t="shared" si="1"/>
        <v>1462.4412315143641</v>
      </c>
      <c r="N25" s="6">
        <f>M25-VLOOKUP($A25,RankingWk12!$A$2:$H$33,3,FALSE)</f>
        <v>-26.981085911526407</v>
      </c>
    </row>
    <row r="26" spans="1:14">
      <c r="A26" t="s">
        <v>47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1</v>
      </c>
      <c r="J26">
        <f t="shared" si="2"/>
        <v>25</v>
      </c>
      <c r="K26">
        <f>VLOOKUP($A26,RankingWk12!$A$2:$H$33,2,FALSE)-J26</f>
        <v>0</v>
      </c>
      <c r="L26" t="str">
        <f t="shared" si="0"/>
        <v>St. Louis Rams</v>
      </c>
      <c r="M26" s="5">
        <f t="shared" si="1"/>
        <v>1458.5208657640082</v>
      </c>
      <c r="N26" s="6">
        <f>M26-VLOOKUP($A26,RankingWk12!$A$2:$H$33,3,FALSE)</f>
        <v>11.527992529951234</v>
      </c>
    </row>
    <row r="27" spans="1:14">
      <c r="A27" t="s">
        <v>39</v>
      </c>
      <c r="B27">
        <v>26</v>
      </c>
      <c r="C27">
        <v>1456.4507293129375</v>
      </c>
      <c r="D27">
        <v>6</v>
      </c>
      <c r="E27">
        <v>2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VLOOKUP($A27,RankingWk12!$A$2:$H$33,2,FALSE)-J27</f>
        <v>-3</v>
      </c>
      <c r="L27" t="str">
        <f t="shared" si="0"/>
        <v>Chicago Bears</v>
      </c>
      <c r="M27" s="5">
        <f t="shared" si="1"/>
        <v>1456.4507293129375</v>
      </c>
      <c r="N27" s="6">
        <f>M27-VLOOKUP($A27,RankingWk12!$A$2:$H$33,3,FALSE)</f>
        <v>-7.9269611235404227</v>
      </c>
    </row>
    <row r="28" spans="1:14">
      <c r="A28" t="s">
        <v>43</v>
      </c>
      <c r="B28">
        <v>27</v>
      </c>
      <c r="C28">
        <v>1400.9208545485058</v>
      </c>
      <c r="D28">
        <v>6</v>
      </c>
      <c r="E28">
        <v>1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VLOOKUP($A28,RankingWk12!$A$2:$H$33,2,FALSE)-J28</f>
        <v>0</v>
      </c>
      <c r="L28" t="str">
        <f t="shared" si="0"/>
        <v>Jacksonville Jaguars</v>
      </c>
      <c r="M28" s="5">
        <f t="shared" si="1"/>
        <v>1400.9208545485058</v>
      </c>
      <c r="N28" s="6">
        <f>M28-VLOOKUP($A28,RankingWk12!$A$2:$H$33,3,FALSE)</f>
        <v>-30.562503329197398</v>
      </c>
    </row>
    <row r="29" spans="1:14">
      <c r="A29" t="s">
        <v>23</v>
      </c>
      <c r="B29">
        <v>28</v>
      </c>
      <c r="C29">
        <v>1390.344311073876</v>
      </c>
      <c r="D29">
        <v>6</v>
      </c>
      <c r="E29">
        <v>2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VLOOKUP($A29,RankingWk12!$A$2:$H$33,2,FALSE)-J29</f>
        <v>0</v>
      </c>
      <c r="L29" t="str">
        <f t="shared" si="0"/>
        <v>Washington Redskins</v>
      </c>
      <c r="M29" s="5">
        <f t="shared" si="1"/>
        <v>1390.344311073876</v>
      </c>
      <c r="N29" s="6">
        <f>M29-VLOOKUP($A29,RankingWk12!$A$2:$H$33,3,FALSE)</f>
        <v>-18.297268515623045</v>
      </c>
    </row>
    <row r="30" spans="1:14">
      <c r="A30" t="s">
        <v>41</v>
      </c>
      <c r="B30">
        <v>29</v>
      </c>
      <c r="C30">
        <v>1382.4643282128918</v>
      </c>
      <c r="D30">
        <v>6</v>
      </c>
      <c r="E30">
        <v>2</v>
      </c>
      <c r="F30">
        <v>0</v>
      </c>
      <c r="G30">
        <v>4</v>
      </c>
      <c r="H30">
        <v>0</v>
      </c>
      <c r="J30">
        <f t="shared" si="2"/>
        <v>29</v>
      </c>
      <c r="K30">
        <f>VLOOKUP($A30,RankingWk12!$A$2:$H$33,2,FALSE)-J30</f>
        <v>2</v>
      </c>
      <c r="L30" t="str">
        <f t="shared" si="0"/>
        <v>Cleveland Browns</v>
      </c>
      <c r="M30" s="5">
        <f t="shared" si="1"/>
        <v>1382.4643282128918</v>
      </c>
      <c r="N30" s="6">
        <f>M30-VLOOKUP($A30,RankingWk12!$A$2:$H$33,3,FALSE)</f>
        <v>27.05419498711467</v>
      </c>
    </row>
    <row r="31" spans="1:14">
      <c r="A31" t="s">
        <v>33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1</v>
      </c>
      <c r="J31">
        <f t="shared" si="2"/>
        <v>30</v>
      </c>
      <c r="K31">
        <f>VLOOKUP($A31,RankingWk12!$A$2:$H$33,2,FALSE)-J31</f>
        <v>0</v>
      </c>
      <c r="L31" t="str">
        <f t="shared" si="0"/>
        <v>Oakland Raiders</v>
      </c>
      <c r="M31" s="5">
        <f t="shared" si="1"/>
        <v>1382.0918395078979</v>
      </c>
      <c r="N31" s="6">
        <f>M31-VLOOKUP($A31,RankingWk12!$A$2:$H$33,3,FALSE)</f>
        <v>-5.2545857944496674</v>
      </c>
    </row>
    <row r="32" spans="1:14">
      <c r="A32" t="s">
        <v>48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1</v>
      </c>
      <c r="J32">
        <f t="shared" si="2"/>
        <v>31</v>
      </c>
      <c r="K32">
        <f>VLOOKUP($A32,RankingWk12!$A$2:$H$33,2,FALSE)-J32</f>
        <v>-2</v>
      </c>
      <c r="L32" t="str">
        <f t="shared" si="0"/>
        <v>Tampa Bay Buccaneers</v>
      </c>
      <c r="M32" s="5">
        <f t="shared" si="1"/>
        <v>1372.5479281912747</v>
      </c>
      <c r="N32" s="6">
        <f>M32-VLOOKUP($A32,RankingWk12!$A$2:$H$33,3,FALSE)</f>
        <v>-31.104151991348772</v>
      </c>
    </row>
    <row r="33" spans="1:14">
      <c r="A33" t="s">
        <v>29</v>
      </c>
      <c r="B33">
        <v>32</v>
      </c>
      <c r="C33">
        <v>1350.9309944497365</v>
      </c>
      <c r="D33">
        <v>5</v>
      </c>
      <c r="E33">
        <v>1</v>
      </c>
      <c r="F33">
        <v>0</v>
      </c>
      <c r="G33">
        <v>4</v>
      </c>
      <c r="H33">
        <v>0</v>
      </c>
      <c r="J33">
        <f t="shared" si="2"/>
        <v>32</v>
      </c>
      <c r="K33">
        <f>VLOOKUP($A33,RankingWk12!$A$2:$H$33,2,FALSE)-J33</f>
        <v>0</v>
      </c>
      <c r="L33" t="str">
        <f t="shared" si="0"/>
        <v>Tennessee Titans</v>
      </c>
      <c r="M33" s="5">
        <f t="shared" si="1"/>
        <v>1350.9309944497365</v>
      </c>
      <c r="N33" s="6">
        <f>M33-VLOOKUP($A33,RankingWk12!$A$2:$H$33,3,FALSE)</f>
        <v>11.520976822901503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1697.5077032530849</v>
      </c>
      <c r="D2">
        <v>6</v>
      </c>
      <c r="E2">
        <v>6</v>
      </c>
      <c r="F2">
        <v>0</v>
      </c>
      <c r="G2">
        <v>0</v>
      </c>
      <c r="H2">
        <v>0</v>
      </c>
      <c r="J2">
        <f>1</f>
        <v>1</v>
      </c>
      <c r="K2">
        <f>VLOOKUP($A2,RankingWk7!$A$2:$H$33,2,FALSE)-J2</f>
        <v>0</v>
      </c>
      <c r="L2" t="str">
        <f>A2</f>
        <v>New England Patriots</v>
      </c>
      <c r="M2" s="5">
        <f>C2</f>
        <v>1697.5077032530849</v>
      </c>
      <c r="N2" s="6">
        <f>M2-VLOOKUP($A2,RankingWk7!$A$2:$H$33,3,FALSE)</f>
        <v>5.8021957190792364</v>
      </c>
    </row>
    <row r="3" spans="1:14">
      <c r="A3" t="s">
        <v>49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1</v>
      </c>
      <c r="J3">
        <f>J2+1</f>
        <v>2</v>
      </c>
      <c r="K3">
        <f>VLOOKUP($A3,RankingWk7!$A$2:$H$33,2,FALSE)-J3</f>
        <v>0</v>
      </c>
      <c r="L3" t="str">
        <f t="shared" ref="L3:L33" si="0">A3</f>
        <v>Denver Broncos</v>
      </c>
      <c r="M3" s="5">
        <f t="shared" ref="M3:M33" si="1">C3</f>
        <v>1655.9215433214251</v>
      </c>
      <c r="N3" s="6">
        <f>M3-VLOOKUP($A3,RankingWk7!$A$2:$H$33,3,FALSE)</f>
        <v>0</v>
      </c>
    </row>
    <row r="4" spans="1:14">
      <c r="A4" t="s">
        <v>40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1</v>
      </c>
      <c r="J4">
        <f t="shared" ref="J4:J33" si="2">J3+1</f>
        <v>3</v>
      </c>
      <c r="K4">
        <f>VLOOKUP($A4,RankingWk7!$A$2:$H$33,2,FALSE)-J4</f>
        <v>0</v>
      </c>
      <c r="L4" t="str">
        <f t="shared" si="0"/>
        <v>Cincinnati Bengals</v>
      </c>
      <c r="M4" s="5">
        <f t="shared" si="1"/>
        <v>1618.0872031443323</v>
      </c>
      <c r="N4" s="6">
        <f>M4-VLOOKUP($A4,RankingWk7!$A$2:$H$33,3,FALSE)</f>
        <v>0</v>
      </c>
    </row>
    <row r="5" spans="1:14">
      <c r="A5" t="s">
        <v>35</v>
      </c>
      <c r="B5">
        <v>4</v>
      </c>
      <c r="C5">
        <v>1595.2478125338346</v>
      </c>
      <c r="D5">
        <v>7</v>
      </c>
      <c r="E5">
        <v>3</v>
      </c>
      <c r="F5">
        <v>0</v>
      </c>
      <c r="G5">
        <v>4</v>
      </c>
      <c r="H5">
        <v>0</v>
      </c>
      <c r="J5">
        <f t="shared" si="2"/>
        <v>4</v>
      </c>
      <c r="K5">
        <f>VLOOKUP($A5,RankingWk7!$A$2:$H$33,2,FALSE)-J5</f>
        <v>1</v>
      </c>
      <c r="L5" t="str">
        <f t="shared" si="0"/>
        <v>Seattle Seahawks</v>
      </c>
      <c r="M5" s="5">
        <f t="shared" si="1"/>
        <v>1595.2478125338346</v>
      </c>
      <c r="N5" s="6">
        <f>M5-VLOOKUP($A5,RankingWk7!$A$2:$H$33,3,FALSE)</f>
        <v>10.667707680856438</v>
      </c>
    </row>
    <row r="6" spans="1:14">
      <c r="A6" t="s">
        <v>50</v>
      </c>
      <c r="B6">
        <v>5</v>
      </c>
      <c r="C6">
        <v>1595.1112519990709</v>
      </c>
      <c r="D6">
        <v>6</v>
      </c>
      <c r="E6">
        <v>6</v>
      </c>
      <c r="F6">
        <v>0</v>
      </c>
      <c r="G6">
        <v>0</v>
      </c>
      <c r="H6">
        <v>1</v>
      </c>
      <c r="J6">
        <f t="shared" si="2"/>
        <v>5</v>
      </c>
      <c r="K6">
        <f>VLOOKUP($A6,RankingWk7!$A$2:$H$33,2,FALSE)-J6</f>
        <v>-1</v>
      </c>
      <c r="L6" t="str">
        <f t="shared" si="0"/>
        <v>Green Bay Packers</v>
      </c>
      <c r="M6" s="5">
        <f t="shared" si="1"/>
        <v>1595.1112519990709</v>
      </c>
      <c r="N6" s="6">
        <f>M6-VLOOKUP($A6,RankingWk7!$A$2:$H$33,3,FALSE)</f>
        <v>0</v>
      </c>
    </row>
    <row r="7" spans="1:14">
      <c r="A7" t="s">
        <v>38</v>
      </c>
      <c r="B7">
        <v>6</v>
      </c>
      <c r="C7">
        <v>1569.1127957702213</v>
      </c>
      <c r="D7">
        <v>6</v>
      </c>
      <c r="E7">
        <v>6</v>
      </c>
      <c r="F7">
        <v>0</v>
      </c>
      <c r="G7">
        <v>0</v>
      </c>
      <c r="H7">
        <v>0</v>
      </c>
      <c r="J7">
        <f t="shared" si="2"/>
        <v>6</v>
      </c>
      <c r="K7">
        <f>VLOOKUP($A7,RankingWk7!$A$2:$H$33,2,FALSE)-J7</f>
        <v>1</v>
      </c>
      <c r="L7" t="str">
        <f t="shared" si="0"/>
        <v>Carolina Panthers</v>
      </c>
      <c r="M7" s="5">
        <f t="shared" si="1"/>
        <v>1569.1127957702213</v>
      </c>
      <c r="N7" s="6">
        <f>M7-VLOOKUP($A7,RankingWk7!$A$2:$H$33,3,FALSE)</f>
        <v>11.174576642207967</v>
      </c>
    </row>
    <row r="8" spans="1:14">
      <c r="A8" t="s">
        <v>37</v>
      </c>
      <c r="B8">
        <v>7</v>
      </c>
      <c r="C8">
        <v>1558.6158832446936</v>
      </c>
      <c r="D8">
        <v>7</v>
      </c>
      <c r="E8">
        <v>5</v>
      </c>
      <c r="F8">
        <v>0</v>
      </c>
      <c r="G8">
        <v>2</v>
      </c>
      <c r="H8">
        <v>0</v>
      </c>
      <c r="J8">
        <f t="shared" si="2"/>
        <v>7</v>
      </c>
      <c r="K8">
        <f>VLOOKUP($A8,RankingWk7!$A$2:$H$33,2,FALSE)-J8</f>
        <v>2</v>
      </c>
      <c r="L8" t="str">
        <f t="shared" si="0"/>
        <v>Arizona Cardinals</v>
      </c>
      <c r="M8" s="5">
        <f t="shared" si="1"/>
        <v>1558.6158832446936</v>
      </c>
      <c r="N8" s="6">
        <f>M8-VLOOKUP($A8,RankingWk7!$A$2:$H$33,3,FALSE)</f>
        <v>11.006744979530367</v>
      </c>
    </row>
    <row r="9" spans="1:14">
      <c r="A9" t="s">
        <v>24</v>
      </c>
      <c r="B9">
        <v>8</v>
      </c>
      <c r="C9">
        <v>1551.5487430118346</v>
      </c>
      <c r="D9">
        <v>7</v>
      </c>
      <c r="E9">
        <v>4</v>
      </c>
      <c r="F9">
        <v>0</v>
      </c>
      <c r="G9">
        <v>3</v>
      </c>
      <c r="H9">
        <v>0</v>
      </c>
      <c r="J9">
        <f t="shared" si="2"/>
        <v>8</v>
      </c>
      <c r="K9">
        <f>VLOOKUP($A9,RankingWk7!$A$2:$H$33,2,FALSE)-J9</f>
        <v>-2</v>
      </c>
      <c r="L9" t="str">
        <f t="shared" si="0"/>
        <v>Pittsburgh Steelers</v>
      </c>
      <c r="M9" s="5">
        <f t="shared" si="1"/>
        <v>1551.5487430118346</v>
      </c>
      <c r="N9" s="6">
        <f>M9-VLOOKUP($A9,RankingWk7!$A$2:$H$33,3,FALSE)</f>
        <v>-16.062342691056301</v>
      </c>
    </row>
    <row r="10" spans="1:14">
      <c r="A10" t="s">
        <v>27</v>
      </c>
      <c r="B10">
        <v>9</v>
      </c>
      <c r="C10">
        <v>1541.3606082829795</v>
      </c>
      <c r="D10">
        <v>7</v>
      </c>
      <c r="E10">
        <v>3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VLOOKUP($A10,RankingWk7!$A$2:$H$33,2,FALSE)-J10</f>
        <v>-1</v>
      </c>
      <c r="L10" t="str">
        <f t="shared" si="0"/>
        <v>Indianapolis Colts</v>
      </c>
      <c r="M10" s="5">
        <f t="shared" si="1"/>
        <v>1541.3606082829795</v>
      </c>
      <c r="N10" s="6">
        <f>M10-VLOOKUP($A10,RankingWk7!$A$2:$H$33,3,FALSE)</f>
        <v>-14.058502857322082</v>
      </c>
    </row>
    <row r="11" spans="1:14">
      <c r="A11" t="s">
        <v>22</v>
      </c>
      <c r="B11">
        <v>10</v>
      </c>
      <c r="C11">
        <v>1528.9856865962452</v>
      </c>
      <c r="D11">
        <v>7</v>
      </c>
      <c r="E11">
        <v>6</v>
      </c>
      <c r="F11">
        <v>0</v>
      </c>
      <c r="G11">
        <v>1</v>
      </c>
      <c r="H11">
        <v>0</v>
      </c>
      <c r="J11">
        <f t="shared" si="2"/>
        <v>10</v>
      </c>
      <c r="K11">
        <f>VLOOKUP($A11,RankingWk7!$A$2:$H$33,2,FALSE)-J11</f>
        <v>2</v>
      </c>
      <c r="L11" t="str">
        <f t="shared" si="0"/>
        <v>Atlanta Falcons</v>
      </c>
      <c r="M11" s="5">
        <f t="shared" si="1"/>
        <v>1528.9856865962452</v>
      </c>
      <c r="N11" s="6">
        <f>M11-VLOOKUP($A11,RankingWk7!$A$2:$H$33,3,FALSE)</f>
        <v>6.7932643761798772</v>
      </c>
    </row>
    <row r="12" spans="1:14">
      <c r="A12" t="s">
        <v>32</v>
      </c>
      <c r="B12">
        <v>11</v>
      </c>
      <c r="C12">
        <v>1525.9326851089345</v>
      </c>
      <c r="D12">
        <v>7</v>
      </c>
      <c r="E12">
        <v>3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VLOOKUP($A12,RankingWk7!$A$2:$H$33,2,FALSE)-J12</f>
        <v>3</v>
      </c>
      <c r="L12" t="str">
        <f t="shared" si="0"/>
        <v>New Orleans Saints</v>
      </c>
      <c r="M12" s="5">
        <f t="shared" si="1"/>
        <v>1525.9326851089345</v>
      </c>
      <c r="N12" s="6">
        <f>M12-VLOOKUP($A12,RankingWk7!$A$2:$H$33,3,FALSE)</f>
        <v>14.058502857322082</v>
      </c>
    </row>
    <row r="13" spans="1:14">
      <c r="A13" t="s">
        <v>34</v>
      </c>
      <c r="B13">
        <v>12</v>
      </c>
      <c r="C13">
        <v>1523.1240729148615</v>
      </c>
      <c r="D13">
        <v>6</v>
      </c>
      <c r="E13">
        <v>2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VLOOKUP($A13,RankingWk7!$A$2:$H$33,2,FALSE)-J13</f>
        <v>-2</v>
      </c>
      <c r="L13" t="str">
        <f t="shared" si="0"/>
        <v>Dallas Cowboys</v>
      </c>
      <c r="M13" s="5">
        <f t="shared" si="1"/>
        <v>1523.1240729148615</v>
      </c>
      <c r="N13" s="6">
        <f>M13-VLOOKUP($A13,RankingWk7!$A$2:$H$33,3,FALSE)</f>
        <v>-14.468494923375147</v>
      </c>
    </row>
    <row r="14" spans="1:14">
      <c r="A14" t="s">
        <v>25</v>
      </c>
      <c r="B14">
        <v>13</v>
      </c>
      <c r="C14">
        <v>1522.614576832789</v>
      </c>
      <c r="D14">
        <v>7</v>
      </c>
      <c r="E14">
        <v>2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VLOOKUP($A14,RankingWk7!$A$2:$H$33,2,FALSE)-J14</f>
        <v>-2</v>
      </c>
      <c r="L14" t="str">
        <f t="shared" si="0"/>
        <v>San Francisco 49ers</v>
      </c>
      <c r="M14" s="5">
        <f t="shared" si="1"/>
        <v>1522.614576832789</v>
      </c>
      <c r="N14" s="6">
        <f>M14-VLOOKUP($A14,RankingWk7!$A$2:$H$33,3,FALSE)</f>
        <v>-10.667707680856438</v>
      </c>
    </row>
    <row r="15" spans="1:14">
      <c r="A15" t="s">
        <v>46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VLOOKUP($A15,RankingWk7!$A$2:$H$33,2,FALSE)-J15</f>
        <v>-1</v>
      </c>
      <c r="L15" t="str">
        <f t="shared" si="0"/>
        <v>Philadelphia Eagles</v>
      </c>
      <c r="M15" s="5">
        <f t="shared" si="1"/>
        <v>1509.7846982901704</v>
      </c>
      <c r="N15" s="6">
        <f>M15-VLOOKUP($A15,RankingWk7!$A$2:$H$33,3,FALSE)</f>
        <v>-11.174576642207967</v>
      </c>
    </row>
    <row r="16" spans="1:14">
      <c r="A16" t="s">
        <v>21</v>
      </c>
      <c r="B16">
        <v>15</v>
      </c>
      <c r="C16">
        <v>1500.6028956105442</v>
      </c>
      <c r="D16">
        <v>6</v>
      </c>
      <c r="E16">
        <v>4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VLOOKUP($A16,RankingWk7!$A$2:$H$33,2,FALSE)-J16</f>
        <v>1</v>
      </c>
      <c r="L16" t="str">
        <f t="shared" si="0"/>
        <v>Minnesota Vikings</v>
      </c>
      <c r="M16" s="5">
        <f t="shared" si="1"/>
        <v>1500.6028956105442</v>
      </c>
      <c r="N16" s="6">
        <f>M16-VLOOKUP($A16,RankingWk7!$A$2:$H$33,3,FALSE)</f>
        <v>12.33047516215106</v>
      </c>
    </row>
    <row r="17" spans="1:14">
      <c r="A17" t="s">
        <v>36</v>
      </c>
      <c r="B17">
        <v>16</v>
      </c>
      <c r="C17">
        <v>1496.8878968401596</v>
      </c>
      <c r="D17">
        <v>7</v>
      </c>
      <c r="E17">
        <v>4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VLOOKUP($A17,RankingWk7!$A$2:$H$33,2,FALSE)-J17</f>
        <v>5</v>
      </c>
      <c r="L17" t="str">
        <f t="shared" si="0"/>
        <v>New York Giants</v>
      </c>
      <c r="M17" s="5">
        <f t="shared" si="1"/>
        <v>1496.8878968401596</v>
      </c>
      <c r="N17" s="6">
        <f>M17-VLOOKUP($A17,RankingWk7!$A$2:$H$33,3,FALSE)</f>
        <v>14.468494923375147</v>
      </c>
    </row>
    <row r="18" spans="1:14">
      <c r="A18" t="s">
        <v>51</v>
      </c>
      <c r="B18">
        <v>17</v>
      </c>
      <c r="C18">
        <v>1494.898455366372</v>
      </c>
      <c r="D18">
        <v>7</v>
      </c>
      <c r="E18">
        <v>1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VLOOKUP($A18,RankingWk7!$A$2:$H$33,2,FALSE)-J18</f>
        <v>-2</v>
      </c>
      <c r="L18" t="str">
        <f t="shared" si="0"/>
        <v>Baltimore Ravens</v>
      </c>
      <c r="M18" s="5">
        <f t="shared" si="1"/>
        <v>1494.898455366372</v>
      </c>
      <c r="N18" s="6">
        <f>M18-VLOOKUP($A18,RankingWk7!$A$2:$H$33,3,FALSE)</f>
        <v>-11.006744979530367</v>
      </c>
    </row>
    <row r="19" spans="1:14">
      <c r="A19" t="s">
        <v>52</v>
      </c>
      <c r="B19">
        <v>18</v>
      </c>
      <c r="C19">
        <v>1488.3649287123817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VLOOKUP($A19,RankingWk7!$A$2:$H$33,2,FALSE)-J19</f>
        <v>4</v>
      </c>
      <c r="L19" t="str">
        <f t="shared" si="0"/>
        <v>Miami Dolphins</v>
      </c>
      <c r="M19" s="5">
        <f t="shared" si="1"/>
        <v>1488.3649287123817</v>
      </c>
      <c r="N19" s="6">
        <f>M19-VLOOKUP($A19,RankingWk7!$A$2:$H$33,3,FALSE)</f>
        <v>11.99929750078627</v>
      </c>
    </row>
    <row r="20" spans="1:14">
      <c r="A20" t="s">
        <v>44</v>
      </c>
      <c r="B20">
        <v>19</v>
      </c>
      <c r="C20">
        <v>1481.839352950265</v>
      </c>
      <c r="D20">
        <v>7</v>
      </c>
      <c r="E20">
        <v>2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VLOOKUP($A20,RankingWk7!$A$2:$H$33,2,FALSE)-J20</f>
        <v>4</v>
      </c>
      <c r="L20" t="str">
        <f t="shared" si="0"/>
        <v>Kansas City Chiefs</v>
      </c>
      <c r="M20" s="5">
        <f t="shared" si="1"/>
        <v>1481.839352950265</v>
      </c>
      <c r="N20" s="6">
        <f>M20-VLOOKUP($A20,RankingWk7!$A$2:$H$33,3,FALSE)</f>
        <v>16.062342691056301</v>
      </c>
    </row>
    <row r="21" spans="1:14">
      <c r="A21" t="s">
        <v>45</v>
      </c>
      <c r="B21">
        <v>20</v>
      </c>
      <c r="C21">
        <v>1478.0396376168965</v>
      </c>
      <c r="D21">
        <v>6</v>
      </c>
      <c r="E21">
        <v>4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VLOOKUP($A21,RankingWk7!$A$2:$H$33,2,FALSE)-J21</f>
        <v>-1</v>
      </c>
      <c r="L21" t="str">
        <f t="shared" si="0"/>
        <v>New York Jets</v>
      </c>
      <c r="M21" s="5">
        <f t="shared" si="1"/>
        <v>1478.0396376168965</v>
      </c>
      <c r="N21" s="6">
        <f>M21-VLOOKUP($A21,RankingWk7!$A$2:$H$33,3,FALSE)</f>
        <v>-5.8021957190792364</v>
      </c>
    </row>
    <row r="22" spans="1:14">
      <c r="A22" t="s">
        <v>28</v>
      </c>
      <c r="B22">
        <v>21</v>
      </c>
      <c r="C22">
        <v>1471.4097226528654</v>
      </c>
      <c r="D22">
        <v>7</v>
      </c>
      <c r="E22">
        <v>2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VLOOKUP($A22,RankingWk7!$A$2:$H$33,2,FALSE)-J22</f>
        <v>-4</v>
      </c>
      <c r="L22" t="str">
        <f t="shared" si="0"/>
        <v>San Diego Chargers</v>
      </c>
      <c r="M22" s="5">
        <f t="shared" si="1"/>
        <v>1471.4097226528654</v>
      </c>
      <c r="N22" s="6">
        <f>M22-VLOOKUP($A22,RankingWk7!$A$2:$H$33,3,FALSE)</f>
        <v>-16.183190432016545</v>
      </c>
    </row>
    <row r="23" spans="1:14">
      <c r="A23" t="s">
        <v>31</v>
      </c>
      <c r="B23">
        <v>22</v>
      </c>
      <c r="C23">
        <v>1471.2297394667776</v>
      </c>
      <c r="D23">
        <v>7</v>
      </c>
      <c r="E23">
        <v>1</v>
      </c>
      <c r="F23">
        <v>0</v>
      </c>
      <c r="G23">
        <v>6</v>
      </c>
      <c r="H23">
        <v>0</v>
      </c>
      <c r="J23">
        <f t="shared" si="2"/>
        <v>22</v>
      </c>
      <c r="K23">
        <f>VLOOKUP($A23,RankingWk7!$A$2:$H$33,2,FALSE)-J23</f>
        <v>-2</v>
      </c>
      <c r="L23" t="str">
        <f t="shared" si="0"/>
        <v>Detroit Lions</v>
      </c>
      <c r="M23" s="5">
        <f t="shared" si="1"/>
        <v>1471.2297394667776</v>
      </c>
      <c r="N23" s="6">
        <f>M23-VLOOKUP($A23,RankingWk7!$A$2:$H$33,3,FALSE)</f>
        <v>-12.33047516215106</v>
      </c>
    </row>
    <row r="24" spans="1:14">
      <c r="A24" t="s">
        <v>30</v>
      </c>
      <c r="B24">
        <v>23</v>
      </c>
      <c r="C24">
        <v>1468.4269921621794</v>
      </c>
      <c r="D24">
        <v>7</v>
      </c>
      <c r="E24">
        <v>3</v>
      </c>
      <c r="F24">
        <v>0</v>
      </c>
      <c r="G24">
        <v>4</v>
      </c>
      <c r="H24">
        <v>0</v>
      </c>
      <c r="J24">
        <f t="shared" si="2"/>
        <v>23</v>
      </c>
      <c r="K24">
        <f>VLOOKUP($A24,RankingWk7!$A$2:$H$33,2,FALSE)-J24</f>
        <v>-5</v>
      </c>
      <c r="L24" t="str">
        <f t="shared" si="0"/>
        <v>Buffalo Bills</v>
      </c>
      <c r="M24" s="5">
        <f t="shared" si="1"/>
        <v>1468.4269921621794</v>
      </c>
      <c r="N24" s="6">
        <f>M24-VLOOKUP($A24,RankingWk7!$A$2:$H$33,3,FALSE)</f>
        <v>-15.428399931121476</v>
      </c>
    </row>
    <row r="25" spans="1:14">
      <c r="A25" t="s">
        <v>47</v>
      </c>
      <c r="B25">
        <v>24</v>
      </c>
      <c r="C25">
        <v>1468.3273994352344</v>
      </c>
      <c r="D25">
        <v>6</v>
      </c>
      <c r="E25">
        <v>3</v>
      </c>
      <c r="F25">
        <v>0</v>
      </c>
      <c r="G25">
        <v>3</v>
      </c>
      <c r="H25">
        <v>0</v>
      </c>
      <c r="J25">
        <f t="shared" si="2"/>
        <v>24</v>
      </c>
      <c r="K25">
        <f>VLOOKUP($A25,RankingWk7!$A$2:$H$33,2,FALSE)-J25</f>
        <v>1</v>
      </c>
      <c r="L25" t="str">
        <f t="shared" si="0"/>
        <v>St. Louis Rams</v>
      </c>
      <c r="M25" s="5">
        <f t="shared" si="1"/>
        <v>1468.3273994352344</v>
      </c>
      <c r="N25" s="6">
        <f>M25-VLOOKUP($A25,RankingWk7!$A$2:$H$33,3,FALSE)</f>
        <v>9.8065336712261342</v>
      </c>
    </row>
    <row r="26" spans="1:14">
      <c r="A26" t="s">
        <v>39</v>
      </c>
      <c r="B26">
        <v>25</v>
      </c>
      <c r="C26">
        <v>1456.4507293129375</v>
      </c>
      <c r="D26">
        <v>6</v>
      </c>
      <c r="E26">
        <v>2</v>
      </c>
      <c r="F26">
        <v>0</v>
      </c>
      <c r="G26">
        <v>4</v>
      </c>
      <c r="H26">
        <v>1</v>
      </c>
      <c r="J26">
        <f t="shared" si="2"/>
        <v>25</v>
      </c>
      <c r="K26">
        <f>VLOOKUP($A26,RankingWk7!$A$2:$H$33,2,FALSE)-J26</f>
        <v>1</v>
      </c>
      <c r="L26" t="str">
        <f t="shared" si="0"/>
        <v>Chicago Bears</v>
      </c>
      <c r="M26" s="5">
        <f t="shared" si="1"/>
        <v>1456.4507293129375</v>
      </c>
      <c r="N26" s="6">
        <f>M26-VLOOKUP($A26,RankingWk7!$A$2:$H$33,3,FALSE)</f>
        <v>0</v>
      </c>
    </row>
    <row r="27" spans="1:14">
      <c r="A27" t="s">
        <v>42</v>
      </c>
      <c r="B27">
        <v>26</v>
      </c>
      <c r="C27">
        <v>1450.4419340135778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VLOOKUP($A27,RankingWk7!$A$2:$H$33,2,FALSE)-J27</f>
        <v>-2</v>
      </c>
      <c r="L27" t="str">
        <f t="shared" si="0"/>
        <v>Houston Texans</v>
      </c>
      <c r="M27" s="5">
        <f t="shared" si="1"/>
        <v>1450.4419340135778</v>
      </c>
      <c r="N27" s="6">
        <f>M27-VLOOKUP($A27,RankingWk7!$A$2:$H$33,3,FALSE)</f>
        <v>-11.99929750078627</v>
      </c>
    </row>
    <row r="28" spans="1:14">
      <c r="A28" t="s">
        <v>43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VLOOKUP($A28,RankingWk7!$A$2:$H$33,2,FALSE)-J28</f>
        <v>0</v>
      </c>
      <c r="L28" t="str">
        <f t="shared" si="0"/>
        <v>Jacksonville Jaguars</v>
      </c>
      <c r="M28" s="5">
        <f t="shared" si="1"/>
        <v>1416.3492544796272</v>
      </c>
      <c r="N28" s="6">
        <f>M28-VLOOKUP($A28,RankingWk7!$A$2:$H$33,3,FALSE)</f>
        <v>15.428399931121476</v>
      </c>
    </row>
    <row r="29" spans="1:14">
      <c r="A29" t="s">
        <v>23</v>
      </c>
      <c r="B29">
        <v>28</v>
      </c>
      <c r="C29">
        <v>1402.2045941093586</v>
      </c>
      <c r="D29">
        <v>7</v>
      </c>
      <c r="E29">
        <v>3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VLOOKUP($A29,RankingWk7!$A$2:$H$33,2,FALSE)-J29</f>
        <v>0</v>
      </c>
      <c r="L29" t="str">
        <f t="shared" si="0"/>
        <v>Washington Redskins</v>
      </c>
      <c r="M29" s="5">
        <f t="shared" si="1"/>
        <v>1402.2045941093586</v>
      </c>
      <c r="N29" s="6">
        <f>M29-VLOOKUP($A29,RankingWk7!$A$2:$H$33,3,FALSE)</f>
        <v>11.860283035482553</v>
      </c>
    </row>
    <row r="30" spans="1:14">
      <c r="A30" t="s">
        <v>33</v>
      </c>
      <c r="B30">
        <v>29</v>
      </c>
      <c r="C30">
        <v>1398.2750299399145</v>
      </c>
      <c r="D30">
        <v>6</v>
      </c>
      <c r="E30">
        <v>3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VLOOKUP($A30,RankingWk7!$A$2:$H$33,2,FALSE)-J30</f>
        <v>1</v>
      </c>
      <c r="L30" t="str">
        <f t="shared" si="0"/>
        <v>Oakland Raiders</v>
      </c>
      <c r="M30" s="5">
        <f t="shared" si="1"/>
        <v>1398.2750299399145</v>
      </c>
      <c r="N30" s="6">
        <f>M30-VLOOKUP($A30,RankingWk7!$A$2:$H$33,3,FALSE)</f>
        <v>16.183190432016545</v>
      </c>
    </row>
    <row r="31" spans="1:14">
      <c r="A31" t="s">
        <v>41</v>
      </c>
      <c r="B31">
        <v>30</v>
      </c>
      <c r="C31">
        <v>1372.6577945416657</v>
      </c>
      <c r="D31">
        <v>7</v>
      </c>
      <c r="E31">
        <v>2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VLOOKUP($A31,RankingWk7!$A$2:$H$33,2,FALSE)-J31</f>
        <v>-1</v>
      </c>
      <c r="L31" t="str">
        <f t="shared" si="0"/>
        <v>Cleveland Browns</v>
      </c>
      <c r="M31" s="5">
        <f t="shared" si="1"/>
        <v>1372.6577945416657</v>
      </c>
      <c r="N31" s="6">
        <f>M31-VLOOKUP($A31,RankingWk7!$A$2:$H$33,3,FALSE)</f>
        <v>-9.8065336712261342</v>
      </c>
    </row>
    <row r="32" spans="1:14">
      <c r="A32" t="s">
        <v>48</v>
      </c>
      <c r="B32">
        <v>31</v>
      </c>
      <c r="C32">
        <v>1360.6876451557921</v>
      </c>
      <c r="D32">
        <v>6</v>
      </c>
      <c r="E32">
        <v>2</v>
      </c>
      <c r="F32">
        <v>0</v>
      </c>
      <c r="G32">
        <v>4</v>
      </c>
      <c r="H32">
        <v>0</v>
      </c>
      <c r="J32">
        <f t="shared" si="2"/>
        <v>31</v>
      </c>
      <c r="K32">
        <f>VLOOKUP($A32,RankingWk7!$A$2:$H$33,2,FALSE)-J32</f>
        <v>0</v>
      </c>
      <c r="L32" t="str">
        <f t="shared" si="0"/>
        <v>Tampa Bay Buccaneers</v>
      </c>
      <c r="M32" s="5">
        <f t="shared" si="1"/>
        <v>1360.6876451557921</v>
      </c>
      <c r="N32" s="6">
        <f>M32-VLOOKUP($A32,RankingWk7!$A$2:$H$33,3,FALSE)</f>
        <v>-11.860283035482553</v>
      </c>
    </row>
    <row r="33" spans="1:14">
      <c r="A33" t="s">
        <v>29</v>
      </c>
      <c r="B33">
        <v>32</v>
      </c>
      <c r="C33">
        <v>1344.1377300735567</v>
      </c>
      <c r="D33">
        <v>6</v>
      </c>
      <c r="E33">
        <v>1</v>
      </c>
      <c r="F33">
        <v>0</v>
      </c>
      <c r="G33">
        <v>5</v>
      </c>
      <c r="H33">
        <v>0</v>
      </c>
      <c r="J33">
        <f t="shared" si="2"/>
        <v>32</v>
      </c>
      <c r="K33">
        <f>VLOOKUP($A33,RankingWk7!$A$2:$H$33,2,FALSE)-J33</f>
        <v>0</v>
      </c>
      <c r="L33" t="str">
        <f t="shared" si="0"/>
        <v>Tennessee Titans</v>
      </c>
      <c r="M33" s="5">
        <f t="shared" si="1"/>
        <v>1344.1377300735567</v>
      </c>
      <c r="N33" s="6">
        <f>M33-VLOOKUP($A33,RankingWk7!$A$2:$H$33,3,FALSE)</f>
        <v>-6.7932643761798772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1703.2771568814551</v>
      </c>
      <c r="D2">
        <v>7</v>
      </c>
      <c r="E2">
        <v>7</v>
      </c>
      <c r="F2">
        <v>0</v>
      </c>
      <c r="G2">
        <v>0</v>
      </c>
      <c r="H2">
        <v>0</v>
      </c>
      <c r="J2">
        <f>1</f>
        <v>1</v>
      </c>
      <c r="K2">
        <f>VLOOKUP($A2,RankingWk8!$A$2:$H$33,2,FALSE)-J2</f>
        <v>0</v>
      </c>
      <c r="L2" t="str">
        <f>A2</f>
        <v>New England Patriots</v>
      </c>
      <c r="M2" s="5">
        <f>C2</f>
        <v>1703.2771568814551</v>
      </c>
      <c r="N2" s="6">
        <f>M2-VLOOKUP($A2,RankingWk8!$A$2:$H$33,3,FALSE)</f>
        <v>5.7694536283702291</v>
      </c>
    </row>
    <row r="3" spans="1:14">
      <c r="A3" t="s">
        <v>49</v>
      </c>
      <c r="B3">
        <v>2</v>
      </c>
      <c r="C3">
        <v>1666.2557875378429</v>
      </c>
      <c r="D3">
        <v>7</v>
      </c>
      <c r="E3">
        <v>7</v>
      </c>
      <c r="F3">
        <v>0</v>
      </c>
      <c r="G3">
        <v>0</v>
      </c>
      <c r="H3">
        <v>0</v>
      </c>
      <c r="J3">
        <f>J2+1</f>
        <v>2</v>
      </c>
      <c r="K3">
        <f>VLOOKUP($A3,RankingWk8!$A$2:$H$33,2,FALSE)-J3</f>
        <v>0</v>
      </c>
      <c r="L3" t="str">
        <f t="shared" ref="L3:L33" si="0">A3</f>
        <v>Denver Broncos</v>
      </c>
      <c r="M3" s="5">
        <f t="shared" ref="M3:M33" si="1">C3</f>
        <v>1666.2557875378429</v>
      </c>
      <c r="N3" s="6">
        <f>M3-VLOOKUP($A3,RankingWk8!$A$2:$H$33,3,FALSE)</f>
        <v>10.334244216417801</v>
      </c>
    </row>
    <row r="4" spans="1:14">
      <c r="A4" t="s">
        <v>40</v>
      </c>
      <c r="B4">
        <v>3</v>
      </c>
      <c r="C4">
        <v>1628.2221339056659</v>
      </c>
      <c r="D4">
        <v>7</v>
      </c>
      <c r="E4">
        <v>7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VLOOKUP($A4,RankingWk8!$A$2:$H$33,2,FALSE)-J4</f>
        <v>0</v>
      </c>
      <c r="L4" t="str">
        <f t="shared" si="0"/>
        <v>Cincinnati Bengals</v>
      </c>
      <c r="M4" s="5">
        <f t="shared" si="1"/>
        <v>1628.2221339056659</v>
      </c>
      <c r="N4" s="6">
        <f>M4-VLOOKUP($A4,RankingWk8!$A$2:$H$33,3,FALSE)</f>
        <v>10.134930761333635</v>
      </c>
    </row>
    <row r="5" spans="1:14">
      <c r="A5" t="s">
        <v>35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0</v>
      </c>
      <c r="J5">
        <f t="shared" si="2"/>
        <v>4</v>
      </c>
      <c r="K5">
        <f>VLOOKUP($A5,RankingWk8!$A$2:$H$33,2,FALSE)-J5</f>
        <v>0</v>
      </c>
      <c r="L5" t="str">
        <f t="shared" si="0"/>
        <v>Seattle Seahawks</v>
      </c>
      <c r="M5" s="5">
        <f t="shared" si="1"/>
        <v>1605.189594469035</v>
      </c>
      <c r="N5" s="6">
        <f>M5-VLOOKUP($A5,RankingWk8!$A$2:$H$33,3,FALSE)</f>
        <v>9.9417819352004244</v>
      </c>
    </row>
    <row r="6" spans="1:14">
      <c r="A6" t="s">
        <v>50</v>
      </c>
      <c r="B6">
        <v>5</v>
      </c>
      <c r="C6">
        <v>1584.7770077826531</v>
      </c>
      <c r="D6">
        <v>7</v>
      </c>
      <c r="E6">
        <v>6</v>
      </c>
      <c r="F6">
        <v>0</v>
      </c>
      <c r="G6">
        <v>1</v>
      </c>
      <c r="H6">
        <v>0</v>
      </c>
      <c r="J6">
        <f t="shared" si="2"/>
        <v>5</v>
      </c>
      <c r="K6">
        <f>VLOOKUP($A6,RankingWk8!$A$2:$H$33,2,FALSE)-J6</f>
        <v>0</v>
      </c>
      <c r="L6" t="str">
        <f t="shared" si="0"/>
        <v>Green Bay Packers</v>
      </c>
      <c r="M6" s="5">
        <f t="shared" si="1"/>
        <v>1584.7770077826531</v>
      </c>
      <c r="N6" s="6">
        <f>M6-VLOOKUP($A6,RankingWk8!$A$2:$H$33,3,FALSE)</f>
        <v>-10.334244216417801</v>
      </c>
    </row>
    <row r="7" spans="1:14">
      <c r="A7" t="s">
        <v>38</v>
      </c>
      <c r="B7">
        <v>6</v>
      </c>
      <c r="C7">
        <v>1580.6164486840064</v>
      </c>
      <c r="D7">
        <v>7</v>
      </c>
      <c r="E7">
        <v>7</v>
      </c>
      <c r="F7">
        <v>0</v>
      </c>
      <c r="G7">
        <v>0</v>
      </c>
      <c r="H7">
        <v>0</v>
      </c>
      <c r="J7">
        <f t="shared" si="2"/>
        <v>6</v>
      </c>
      <c r="K7">
        <f>VLOOKUP($A7,RankingWk8!$A$2:$H$33,2,FALSE)-J7</f>
        <v>0</v>
      </c>
      <c r="L7" t="str">
        <f t="shared" si="0"/>
        <v>Carolina Panthers</v>
      </c>
      <c r="M7" s="5">
        <f t="shared" si="1"/>
        <v>1580.6164486840064</v>
      </c>
      <c r="N7" s="6">
        <f>M7-VLOOKUP($A7,RankingWk8!$A$2:$H$33,3,FALSE)</f>
        <v>11.503652913785118</v>
      </c>
    </row>
    <row r="8" spans="1:14">
      <c r="A8" t="s">
        <v>37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0</v>
      </c>
      <c r="J8">
        <f t="shared" si="2"/>
        <v>7</v>
      </c>
      <c r="K8">
        <f>VLOOKUP($A8,RankingWk8!$A$2:$H$33,2,FALSE)-J8</f>
        <v>0</v>
      </c>
      <c r="L8" t="str">
        <f t="shared" si="0"/>
        <v>Arizona Cardinals</v>
      </c>
      <c r="M8" s="5">
        <f t="shared" si="1"/>
        <v>1564.9987697751999</v>
      </c>
      <c r="N8" s="6">
        <f>M8-VLOOKUP($A8,RankingWk8!$A$2:$H$33,3,FALSE)</f>
        <v>6.3828865305063118</v>
      </c>
    </row>
    <row r="9" spans="1:14">
      <c r="A9" t="s">
        <v>24</v>
      </c>
      <c r="B9">
        <v>8</v>
      </c>
      <c r="C9">
        <v>1541.413812250501</v>
      </c>
      <c r="D9">
        <v>8</v>
      </c>
      <c r="E9">
        <v>4</v>
      </c>
      <c r="F9">
        <v>0</v>
      </c>
      <c r="G9">
        <v>4</v>
      </c>
      <c r="H9">
        <v>0</v>
      </c>
      <c r="J9">
        <f t="shared" si="2"/>
        <v>8</v>
      </c>
      <c r="K9">
        <f>VLOOKUP($A9,RankingWk8!$A$2:$H$33,2,FALSE)-J9</f>
        <v>0</v>
      </c>
      <c r="L9" t="str">
        <f t="shared" si="0"/>
        <v>Pittsburgh Steelers</v>
      </c>
      <c r="M9" s="5">
        <f t="shared" si="1"/>
        <v>1541.413812250501</v>
      </c>
      <c r="N9" s="6">
        <f>M9-VLOOKUP($A9,RankingWk8!$A$2:$H$33,3,FALSE)</f>
        <v>-10.134930761333635</v>
      </c>
    </row>
    <row r="10" spans="1:14">
      <c r="A10" t="s">
        <v>32</v>
      </c>
      <c r="B10">
        <v>9</v>
      </c>
      <c r="C10">
        <v>1537.3901423453913</v>
      </c>
      <c r="D10">
        <v>8</v>
      </c>
      <c r="E10">
        <v>4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VLOOKUP($A10,RankingWk8!$A$2:$H$33,2,FALSE)-J10</f>
        <v>2</v>
      </c>
      <c r="L10" t="str">
        <f t="shared" si="0"/>
        <v>New Orleans Saints</v>
      </c>
      <c r="M10" s="5">
        <f t="shared" si="1"/>
        <v>1537.3901423453913</v>
      </c>
      <c r="N10" s="6">
        <f>M10-VLOOKUP($A10,RankingWk8!$A$2:$H$33,3,FALSE)</f>
        <v>11.457457236456776</v>
      </c>
    </row>
    <row r="11" spans="1:14">
      <c r="A11" t="s">
        <v>27</v>
      </c>
      <c r="B11">
        <v>10</v>
      </c>
      <c r="C11">
        <v>1529.8569553691943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VLOOKUP($A11,RankingWk8!$A$2:$H$33,2,FALSE)-J11</f>
        <v>-1</v>
      </c>
      <c r="L11" t="str">
        <f t="shared" si="0"/>
        <v>Indianapolis Colts</v>
      </c>
      <c r="M11" s="5">
        <f t="shared" si="1"/>
        <v>1529.8569553691943</v>
      </c>
      <c r="N11" s="6">
        <f>M11-VLOOKUP($A11,RankingWk8!$A$2:$H$33,3,FALSE)</f>
        <v>-11.503652913785118</v>
      </c>
    </row>
    <row r="12" spans="1:14">
      <c r="A12" t="s">
        <v>34</v>
      </c>
      <c r="B12">
        <v>11</v>
      </c>
      <c r="C12">
        <v>1513.182290979661</v>
      </c>
      <c r="D12">
        <v>7</v>
      </c>
      <c r="E12">
        <v>2</v>
      </c>
      <c r="F12">
        <v>0</v>
      </c>
      <c r="G12">
        <v>5</v>
      </c>
      <c r="H12">
        <v>0</v>
      </c>
      <c r="J12">
        <f t="shared" si="2"/>
        <v>11</v>
      </c>
      <c r="K12">
        <f>VLOOKUP($A12,RankingWk8!$A$2:$H$33,2,FALSE)-J12</f>
        <v>1</v>
      </c>
      <c r="L12" t="str">
        <f t="shared" si="0"/>
        <v>Dallas Cowboys</v>
      </c>
      <c r="M12" s="5">
        <f t="shared" si="1"/>
        <v>1513.182290979661</v>
      </c>
      <c r="N12" s="6">
        <f>M12-VLOOKUP($A12,RankingWk8!$A$2:$H$33,3,FALSE)</f>
        <v>-9.9417819352004244</v>
      </c>
    </row>
    <row r="13" spans="1:14">
      <c r="A13" t="s">
        <v>21</v>
      </c>
      <c r="B13">
        <v>12</v>
      </c>
      <c r="C13">
        <v>1511.5228899558715</v>
      </c>
      <c r="D13">
        <v>7</v>
      </c>
      <c r="E13">
        <v>5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VLOOKUP($A13,RankingWk8!$A$2:$H$33,2,FALSE)-J13</f>
        <v>3</v>
      </c>
      <c r="L13" t="str">
        <f t="shared" si="0"/>
        <v>Minnesota Vikings</v>
      </c>
      <c r="M13" s="5">
        <f t="shared" si="1"/>
        <v>1511.5228899558715</v>
      </c>
      <c r="N13" s="6">
        <f>M13-VLOOKUP($A13,RankingWk8!$A$2:$H$33,3,FALSE)</f>
        <v>10.919994345327268</v>
      </c>
    </row>
    <row r="14" spans="1:14">
      <c r="A14" t="s">
        <v>22</v>
      </c>
      <c r="B14">
        <v>13</v>
      </c>
      <c r="C14">
        <v>1510.8636734054594</v>
      </c>
      <c r="D14">
        <v>8</v>
      </c>
      <c r="E14">
        <v>6</v>
      </c>
      <c r="F14">
        <v>0</v>
      </c>
      <c r="G14">
        <v>2</v>
      </c>
      <c r="H14">
        <v>0</v>
      </c>
      <c r="J14">
        <f t="shared" si="2"/>
        <v>13</v>
      </c>
      <c r="K14">
        <f>VLOOKUP($A14,RankingWk8!$A$2:$H$33,2,FALSE)-J14</f>
        <v>-3</v>
      </c>
      <c r="L14" t="str">
        <f t="shared" si="0"/>
        <v>Atlanta Falcons</v>
      </c>
      <c r="M14" s="5">
        <f t="shared" si="1"/>
        <v>1510.8636734054594</v>
      </c>
      <c r="N14" s="6">
        <f>M14-VLOOKUP($A14,RankingWk8!$A$2:$H$33,3,FALSE)</f>
        <v>-18.122013190785765</v>
      </c>
    </row>
    <row r="15" spans="1:14">
      <c r="A15" t="s">
        <v>46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1</v>
      </c>
      <c r="J15">
        <f t="shared" si="2"/>
        <v>14</v>
      </c>
      <c r="K15">
        <f>VLOOKUP($A15,RankingWk8!$A$2:$H$33,2,FALSE)-J15</f>
        <v>0</v>
      </c>
      <c r="L15" t="str">
        <f t="shared" si="0"/>
        <v>Philadelphia Eagles</v>
      </c>
      <c r="M15" s="5">
        <f t="shared" si="1"/>
        <v>1509.7846982901704</v>
      </c>
      <c r="N15" s="6">
        <f>M15-VLOOKUP($A15,RankingWk8!$A$2:$H$33,3,FALSE)</f>
        <v>0</v>
      </c>
    </row>
    <row r="16" spans="1:14">
      <c r="A16" t="s">
        <v>25</v>
      </c>
      <c r="B16">
        <v>15</v>
      </c>
      <c r="C16">
        <v>1508.1771798108391</v>
      </c>
      <c r="D16">
        <v>8</v>
      </c>
      <c r="E16">
        <v>2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VLOOKUP($A16,RankingWk8!$A$2:$H$33,2,FALSE)-J16</f>
        <v>-2</v>
      </c>
      <c r="L16" t="str">
        <f t="shared" si="0"/>
        <v>San Francisco 49ers</v>
      </c>
      <c r="M16" s="5">
        <f t="shared" si="1"/>
        <v>1508.1771798108391</v>
      </c>
      <c r="N16" s="6">
        <f>M16-VLOOKUP($A16,RankingWk8!$A$2:$H$33,3,FALSE)</f>
        <v>-14.437397021949891</v>
      </c>
    </row>
    <row r="17" spans="1:14">
      <c r="A17" t="s">
        <v>51</v>
      </c>
      <c r="B17">
        <v>16</v>
      </c>
      <c r="C17">
        <v>1506.554665418515</v>
      </c>
      <c r="D17">
        <v>8</v>
      </c>
      <c r="E17">
        <v>2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VLOOKUP($A17,RankingWk8!$A$2:$H$33,2,FALSE)-J17</f>
        <v>1</v>
      </c>
      <c r="L17" t="str">
        <f t="shared" si="0"/>
        <v>Baltimore Ravens</v>
      </c>
      <c r="M17" s="5">
        <f t="shared" si="1"/>
        <v>1506.554665418515</v>
      </c>
      <c r="N17" s="6">
        <f>M17-VLOOKUP($A17,RankingWk8!$A$2:$H$33,3,FALSE)</f>
        <v>11.656210052143024</v>
      </c>
    </row>
    <row r="18" spans="1:14">
      <c r="A18" t="s">
        <v>44</v>
      </c>
      <c r="B18">
        <v>17</v>
      </c>
      <c r="C18">
        <v>1493.9577600262548</v>
      </c>
      <c r="D18">
        <v>8</v>
      </c>
      <c r="E18">
        <v>3</v>
      </c>
      <c r="F18">
        <v>0</v>
      </c>
      <c r="G18">
        <v>5</v>
      </c>
      <c r="H18">
        <v>0</v>
      </c>
      <c r="J18">
        <f t="shared" si="2"/>
        <v>17</v>
      </c>
      <c r="K18">
        <f>VLOOKUP($A18,RankingWk8!$A$2:$H$33,2,FALSE)-J18</f>
        <v>2</v>
      </c>
      <c r="L18" t="str">
        <f t="shared" si="0"/>
        <v>Kansas City Chiefs</v>
      </c>
      <c r="M18" s="5">
        <f t="shared" si="1"/>
        <v>1493.9577600262548</v>
      </c>
      <c r="N18" s="6">
        <f>M18-VLOOKUP($A18,RankingWk8!$A$2:$H$33,3,FALSE)</f>
        <v>12.118407075989808</v>
      </c>
    </row>
    <row r="19" spans="1:14">
      <c r="A19" t="s">
        <v>36</v>
      </c>
      <c r="B19">
        <v>18</v>
      </c>
      <c r="C19">
        <v>1485.4304396037028</v>
      </c>
      <c r="D19">
        <v>8</v>
      </c>
      <c r="E19">
        <v>4</v>
      </c>
      <c r="F19">
        <v>0</v>
      </c>
      <c r="G19">
        <v>4</v>
      </c>
      <c r="H19">
        <v>0</v>
      </c>
      <c r="J19">
        <f t="shared" si="2"/>
        <v>18</v>
      </c>
      <c r="K19">
        <f>VLOOKUP($A19,RankingWk8!$A$2:$H$33,2,FALSE)-J19</f>
        <v>-2</v>
      </c>
      <c r="L19" t="str">
        <f t="shared" si="0"/>
        <v>New York Giants</v>
      </c>
      <c r="M19" s="5">
        <f t="shared" si="1"/>
        <v>1485.4304396037028</v>
      </c>
      <c r="N19" s="6">
        <f>M19-VLOOKUP($A19,RankingWk8!$A$2:$H$33,3,FALSE)</f>
        <v>-11.457457236456776</v>
      </c>
    </row>
    <row r="20" spans="1:14">
      <c r="A20" t="s">
        <v>47</v>
      </c>
      <c r="B20">
        <v>19</v>
      </c>
      <c r="C20">
        <v>1482.7647964571843</v>
      </c>
      <c r="D20">
        <v>7</v>
      </c>
      <c r="E20">
        <v>4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VLOOKUP($A20,RankingWk8!$A$2:$H$33,2,FALSE)-J20</f>
        <v>5</v>
      </c>
      <c r="L20" t="str">
        <f t="shared" si="0"/>
        <v>St. Louis Rams</v>
      </c>
      <c r="M20" s="5">
        <f t="shared" si="1"/>
        <v>1482.7647964571843</v>
      </c>
      <c r="N20" s="6">
        <f>M20-VLOOKUP($A20,RankingWk8!$A$2:$H$33,3,FALSE)</f>
        <v>14.437397021949891</v>
      </c>
    </row>
    <row r="21" spans="1:14">
      <c r="A21" t="s">
        <v>52</v>
      </c>
      <c r="B21">
        <v>20</v>
      </c>
      <c r="C21">
        <v>1482.5954750840115</v>
      </c>
      <c r="D21">
        <v>7</v>
      </c>
      <c r="E21">
        <v>3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VLOOKUP($A21,RankingWk8!$A$2:$H$33,2,FALSE)-J21</f>
        <v>-2</v>
      </c>
      <c r="L21" t="str">
        <f t="shared" si="0"/>
        <v>Miami Dolphins</v>
      </c>
      <c r="M21" s="5">
        <f t="shared" si="1"/>
        <v>1482.5954750840115</v>
      </c>
      <c r="N21" s="6">
        <f>M21-VLOOKUP($A21,RankingWk8!$A$2:$H$33,3,FALSE)</f>
        <v>-5.7694536283702291</v>
      </c>
    </row>
    <row r="22" spans="1:14">
      <c r="A22" t="s">
        <v>30</v>
      </c>
      <c r="B22">
        <v>21</v>
      </c>
      <c r="C22">
        <v>1468.4269921621794</v>
      </c>
      <c r="D22">
        <v>7</v>
      </c>
      <c r="E22">
        <v>3</v>
      </c>
      <c r="F22">
        <v>0</v>
      </c>
      <c r="G22">
        <v>4</v>
      </c>
      <c r="H22">
        <v>1</v>
      </c>
      <c r="J22">
        <f t="shared" si="2"/>
        <v>21</v>
      </c>
      <c r="K22">
        <f>VLOOKUP($A22,RankingWk8!$A$2:$H$33,2,FALSE)-J22</f>
        <v>2</v>
      </c>
      <c r="L22" t="str">
        <f t="shared" si="0"/>
        <v>Buffalo Bills</v>
      </c>
      <c r="M22" s="5">
        <f t="shared" si="1"/>
        <v>1468.4269921621794</v>
      </c>
      <c r="N22" s="6">
        <f>M22-VLOOKUP($A22,RankingWk8!$A$2:$H$33,3,FALSE)</f>
        <v>0</v>
      </c>
    </row>
    <row r="23" spans="1:14">
      <c r="A23" t="s">
        <v>45</v>
      </c>
      <c r="B23">
        <v>22</v>
      </c>
      <c r="C23">
        <v>1462.7192536568086</v>
      </c>
      <c r="D23">
        <v>7</v>
      </c>
      <c r="E23">
        <v>4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VLOOKUP($A23,RankingWk8!$A$2:$H$33,2,FALSE)-J23</f>
        <v>-2</v>
      </c>
      <c r="L23" t="str">
        <f t="shared" si="0"/>
        <v>New York Jets</v>
      </c>
      <c r="M23" s="5">
        <f t="shared" si="1"/>
        <v>1462.7192536568086</v>
      </c>
      <c r="N23" s="6">
        <f>M23-VLOOKUP($A23,RankingWk8!$A$2:$H$33,3,FALSE)</f>
        <v>-15.320383960087838</v>
      </c>
    </row>
    <row r="24" spans="1:14">
      <c r="A24" t="s">
        <v>28</v>
      </c>
      <c r="B24">
        <v>23</v>
      </c>
      <c r="C24">
        <v>1459.7535126007224</v>
      </c>
      <c r="D24">
        <v>8</v>
      </c>
      <c r="E24">
        <v>2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VLOOKUP($A24,RankingWk8!$A$2:$H$33,2,FALSE)-J24</f>
        <v>-2</v>
      </c>
      <c r="L24" t="str">
        <f t="shared" si="0"/>
        <v>San Diego Chargers</v>
      </c>
      <c r="M24" s="5">
        <f t="shared" si="1"/>
        <v>1459.7535126007224</v>
      </c>
      <c r="N24" s="6">
        <f>M24-VLOOKUP($A24,RankingWk8!$A$2:$H$33,3,FALSE)</f>
        <v>-11.656210052143024</v>
      </c>
    </row>
    <row r="25" spans="1:14">
      <c r="A25" t="s">
        <v>42</v>
      </c>
      <c r="B25">
        <v>24</v>
      </c>
      <c r="C25">
        <v>1459.2323753588262</v>
      </c>
      <c r="D25">
        <v>8</v>
      </c>
      <c r="E25">
        <v>3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VLOOKUP($A25,RankingWk8!$A$2:$H$33,2,FALSE)-J25</f>
        <v>2</v>
      </c>
      <c r="L25" t="str">
        <f t="shared" si="0"/>
        <v>Houston Texans</v>
      </c>
      <c r="M25" s="5">
        <f t="shared" si="1"/>
        <v>1459.2323753588262</v>
      </c>
      <c r="N25" s="6">
        <f>M25-VLOOKUP($A25,RankingWk8!$A$2:$H$33,3,FALSE)</f>
        <v>8.7904413452483823</v>
      </c>
    </row>
    <row r="26" spans="1:14">
      <c r="A26" t="s">
        <v>31</v>
      </c>
      <c r="B26">
        <v>25</v>
      </c>
      <c r="C26">
        <v>1459.1113323907878</v>
      </c>
      <c r="D26">
        <v>8</v>
      </c>
      <c r="E26">
        <v>1</v>
      </c>
      <c r="F26">
        <v>0</v>
      </c>
      <c r="G26">
        <v>7</v>
      </c>
      <c r="H26">
        <v>0</v>
      </c>
      <c r="J26">
        <f t="shared" si="2"/>
        <v>25</v>
      </c>
      <c r="K26">
        <f>VLOOKUP($A26,RankingWk8!$A$2:$H$33,2,FALSE)-J26</f>
        <v>-3</v>
      </c>
      <c r="L26" t="str">
        <f t="shared" si="0"/>
        <v>Detroit Lions</v>
      </c>
      <c r="M26" s="5">
        <f t="shared" si="1"/>
        <v>1459.1113323907878</v>
      </c>
      <c r="N26" s="6">
        <f>M26-VLOOKUP($A26,RankingWk8!$A$2:$H$33,3,FALSE)</f>
        <v>-12.118407075989808</v>
      </c>
    </row>
    <row r="27" spans="1:14">
      <c r="A27" t="s">
        <v>39</v>
      </c>
      <c r="B27">
        <v>26</v>
      </c>
      <c r="C27">
        <v>1445.5307349676102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VLOOKUP($A27,RankingWk8!$A$2:$H$33,2,FALSE)-J27</f>
        <v>-1</v>
      </c>
      <c r="L27" t="str">
        <f t="shared" si="0"/>
        <v>Chicago Bears</v>
      </c>
      <c r="M27" s="5">
        <f t="shared" si="1"/>
        <v>1445.5307349676102</v>
      </c>
      <c r="N27" s="6">
        <f>M27-VLOOKUP($A27,RankingWk8!$A$2:$H$33,3,FALSE)</f>
        <v>-10.919994345327268</v>
      </c>
    </row>
    <row r="28" spans="1:14">
      <c r="A28" t="s">
        <v>43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1</v>
      </c>
      <c r="J28">
        <f t="shared" si="2"/>
        <v>27</v>
      </c>
      <c r="K28">
        <f>VLOOKUP($A28,RankingWk8!$A$2:$H$33,2,FALSE)-J28</f>
        <v>0</v>
      </c>
      <c r="L28" t="str">
        <f t="shared" si="0"/>
        <v>Jacksonville Jaguars</v>
      </c>
      <c r="M28" s="5">
        <f t="shared" si="1"/>
        <v>1416.3492544796272</v>
      </c>
      <c r="N28" s="6">
        <f>M28-VLOOKUP($A28,RankingWk8!$A$2:$H$33,3,FALSE)</f>
        <v>0</v>
      </c>
    </row>
    <row r="29" spans="1:14">
      <c r="A29" t="s">
        <v>33</v>
      </c>
      <c r="B29">
        <v>28</v>
      </c>
      <c r="C29">
        <v>1413.5954139000023</v>
      </c>
      <c r="D29">
        <v>7</v>
      </c>
      <c r="E29">
        <v>4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VLOOKUP($A29,RankingWk8!$A$2:$H$33,2,FALSE)-J29</f>
        <v>1</v>
      </c>
      <c r="L29" t="str">
        <f t="shared" si="0"/>
        <v>Oakland Raiders</v>
      </c>
      <c r="M29" s="5">
        <f t="shared" si="1"/>
        <v>1413.5954139000023</v>
      </c>
      <c r="N29" s="6">
        <f>M29-VLOOKUP($A29,RankingWk8!$A$2:$H$33,3,FALSE)</f>
        <v>15.320383960087838</v>
      </c>
    </row>
    <row r="30" spans="1:14">
      <c r="A30" t="s">
        <v>23</v>
      </c>
      <c r="B30">
        <v>29</v>
      </c>
      <c r="C30">
        <v>1402.2045941093586</v>
      </c>
      <c r="D30">
        <v>7</v>
      </c>
      <c r="E30">
        <v>3</v>
      </c>
      <c r="F30">
        <v>0</v>
      </c>
      <c r="G30">
        <v>4</v>
      </c>
      <c r="H30">
        <v>1</v>
      </c>
      <c r="J30">
        <f t="shared" si="2"/>
        <v>29</v>
      </c>
      <c r="K30">
        <f>VLOOKUP($A30,RankingWk8!$A$2:$H$33,2,FALSE)-J30</f>
        <v>-1</v>
      </c>
      <c r="L30" t="str">
        <f t="shared" si="0"/>
        <v>Washington Redskins</v>
      </c>
      <c r="M30" s="5">
        <f t="shared" si="1"/>
        <v>1402.2045941093586</v>
      </c>
      <c r="N30" s="6">
        <f>M30-VLOOKUP($A30,RankingWk8!$A$2:$H$33,3,FALSE)</f>
        <v>0</v>
      </c>
    </row>
    <row r="31" spans="1:14">
      <c r="A31" t="s">
        <v>48</v>
      </c>
      <c r="B31">
        <v>30</v>
      </c>
      <c r="C31">
        <v>1378.8096583465779</v>
      </c>
      <c r="D31">
        <v>7</v>
      </c>
      <c r="E31">
        <v>3</v>
      </c>
      <c r="F31">
        <v>0</v>
      </c>
      <c r="G31">
        <v>4</v>
      </c>
      <c r="H31">
        <v>0</v>
      </c>
      <c r="J31">
        <f t="shared" si="2"/>
        <v>30</v>
      </c>
      <c r="K31">
        <f>VLOOKUP($A31,RankingWk8!$A$2:$H$33,2,FALSE)-J31</f>
        <v>1</v>
      </c>
      <c r="L31" t="str">
        <f t="shared" si="0"/>
        <v>Tampa Bay Buccaneers</v>
      </c>
      <c r="M31" s="5">
        <f t="shared" si="1"/>
        <v>1378.8096583465779</v>
      </c>
      <c r="N31" s="6">
        <f>M31-VLOOKUP($A31,RankingWk8!$A$2:$H$33,3,FALSE)</f>
        <v>18.122013190785765</v>
      </c>
    </row>
    <row r="32" spans="1:14">
      <c r="A32" t="s">
        <v>41</v>
      </c>
      <c r="B32">
        <v>31</v>
      </c>
      <c r="C32">
        <v>1366.2749080111594</v>
      </c>
      <c r="D32">
        <v>8</v>
      </c>
      <c r="E32">
        <v>2</v>
      </c>
      <c r="F32">
        <v>0</v>
      </c>
      <c r="G32">
        <v>6</v>
      </c>
      <c r="H32">
        <v>0</v>
      </c>
      <c r="J32">
        <f t="shared" si="2"/>
        <v>31</v>
      </c>
      <c r="K32">
        <f>VLOOKUP($A32,RankingWk8!$A$2:$H$33,2,FALSE)-J32</f>
        <v>-1</v>
      </c>
      <c r="L32" t="str">
        <f t="shared" si="0"/>
        <v>Cleveland Browns</v>
      </c>
      <c r="M32" s="5">
        <f t="shared" si="1"/>
        <v>1366.2749080111594</v>
      </c>
      <c r="N32" s="6">
        <f>M32-VLOOKUP($A32,RankingWk8!$A$2:$H$33,3,FALSE)</f>
        <v>-6.3828865305063118</v>
      </c>
    </row>
    <row r="33" spans="1:14">
      <c r="A33" t="s">
        <v>29</v>
      </c>
      <c r="B33">
        <v>32</v>
      </c>
      <c r="C33">
        <v>1335.3472887283083</v>
      </c>
      <c r="D33">
        <v>7</v>
      </c>
      <c r="E33">
        <v>1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VLOOKUP($A33,RankingWk8!$A$2:$H$33,2,FALSE)-J33</f>
        <v>0</v>
      </c>
      <c r="L33" t="str">
        <f t="shared" si="0"/>
        <v>Tennessee Titans</v>
      </c>
      <c r="M33" s="5">
        <f t="shared" si="1"/>
        <v>1335.3472887283083</v>
      </c>
      <c r="N33" s="6">
        <f>M33-VLOOKUP($A33,RankingWk8!$A$2:$H$33,3,FALSE)</f>
        <v>-8.7904413452483823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1707.0319025690499</v>
      </c>
      <c r="D2">
        <v>8</v>
      </c>
      <c r="E2">
        <v>8</v>
      </c>
      <c r="F2">
        <v>0</v>
      </c>
      <c r="G2">
        <v>0</v>
      </c>
      <c r="H2">
        <v>0</v>
      </c>
      <c r="J2">
        <f>1</f>
        <v>1</v>
      </c>
      <c r="K2">
        <f>VLOOKUP($A2,RankingWk9!$A$2:$H$33,2,FALSE)-J2</f>
        <v>0</v>
      </c>
      <c r="L2" t="str">
        <f>A2</f>
        <v>New England Patriots</v>
      </c>
      <c r="M2" s="5">
        <f>C2</f>
        <v>1707.0319025690499</v>
      </c>
      <c r="N2" s="6">
        <f>M2-VLOOKUP($A2,RankingWk9!$A$2:$H$33,3,FALSE)</f>
        <v>3.7547456875947773</v>
      </c>
    </row>
    <row r="3" spans="1:14">
      <c r="A3" t="s">
        <v>49</v>
      </c>
      <c r="B3">
        <v>2</v>
      </c>
      <c r="C3">
        <v>1649.0859293511726</v>
      </c>
      <c r="D3">
        <v>8</v>
      </c>
      <c r="E3">
        <v>7</v>
      </c>
      <c r="F3">
        <v>0</v>
      </c>
      <c r="G3">
        <v>1</v>
      </c>
      <c r="H3">
        <v>0</v>
      </c>
      <c r="J3">
        <f>J2+1</f>
        <v>2</v>
      </c>
      <c r="K3">
        <f>VLOOKUP($A3,RankingWk9!$A$2:$H$33,2,FALSE)-J3</f>
        <v>0</v>
      </c>
      <c r="L3" t="str">
        <f t="shared" ref="L3:L33" si="0">A3</f>
        <v>Denver Broncos</v>
      </c>
      <c r="M3" s="5">
        <f t="shared" ref="M3:M33" si="1">C3</f>
        <v>1649.0859293511726</v>
      </c>
      <c r="N3" s="6">
        <f>M3-VLOOKUP($A3,RankingWk9!$A$2:$H$33,3,FALSE)</f>
        <v>-17.169858186670353</v>
      </c>
    </row>
    <row r="4" spans="1:14">
      <c r="A4" t="s">
        <v>40</v>
      </c>
      <c r="B4">
        <v>3</v>
      </c>
      <c r="C4">
        <v>1632.7534286089196</v>
      </c>
      <c r="D4">
        <v>8</v>
      </c>
      <c r="E4">
        <v>8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VLOOKUP($A4,RankingWk9!$A$2:$H$33,2,FALSE)-J4</f>
        <v>0</v>
      </c>
      <c r="L4" t="str">
        <f t="shared" si="0"/>
        <v>Cincinnati Bengals</v>
      </c>
      <c r="M4" s="5">
        <f t="shared" si="1"/>
        <v>1632.7534286089196</v>
      </c>
      <c r="N4" s="6">
        <f>M4-VLOOKUP($A4,RankingWk9!$A$2:$H$33,3,FALSE)</f>
        <v>4.5312947032537068</v>
      </c>
    </row>
    <row r="5" spans="1:14">
      <c r="A5" t="s">
        <v>35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1</v>
      </c>
      <c r="J5">
        <f t="shared" si="2"/>
        <v>4</v>
      </c>
      <c r="K5">
        <f>VLOOKUP($A5,RankingWk9!$A$2:$H$33,2,FALSE)-J5</f>
        <v>0</v>
      </c>
      <c r="L5" t="str">
        <f t="shared" si="0"/>
        <v>Seattle Seahawks</v>
      </c>
      <c r="M5" s="5">
        <f t="shared" si="1"/>
        <v>1605.189594469035</v>
      </c>
      <c r="N5" s="6">
        <f>M5-VLOOKUP($A5,RankingWk9!$A$2:$H$33,3,FALSE)</f>
        <v>0</v>
      </c>
    </row>
    <row r="6" spans="1:14">
      <c r="A6" t="s">
        <v>38</v>
      </c>
      <c r="B6">
        <v>5</v>
      </c>
      <c r="C6">
        <v>1593.2661296754659</v>
      </c>
      <c r="D6">
        <v>8</v>
      </c>
      <c r="E6">
        <v>8</v>
      </c>
      <c r="F6">
        <v>0</v>
      </c>
      <c r="G6">
        <v>0</v>
      </c>
      <c r="H6">
        <v>0</v>
      </c>
      <c r="J6">
        <f t="shared" si="2"/>
        <v>5</v>
      </c>
      <c r="K6">
        <f>VLOOKUP($A6,RankingWk9!$A$2:$H$33,2,FALSE)-J6</f>
        <v>1</v>
      </c>
      <c r="L6" t="str">
        <f t="shared" si="0"/>
        <v>Carolina Panthers</v>
      </c>
      <c r="M6" s="5">
        <f t="shared" si="1"/>
        <v>1593.2661296754659</v>
      </c>
      <c r="N6" s="6">
        <f>M6-VLOOKUP($A6,RankingWk9!$A$2:$H$33,3,FALSE)</f>
        <v>12.649680991459491</v>
      </c>
    </row>
    <row r="7" spans="1:14">
      <c r="A7" t="s">
        <v>50</v>
      </c>
      <c r="B7">
        <v>6</v>
      </c>
      <c r="C7">
        <v>1572.1273267911936</v>
      </c>
      <c r="D7">
        <v>8</v>
      </c>
      <c r="E7">
        <v>6</v>
      </c>
      <c r="F7">
        <v>0</v>
      </c>
      <c r="G7">
        <v>2</v>
      </c>
      <c r="H7">
        <v>0</v>
      </c>
      <c r="J7">
        <f t="shared" si="2"/>
        <v>6</v>
      </c>
      <c r="K7">
        <f>VLOOKUP($A7,RankingWk9!$A$2:$H$33,2,FALSE)-J7</f>
        <v>-1</v>
      </c>
      <c r="L7" t="str">
        <f t="shared" si="0"/>
        <v>Green Bay Packers</v>
      </c>
      <c r="M7" s="5">
        <f t="shared" si="1"/>
        <v>1572.1273267911936</v>
      </c>
      <c r="N7" s="6">
        <f>M7-VLOOKUP($A7,RankingWk9!$A$2:$H$33,3,FALSE)</f>
        <v>-12.649680991459491</v>
      </c>
    </row>
    <row r="8" spans="1:14">
      <c r="A8" t="s">
        <v>37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1</v>
      </c>
      <c r="J8">
        <f t="shared" si="2"/>
        <v>7</v>
      </c>
      <c r="K8">
        <f>VLOOKUP($A8,RankingWk9!$A$2:$H$33,2,FALSE)-J8</f>
        <v>0</v>
      </c>
      <c r="L8" t="str">
        <f t="shared" si="0"/>
        <v>Arizona Cardinals</v>
      </c>
      <c r="M8" s="5">
        <f t="shared" si="1"/>
        <v>1564.9987697751999</v>
      </c>
      <c r="N8" s="6">
        <f>M8-VLOOKUP($A8,RankingWk9!$A$2:$H$33,3,FALSE)</f>
        <v>0</v>
      </c>
    </row>
    <row r="9" spans="1:14">
      <c r="A9" t="s">
        <v>24</v>
      </c>
      <c r="B9">
        <v>8</v>
      </c>
      <c r="C9">
        <v>1549.5119928896163</v>
      </c>
      <c r="D9">
        <v>9</v>
      </c>
      <c r="E9">
        <v>5</v>
      </c>
      <c r="F9">
        <v>0</v>
      </c>
      <c r="G9">
        <v>4</v>
      </c>
      <c r="H9">
        <v>0</v>
      </c>
      <c r="J9">
        <f t="shared" si="2"/>
        <v>8</v>
      </c>
      <c r="K9">
        <f>VLOOKUP($A9,RankingWk9!$A$2:$H$33,2,FALSE)-J9</f>
        <v>0</v>
      </c>
      <c r="L9" t="str">
        <f t="shared" si="0"/>
        <v>Pittsburgh Steelers</v>
      </c>
      <c r="M9" s="5">
        <f t="shared" si="1"/>
        <v>1549.5119928896163</v>
      </c>
      <c r="N9" s="6">
        <f>M9-VLOOKUP($A9,RankingWk9!$A$2:$H$33,3,FALSE)</f>
        <v>8.0981806391152986</v>
      </c>
    </row>
    <row r="10" spans="1:14">
      <c r="A10" t="s">
        <v>27</v>
      </c>
      <c r="B10">
        <v>9</v>
      </c>
      <c r="C10">
        <v>1547.0268135558647</v>
      </c>
      <c r="D10">
        <v>9</v>
      </c>
      <c r="E10">
        <v>4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VLOOKUP($A10,RankingWk9!$A$2:$H$33,2,FALSE)-J10</f>
        <v>1</v>
      </c>
      <c r="L10" t="str">
        <f t="shared" si="0"/>
        <v>Indianapolis Colts</v>
      </c>
      <c r="M10" s="5">
        <f t="shared" si="1"/>
        <v>1547.0268135558647</v>
      </c>
      <c r="N10" s="6">
        <f>M10-VLOOKUP($A10,RankingWk9!$A$2:$H$33,3,FALSE)</f>
        <v>17.169858186670353</v>
      </c>
    </row>
    <row r="11" spans="1:14">
      <c r="A11" t="s">
        <v>34</v>
      </c>
      <c r="B11">
        <v>10</v>
      </c>
      <c r="C11">
        <v>1525.5600566529504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VLOOKUP($A11,RankingWk9!$A$2:$H$33,2,FALSE)-J11</f>
        <v>1</v>
      </c>
      <c r="L11" t="str">
        <f t="shared" si="0"/>
        <v>Dallas Cowboys</v>
      </c>
      <c r="M11" s="5">
        <f t="shared" si="1"/>
        <v>1525.5600566529504</v>
      </c>
      <c r="N11" s="6">
        <f>M11-VLOOKUP($A11,RankingWk9!$A$2:$H$33,3,FALSE)</f>
        <v>12.377765673289332</v>
      </c>
    </row>
    <row r="12" spans="1:14">
      <c r="A12" t="s">
        <v>21</v>
      </c>
      <c r="B12">
        <v>11</v>
      </c>
      <c r="C12">
        <v>1522.9905908182745</v>
      </c>
      <c r="D12">
        <v>8</v>
      </c>
      <c r="E12">
        <v>6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VLOOKUP($A12,RankingWk9!$A$2:$H$33,2,FALSE)-J12</f>
        <v>1</v>
      </c>
      <c r="L12" t="str">
        <f t="shared" si="0"/>
        <v>Minnesota Vikings</v>
      </c>
      <c r="M12" s="5">
        <f t="shared" si="1"/>
        <v>1522.9905908182745</v>
      </c>
      <c r="N12" s="6">
        <f>M12-VLOOKUP($A12,RankingWk9!$A$2:$H$33,3,FALSE)</f>
        <v>11.467700862403035</v>
      </c>
    </row>
    <row r="13" spans="1:14">
      <c r="A13" t="s">
        <v>25</v>
      </c>
      <c r="B13">
        <v>12</v>
      </c>
      <c r="C13">
        <v>1520.7738322612036</v>
      </c>
      <c r="D13">
        <v>9</v>
      </c>
      <c r="E13">
        <v>3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VLOOKUP($A13,RankingWk9!$A$2:$H$33,2,FALSE)-J13</f>
        <v>3</v>
      </c>
      <c r="L13" t="str">
        <f t="shared" si="0"/>
        <v>San Francisco 49ers</v>
      </c>
      <c r="M13" s="5">
        <f t="shared" si="1"/>
        <v>1520.7738322612036</v>
      </c>
      <c r="N13" s="6">
        <f>M13-VLOOKUP($A13,RankingWk9!$A$2:$H$33,3,FALSE)</f>
        <v>12.596652450364445</v>
      </c>
    </row>
    <row r="14" spans="1:14">
      <c r="A14" t="s">
        <v>32</v>
      </c>
      <c r="B14">
        <v>13</v>
      </c>
      <c r="C14">
        <v>1518.3429707133864</v>
      </c>
      <c r="D14">
        <v>9</v>
      </c>
      <c r="E14">
        <v>4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VLOOKUP($A14,RankingWk9!$A$2:$H$33,2,FALSE)-J14</f>
        <v>-4</v>
      </c>
      <c r="L14" t="str">
        <f t="shared" si="0"/>
        <v>New Orleans Saints</v>
      </c>
      <c r="M14" s="5">
        <f t="shared" si="1"/>
        <v>1518.3429707133864</v>
      </c>
      <c r="N14" s="6">
        <f>M14-VLOOKUP($A14,RankingWk9!$A$2:$H$33,3,FALSE)</f>
        <v>-19.047171632004847</v>
      </c>
    </row>
    <row r="15" spans="1:14">
      <c r="A15" t="s">
        <v>51</v>
      </c>
      <c r="B15">
        <v>14</v>
      </c>
      <c r="C15">
        <v>1506.554665418515</v>
      </c>
      <c r="D15">
        <v>8</v>
      </c>
      <c r="E15">
        <v>2</v>
      </c>
      <c r="F15">
        <v>0</v>
      </c>
      <c r="G15">
        <v>6</v>
      </c>
      <c r="H15">
        <v>1</v>
      </c>
      <c r="J15">
        <f t="shared" si="2"/>
        <v>14</v>
      </c>
      <c r="K15">
        <f>VLOOKUP($A15,RankingWk9!$A$2:$H$33,2,FALSE)-J15</f>
        <v>2</v>
      </c>
      <c r="L15" t="str">
        <f t="shared" si="0"/>
        <v>Baltimore Ravens</v>
      </c>
      <c r="M15" s="5">
        <f t="shared" si="1"/>
        <v>1506.554665418515</v>
      </c>
      <c r="N15" s="6">
        <f>M15-VLOOKUP($A15,RankingWk9!$A$2:$H$33,3,FALSE)</f>
        <v>0</v>
      </c>
    </row>
    <row r="16" spans="1:14">
      <c r="A16" t="s">
        <v>22</v>
      </c>
      <c r="B16">
        <v>15</v>
      </c>
      <c r="C16">
        <v>1498.2670209550949</v>
      </c>
      <c r="D16">
        <v>9</v>
      </c>
      <c r="E16">
        <v>6</v>
      </c>
      <c r="F16">
        <v>0</v>
      </c>
      <c r="G16">
        <v>3</v>
      </c>
      <c r="H16">
        <v>0</v>
      </c>
      <c r="J16">
        <f t="shared" si="2"/>
        <v>15</v>
      </c>
      <c r="K16">
        <f>VLOOKUP($A16,RankingWk9!$A$2:$H$33,2,FALSE)-J16</f>
        <v>-2</v>
      </c>
      <c r="L16" t="str">
        <f t="shared" si="0"/>
        <v>Atlanta Falcons</v>
      </c>
      <c r="M16" s="5">
        <f t="shared" si="1"/>
        <v>1498.2670209550949</v>
      </c>
      <c r="N16" s="6">
        <f>M16-VLOOKUP($A16,RankingWk9!$A$2:$H$33,3,FALSE)</f>
        <v>-12.596652450364445</v>
      </c>
    </row>
    <row r="17" spans="1:14">
      <c r="A17" t="s">
        <v>46</v>
      </c>
      <c r="B17">
        <v>16</v>
      </c>
      <c r="C17">
        <v>1497.406932616881</v>
      </c>
      <c r="D17">
        <v>8</v>
      </c>
      <c r="E17">
        <v>3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VLOOKUP($A17,RankingWk9!$A$2:$H$33,2,FALSE)-J17</f>
        <v>-2</v>
      </c>
      <c r="L17" t="str">
        <f t="shared" si="0"/>
        <v>Philadelphia Eagles</v>
      </c>
      <c r="M17" s="5">
        <f t="shared" si="1"/>
        <v>1497.406932616881</v>
      </c>
      <c r="N17" s="6">
        <f>M17-VLOOKUP($A17,RankingWk9!$A$2:$H$33,3,FALSE)</f>
        <v>-12.377765673289332</v>
      </c>
    </row>
    <row r="18" spans="1:14">
      <c r="A18" t="s">
        <v>36</v>
      </c>
      <c r="B18">
        <v>17</v>
      </c>
      <c r="C18">
        <v>1494.210497065304</v>
      </c>
      <c r="D18">
        <v>9</v>
      </c>
      <c r="E18">
        <v>5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VLOOKUP($A18,RankingWk9!$A$2:$H$33,2,FALSE)-J18</f>
        <v>1</v>
      </c>
      <c r="L18" t="str">
        <f t="shared" si="0"/>
        <v>New York Giants</v>
      </c>
      <c r="M18" s="5">
        <f t="shared" si="1"/>
        <v>1494.210497065304</v>
      </c>
      <c r="N18" s="6">
        <f>M18-VLOOKUP($A18,RankingWk9!$A$2:$H$33,3,FALSE)</f>
        <v>8.7800574616012454</v>
      </c>
    </row>
    <row r="19" spans="1:14">
      <c r="A19" t="s">
        <v>44</v>
      </c>
      <c r="B19">
        <v>18</v>
      </c>
      <c r="C19">
        <v>1493.9577600262548</v>
      </c>
      <c r="D19">
        <v>8</v>
      </c>
      <c r="E19">
        <v>3</v>
      </c>
      <c r="F19">
        <v>0</v>
      </c>
      <c r="G19">
        <v>5</v>
      </c>
      <c r="H19">
        <v>1</v>
      </c>
      <c r="J19">
        <f t="shared" si="2"/>
        <v>18</v>
      </c>
      <c r="K19">
        <f>VLOOKUP($A19,RankingWk9!$A$2:$H$33,2,FALSE)-J19</f>
        <v>-1</v>
      </c>
      <c r="L19" t="str">
        <f t="shared" si="0"/>
        <v>Kansas City Chiefs</v>
      </c>
      <c r="M19" s="5">
        <f t="shared" si="1"/>
        <v>1493.9577600262548</v>
      </c>
      <c r="N19" s="6">
        <f>M19-VLOOKUP($A19,RankingWk9!$A$2:$H$33,3,FALSE)</f>
        <v>0</v>
      </c>
    </row>
    <row r="20" spans="1:14">
      <c r="A20" t="s">
        <v>30</v>
      </c>
      <c r="B20">
        <v>19</v>
      </c>
      <c r="C20">
        <v>1481.4364619230778</v>
      </c>
      <c r="D20">
        <v>8</v>
      </c>
      <c r="E20">
        <v>4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VLOOKUP($A20,RankingWk9!$A$2:$H$33,2,FALSE)-J20</f>
        <v>2</v>
      </c>
      <c r="L20" t="str">
        <f t="shared" si="0"/>
        <v>Buffalo Bills</v>
      </c>
      <c r="M20" s="5">
        <f t="shared" si="1"/>
        <v>1481.4364619230778</v>
      </c>
      <c r="N20" s="6">
        <f>M20-VLOOKUP($A20,RankingWk9!$A$2:$H$33,3,FALSE)</f>
        <v>13.009469760898355</v>
      </c>
    </row>
    <row r="21" spans="1:14">
      <c r="A21" t="s">
        <v>45</v>
      </c>
      <c r="B21">
        <v>20</v>
      </c>
      <c r="C21">
        <v>1473.5607942755864</v>
      </c>
      <c r="D21">
        <v>8</v>
      </c>
      <c r="E21">
        <v>5</v>
      </c>
      <c r="F21">
        <v>0</v>
      </c>
      <c r="G21">
        <v>3</v>
      </c>
      <c r="H21">
        <v>0</v>
      </c>
      <c r="J21">
        <f t="shared" si="2"/>
        <v>20</v>
      </c>
      <c r="K21">
        <f>VLOOKUP($A21,RankingWk9!$A$2:$H$33,2,FALSE)-J21</f>
        <v>2</v>
      </c>
      <c r="L21" t="str">
        <f t="shared" si="0"/>
        <v>New York Jets</v>
      </c>
      <c r="M21" s="5">
        <f t="shared" si="1"/>
        <v>1473.5607942755864</v>
      </c>
      <c r="N21" s="6">
        <f>M21-VLOOKUP($A21,RankingWk9!$A$2:$H$33,3,FALSE)</f>
        <v>10.841540618777799</v>
      </c>
    </row>
    <row r="22" spans="1:14">
      <c r="A22" t="s">
        <v>47</v>
      </c>
      <c r="B22">
        <v>21</v>
      </c>
      <c r="C22">
        <v>1471.2970955947812</v>
      </c>
      <c r="D22">
        <v>8</v>
      </c>
      <c r="E22">
        <v>4</v>
      </c>
      <c r="F22">
        <v>0</v>
      </c>
      <c r="G22">
        <v>4</v>
      </c>
      <c r="H22">
        <v>0</v>
      </c>
      <c r="J22">
        <f t="shared" si="2"/>
        <v>21</v>
      </c>
      <c r="K22">
        <f>VLOOKUP($A22,RankingWk9!$A$2:$H$33,2,FALSE)-J22</f>
        <v>-2</v>
      </c>
      <c r="L22" t="str">
        <f t="shared" si="0"/>
        <v>St. Louis Rams</v>
      </c>
      <c r="M22" s="5">
        <f t="shared" si="1"/>
        <v>1471.2970955947812</v>
      </c>
      <c r="N22" s="6">
        <f>M22-VLOOKUP($A22,RankingWk9!$A$2:$H$33,3,FALSE)</f>
        <v>-11.467700862403035</v>
      </c>
    </row>
    <row r="23" spans="1:14">
      <c r="A23" t="s">
        <v>52</v>
      </c>
      <c r="B23">
        <v>22</v>
      </c>
      <c r="C23">
        <v>1469.5860053231131</v>
      </c>
      <c r="D23">
        <v>8</v>
      </c>
      <c r="E23">
        <v>3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VLOOKUP($A23,RankingWk9!$A$2:$H$33,2,FALSE)-J23</f>
        <v>-2</v>
      </c>
      <c r="L23" t="str">
        <f t="shared" si="0"/>
        <v>Miami Dolphins</v>
      </c>
      <c r="M23" s="5">
        <f t="shared" si="1"/>
        <v>1469.5860053231131</v>
      </c>
      <c r="N23" s="6">
        <f>M23-VLOOKUP($A23,RankingWk9!$A$2:$H$33,3,FALSE)</f>
        <v>-13.009469760898355</v>
      </c>
    </row>
    <row r="24" spans="1:14">
      <c r="A24" t="s">
        <v>42</v>
      </c>
      <c r="B24">
        <v>23</v>
      </c>
      <c r="C24">
        <v>1459.2323753588262</v>
      </c>
      <c r="D24">
        <v>8</v>
      </c>
      <c r="E24">
        <v>3</v>
      </c>
      <c r="F24">
        <v>0</v>
      </c>
      <c r="G24">
        <v>5</v>
      </c>
      <c r="H24">
        <v>1</v>
      </c>
      <c r="J24">
        <f t="shared" si="2"/>
        <v>23</v>
      </c>
      <c r="K24">
        <f>VLOOKUP($A24,RankingWk9!$A$2:$H$33,2,FALSE)-J24</f>
        <v>1</v>
      </c>
      <c r="L24" t="str">
        <f t="shared" si="0"/>
        <v>Houston Texans</v>
      </c>
      <c r="M24" s="5">
        <f t="shared" si="1"/>
        <v>1459.2323753588262</v>
      </c>
      <c r="N24" s="6">
        <f>M24-VLOOKUP($A24,RankingWk9!$A$2:$H$33,3,FALSE)</f>
        <v>0</v>
      </c>
    </row>
    <row r="25" spans="1:14">
      <c r="A25" t="s">
        <v>31</v>
      </c>
      <c r="B25">
        <v>24</v>
      </c>
      <c r="C25">
        <v>1459.1113323907878</v>
      </c>
      <c r="D25">
        <v>8</v>
      </c>
      <c r="E25">
        <v>1</v>
      </c>
      <c r="F25">
        <v>0</v>
      </c>
      <c r="G25">
        <v>7</v>
      </c>
      <c r="H25">
        <v>1</v>
      </c>
      <c r="J25">
        <f t="shared" si="2"/>
        <v>24</v>
      </c>
      <c r="K25">
        <f>VLOOKUP($A25,RankingWk9!$A$2:$H$33,2,FALSE)-J25</f>
        <v>1</v>
      </c>
      <c r="L25" t="str">
        <f t="shared" si="0"/>
        <v>Detroit Lions</v>
      </c>
      <c r="M25" s="5">
        <f t="shared" si="1"/>
        <v>1459.1113323907878</v>
      </c>
      <c r="N25" s="6">
        <f>M25-VLOOKUP($A25,RankingWk9!$A$2:$H$33,3,FALSE)</f>
        <v>0</v>
      </c>
    </row>
    <row r="26" spans="1:14">
      <c r="A26" t="s">
        <v>39</v>
      </c>
      <c r="B26">
        <v>25</v>
      </c>
      <c r="C26">
        <v>1458.5421548803695</v>
      </c>
      <c r="D26">
        <v>8</v>
      </c>
      <c r="E26">
        <v>3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VLOOKUP($A26,RankingWk9!$A$2:$H$33,2,FALSE)-J26</f>
        <v>1</v>
      </c>
      <c r="L26" t="str">
        <f t="shared" si="0"/>
        <v>Chicago Bears</v>
      </c>
      <c r="M26" s="5">
        <f t="shared" si="1"/>
        <v>1458.5421548803695</v>
      </c>
      <c r="N26" s="6">
        <f>M26-VLOOKUP($A26,RankingWk9!$A$2:$H$33,3,FALSE)</f>
        <v>13.011419912759266</v>
      </c>
    </row>
    <row r="27" spans="1:14">
      <c r="A27" t="s">
        <v>28</v>
      </c>
      <c r="B27">
        <v>26</v>
      </c>
      <c r="C27">
        <v>1446.7420926879631</v>
      </c>
      <c r="D27">
        <v>9</v>
      </c>
      <c r="E27">
        <v>2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VLOOKUP($A27,RankingWk9!$A$2:$H$33,2,FALSE)-J27</f>
        <v>-3</v>
      </c>
      <c r="L27" t="str">
        <f t="shared" si="0"/>
        <v>San Diego Chargers</v>
      </c>
      <c r="M27" s="5">
        <f t="shared" si="1"/>
        <v>1446.7420926879631</v>
      </c>
      <c r="N27" s="6">
        <f>M27-VLOOKUP($A27,RankingWk9!$A$2:$H$33,3,FALSE)</f>
        <v>-13.011419912759266</v>
      </c>
    </row>
    <row r="28" spans="1:14">
      <c r="A28" t="s">
        <v>43</v>
      </c>
      <c r="B28">
        <v>27</v>
      </c>
      <c r="C28">
        <v>1405.5077138608494</v>
      </c>
      <c r="D28">
        <v>8</v>
      </c>
      <c r="E28">
        <v>2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VLOOKUP($A28,RankingWk9!$A$2:$H$33,2,FALSE)-J28</f>
        <v>0</v>
      </c>
      <c r="L28" t="str">
        <f t="shared" si="0"/>
        <v>Jacksonville Jaguars</v>
      </c>
      <c r="M28" s="5">
        <f t="shared" si="1"/>
        <v>1405.5077138608494</v>
      </c>
      <c r="N28" s="6">
        <f>M28-VLOOKUP($A28,RankingWk9!$A$2:$H$33,3,FALSE)</f>
        <v>-10.841540618777799</v>
      </c>
    </row>
    <row r="29" spans="1:14">
      <c r="A29" t="s">
        <v>33</v>
      </c>
      <c r="B29">
        <v>28</v>
      </c>
      <c r="C29">
        <v>1405.497233260887</v>
      </c>
      <c r="D29">
        <v>8</v>
      </c>
      <c r="E29">
        <v>4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VLOOKUP($A29,RankingWk9!$A$2:$H$33,2,FALSE)-J29</f>
        <v>0</v>
      </c>
      <c r="L29" t="str">
        <f t="shared" si="0"/>
        <v>Oakland Raiders</v>
      </c>
      <c r="M29" s="5">
        <f t="shared" si="1"/>
        <v>1405.497233260887</v>
      </c>
      <c r="N29" s="6">
        <f>M29-VLOOKUP($A29,RankingWk9!$A$2:$H$33,3,FALSE)</f>
        <v>-8.0981806391152986</v>
      </c>
    </row>
    <row r="30" spans="1:14">
      <c r="A30" t="s">
        <v>23</v>
      </c>
      <c r="B30">
        <v>29</v>
      </c>
      <c r="C30">
        <v>1398.4498484217638</v>
      </c>
      <c r="D30">
        <v>8</v>
      </c>
      <c r="E30">
        <v>3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VLOOKUP($A30,RankingWk9!$A$2:$H$33,2,FALSE)-J30</f>
        <v>0</v>
      </c>
      <c r="L30" t="str">
        <f t="shared" si="0"/>
        <v>Washington Redskins</v>
      </c>
      <c r="M30" s="5">
        <f t="shared" si="1"/>
        <v>1398.4498484217638</v>
      </c>
      <c r="N30" s="6">
        <f>M30-VLOOKUP($A30,RankingWk9!$A$2:$H$33,3,FALSE)</f>
        <v>-3.7547456875947773</v>
      </c>
    </row>
    <row r="31" spans="1:14">
      <c r="A31" t="s">
        <v>48</v>
      </c>
      <c r="B31">
        <v>30</v>
      </c>
      <c r="C31">
        <v>1370.0296008849766</v>
      </c>
      <c r="D31">
        <v>8</v>
      </c>
      <c r="E31">
        <v>3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VLOOKUP($A31,RankingWk9!$A$2:$H$33,2,FALSE)-J31</f>
        <v>0</v>
      </c>
      <c r="L31" t="str">
        <f t="shared" si="0"/>
        <v>Tampa Bay Buccaneers</v>
      </c>
      <c r="M31" s="5">
        <f t="shared" si="1"/>
        <v>1370.0296008849766</v>
      </c>
      <c r="N31" s="6">
        <f>M31-VLOOKUP($A31,RankingWk9!$A$2:$H$33,3,FALSE)</f>
        <v>-8.7800574616012454</v>
      </c>
    </row>
    <row r="32" spans="1:14">
      <c r="A32" t="s">
        <v>41</v>
      </c>
      <c r="B32">
        <v>31</v>
      </c>
      <c r="C32">
        <v>1361.7436133079057</v>
      </c>
      <c r="D32">
        <v>9</v>
      </c>
      <c r="E32">
        <v>2</v>
      </c>
      <c r="F32">
        <v>0</v>
      </c>
      <c r="G32">
        <v>7</v>
      </c>
      <c r="H32">
        <v>0</v>
      </c>
      <c r="J32">
        <f t="shared" si="2"/>
        <v>31</v>
      </c>
      <c r="K32">
        <f>VLOOKUP($A32,RankingWk9!$A$2:$H$33,2,FALSE)-J32</f>
        <v>0</v>
      </c>
      <c r="L32" t="str">
        <f t="shared" si="0"/>
        <v>Cleveland Browns</v>
      </c>
      <c r="M32" s="5">
        <f t="shared" si="1"/>
        <v>1361.7436133079057</v>
      </c>
      <c r="N32" s="6">
        <f>M32-VLOOKUP($A32,RankingWk9!$A$2:$H$33,3,FALSE)</f>
        <v>-4.5312947032537068</v>
      </c>
    </row>
    <row r="33" spans="1:14">
      <c r="A33" t="s">
        <v>29</v>
      </c>
      <c r="B33">
        <v>32</v>
      </c>
      <c r="C33">
        <v>1354.3944603603131</v>
      </c>
      <c r="D33">
        <v>8</v>
      </c>
      <c r="E33">
        <v>2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VLOOKUP($A33,RankingWk9!$A$2:$H$33,2,FALSE)-J33</f>
        <v>0</v>
      </c>
      <c r="L33" t="str">
        <f t="shared" si="0"/>
        <v>Tennessee Titans</v>
      </c>
      <c r="M33" s="5">
        <f t="shared" si="1"/>
        <v>1354.3944603603131</v>
      </c>
      <c r="N33" s="6">
        <f>M33-VLOOKUP($A33,RankingWk9!$A$2:$H$33,3,FALSE)</f>
        <v>19.047171632004847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1712.7079139670411</v>
      </c>
      <c r="D2">
        <v>9</v>
      </c>
      <c r="E2">
        <v>9</v>
      </c>
      <c r="F2">
        <v>0</v>
      </c>
      <c r="G2">
        <v>0</v>
      </c>
      <c r="H2">
        <v>0</v>
      </c>
      <c r="J2">
        <f>1</f>
        <v>1</v>
      </c>
      <c r="K2">
        <f>VLOOKUP($A2,RankingWk10!$A$2:$H$33,2,FALSE)-J2</f>
        <v>0</v>
      </c>
      <c r="L2" t="str">
        <f>A2</f>
        <v>New England Patriots</v>
      </c>
      <c r="M2" s="5">
        <f>C2</f>
        <v>1712.7079139670411</v>
      </c>
      <c r="N2" s="6">
        <f>M2-VLOOKUP($A2,RankingWk10!$A$2:$H$33,3,FALSE)</f>
        <v>5.6760113979912603</v>
      </c>
    </row>
    <row r="3" spans="1:14">
      <c r="A3" t="s">
        <v>49</v>
      </c>
      <c r="B3">
        <v>2</v>
      </c>
      <c r="C3">
        <v>1631.3482613462375</v>
      </c>
      <c r="D3">
        <v>9</v>
      </c>
      <c r="E3">
        <v>7</v>
      </c>
      <c r="F3">
        <v>0</v>
      </c>
      <c r="G3">
        <v>2</v>
      </c>
      <c r="H3">
        <v>0</v>
      </c>
      <c r="J3">
        <f>J2+1</f>
        <v>2</v>
      </c>
      <c r="K3">
        <f>VLOOKUP($A3,RankingWk10!$A$2:$H$33,2,FALSE)-J3</f>
        <v>0</v>
      </c>
      <c r="L3" t="str">
        <f t="shared" ref="L3:L33" si="0">A3</f>
        <v>Denver Broncos</v>
      </c>
      <c r="M3" s="5">
        <f t="shared" ref="M3:M33" si="1">C3</f>
        <v>1631.3482613462375</v>
      </c>
      <c r="N3" s="6">
        <f>M3-VLOOKUP($A3,RankingWk10!$A$2:$H$33,3,FALSE)</f>
        <v>-17.737668004935131</v>
      </c>
    </row>
    <row r="4" spans="1:14">
      <c r="A4" t="s">
        <v>40</v>
      </c>
      <c r="B4">
        <v>3</v>
      </c>
      <c r="C4">
        <v>1614.4825322913205</v>
      </c>
      <c r="D4">
        <v>9</v>
      </c>
      <c r="E4">
        <v>8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VLOOKUP($A4,RankingWk10!$A$2:$H$33,2,FALSE)-J4</f>
        <v>0</v>
      </c>
      <c r="L4" t="str">
        <f t="shared" si="0"/>
        <v>Cincinnati Bengals</v>
      </c>
      <c r="M4" s="5">
        <f t="shared" si="1"/>
        <v>1614.4825322913205</v>
      </c>
      <c r="N4" s="6">
        <f>M4-VLOOKUP($A4,RankingWk10!$A$2:$H$33,3,FALSE)</f>
        <v>-18.270896317599181</v>
      </c>
    </row>
    <row r="5" spans="1:14">
      <c r="A5" t="s">
        <v>38</v>
      </c>
      <c r="B5">
        <v>4</v>
      </c>
      <c r="C5">
        <v>1598.3112352719172</v>
      </c>
      <c r="D5">
        <v>9</v>
      </c>
      <c r="E5">
        <v>9</v>
      </c>
      <c r="F5">
        <v>0</v>
      </c>
      <c r="G5">
        <v>0</v>
      </c>
      <c r="H5">
        <v>0</v>
      </c>
      <c r="J5">
        <f t="shared" si="2"/>
        <v>4</v>
      </c>
      <c r="K5">
        <f>VLOOKUP($A5,RankingWk10!$A$2:$H$33,2,FALSE)-J5</f>
        <v>1</v>
      </c>
      <c r="L5" t="str">
        <f t="shared" si="0"/>
        <v>Carolina Panthers</v>
      </c>
      <c r="M5" s="5">
        <f t="shared" si="1"/>
        <v>1598.3112352719172</v>
      </c>
      <c r="N5" s="6">
        <f>M5-VLOOKUP($A5,RankingWk10!$A$2:$H$33,3,FALSE)</f>
        <v>5.0451055964513216</v>
      </c>
    </row>
    <row r="6" spans="1:14">
      <c r="A6" t="s">
        <v>35</v>
      </c>
      <c r="B6">
        <v>5</v>
      </c>
      <c r="C6">
        <v>1591.250028783867</v>
      </c>
      <c r="D6">
        <v>9</v>
      </c>
      <c r="E6">
        <v>4</v>
      </c>
      <c r="F6">
        <v>0</v>
      </c>
      <c r="G6">
        <v>5</v>
      </c>
      <c r="H6">
        <v>0</v>
      </c>
      <c r="J6">
        <f t="shared" si="2"/>
        <v>5</v>
      </c>
      <c r="K6">
        <f>VLOOKUP($A6,RankingWk10!$A$2:$H$33,2,FALSE)-J6</f>
        <v>-1</v>
      </c>
      <c r="L6" t="str">
        <f t="shared" si="0"/>
        <v>Seattle Seahawks</v>
      </c>
      <c r="M6" s="5">
        <f t="shared" si="1"/>
        <v>1591.250028783867</v>
      </c>
      <c r="N6" s="6">
        <f>M6-VLOOKUP($A6,RankingWk10!$A$2:$H$33,3,FALSE)</f>
        <v>-13.939565685167963</v>
      </c>
    </row>
    <row r="7" spans="1:14">
      <c r="A7" t="s">
        <v>37</v>
      </c>
      <c r="B7">
        <v>6</v>
      </c>
      <c r="C7">
        <v>1578.9383354603679</v>
      </c>
      <c r="D7">
        <v>9</v>
      </c>
      <c r="E7">
        <v>7</v>
      </c>
      <c r="F7">
        <v>0</v>
      </c>
      <c r="G7">
        <v>2</v>
      </c>
      <c r="H7">
        <v>0</v>
      </c>
      <c r="J7">
        <f t="shared" si="2"/>
        <v>6</v>
      </c>
      <c r="K7">
        <f>VLOOKUP($A7,RankingWk10!$A$2:$H$33,2,FALSE)-J7</f>
        <v>1</v>
      </c>
      <c r="L7" t="str">
        <f t="shared" si="0"/>
        <v>Arizona Cardinals</v>
      </c>
      <c r="M7" s="5">
        <f t="shared" si="1"/>
        <v>1578.9383354603679</v>
      </c>
      <c r="N7" s="6">
        <f>M7-VLOOKUP($A7,RankingWk10!$A$2:$H$33,3,FALSE)</f>
        <v>13.939565685167963</v>
      </c>
    </row>
    <row r="8" spans="1:14">
      <c r="A8" t="s">
        <v>24</v>
      </c>
      <c r="B8">
        <v>7</v>
      </c>
      <c r="C8">
        <v>1555.8454729717448</v>
      </c>
      <c r="D8">
        <v>10</v>
      </c>
      <c r="E8">
        <v>6</v>
      </c>
      <c r="F8">
        <v>0</v>
      </c>
      <c r="G8">
        <v>4</v>
      </c>
      <c r="H8">
        <v>0</v>
      </c>
      <c r="J8">
        <f t="shared" si="2"/>
        <v>7</v>
      </c>
      <c r="K8">
        <f>VLOOKUP($A8,RankingWk10!$A$2:$H$33,2,FALSE)-J8</f>
        <v>1</v>
      </c>
      <c r="L8" t="str">
        <f t="shared" si="0"/>
        <v>Pittsburgh Steelers</v>
      </c>
      <c r="M8" s="5">
        <f t="shared" si="1"/>
        <v>1555.8454729717448</v>
      </c>
      <c r="N8" s="6">
        <f>M8-VLOOKUP($A8,RankingWk10!$A$2:$H$33,3,FALSE)</f>
        <v>6.3334800821285171</v>
      </c>
    </row>
    <row r="9" spans="1:14">
      <c r="A9" t="s">
        <v>50</v>
      </c>
      <c r="B9">
        <v>8</v>
      </c>
      <c r="C9">
        <v>1555.6988410140784</v>
      </c>
      <c r="D9">
        <v>9</v>
      </c>
      <c r="E9">
        <v>6</v>
      </c>
      <c r="F9">
        <v>0</v>
      </c>
      <c r="G9">
        <v>3</v>
      </c>
      <c r="H9">
        <v>0</v>
      </c>
      <c r="J9">
        <f t="shared" si="2"/>
        <v>8</v>
      </c>
      <c r="K9">
        <f>VLOOKUP($A9,RankingWk10!$A$2:$H$33,2,FALSE)-J9</f>
        <v>-2</v>
      </c>
      <c r="L9" t="str">
        <f t="shared" si="0"/>
        <v>Green Bay Packers</v>
      </c>
      <c r="M9" s="5">
        <f t="shared" si="1"/>
        <v>1555.6988410140784</v>
      </c>
      <c r="N9" s="6">
        <f>M9-VLOOKUP($A9,RankingWk10!$A$2:$H$33,3,FALSE)</f>
        <v>-16.428485777115156</v>
      </c>
    </row>
    <row r="10" spans="1:14">
      <c r="A10" t="s">
        <v>27</v>
      </c>
      <c r="B10">
        <v>9</v>
      </c>
      <c r="C10">
        <v>1547.0268135558647</v>
      </c>
      <c r="D10">
        <v>9</v>
      </c>
      <c r="E10">
        <v>4</v>
      </c>
      <c r="F10">
        <v>0</v>
      </c>
      <c r="G10">
        <v>5</v>
      </c>
      <c r="H10">
        <v>1</v>
      </c>
      <c r="J10">
        <f t="shared" si="2"/>
        <v>9</v>
      </c>
      <c r="K10">
        <f>VLOOKUP($A10,RankingWk10!$A$2:$H$33,2,FALSE)-J10</f>
        <v>0</v>
      </c>
      <c r="L10" t="str">
        <f t="shared" si="0"/>
        <v>Indianapolis Colts</v>
      </c>
      <c r="M10" s="5">
        <f t="shared" si="1"/>
        <v>1547.0268135558647</v>
      </c>
      <c r="N10" s="6">
        <f>M10-VLOOKUP($A10,RankingWk10!$A$2:$H$33,3,FALSE)</f>
        <v>0</v>
      </c>
    </row>
    <row r="11" spans="1:14">
      <c r="A11" t="s">
        <v>21</v>
      </c>
      <c r="B11">
        <v>10</v>
      </c>
      <c r="C11">
        <v>1531.4175231905633</v>
      </c>
      <c r="D11">
        <v>9</v>
      </c>
      <c r="E11">
        <v>7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VLOOKUP($A11,RankingWk10!$A$2:$H$33,2,FALSE)-J11</f>
        <v>1</v>
      </c>
      <c r="L11" t="str">
        <f t="shared" si="0"/>
        <v>Minnesota Vikings</v>
      </c>
      <c r="M11" s="5">
        <f t="shared" si="1"/>
        <v>1531.4175231905633</v>
      </c>
      <c r="N11" s="6">
        <f>M11-VLOOKUP($A11,RankingWk10!$A$2:$H$33,3,FALSE)</f>
        <v>8.4269323722887748</v>
      </c>
    </row>
    <row r="12" spans="1:14">
      <c r="A12" t="s">
        <v>25</v>
      </c>
      <c r="B12">
        <v>11</v>
      </c>
      <c r="C12">
        <v>1520.7738322612036</v>
      </c>
      <c r="D12">
        <v>9</v>
      </c>
      <c r="E12">
        <v>3</v>
      </c>
      <c r="F12">
        <v>0</v>
      </c>
      <c r="G12">
        <v>6</v>
      </c>
      <c r="H12">
        <v>1</v>
      </c>
      <c r="J12">
        <f t="shared" si="2"/>
        <v>11</v>
      </c>
      <c r="K12">
        <f>VLOOKUP($A12,RankingWk10!$A$2:$H$33,2,FALSE)-J12</f>
        <v>1</v>
      </c>
      <c r="L12" t="str">
        <f t="shared" si="0"/>
        <v>San Francisco 49ers</v>
      </c>
      <c r="M12" s="5">
        <f t="shared" si="1"/>
        <v>1520.7738322612036</v>
      </c>
      <c r="N12" s="6">
        <f>M12-VLOOKUP($A12,RankingWk10!$A$2:$H$33,3,FALSE)</f>
        <v>0</v>
      </c>
    </row>
    <row r="13" spans="1:14">
      <c r="A13" t="s">
        <v>44</v>
      </c>
      <c r="B13">
        <v>12</v>
      </c>
      <c r="C13">
        <v>1511.69542803119</v>
      </c>
      <c r="D13">
        <v>9</v>
      </c>
      <c r="E13">
        <v>4</v>
      </c>
      <c r="F13">
        <v>0</v>
      </c>
      <c r="G13">
        <v>5</v>
      </c>
      <c r="H13">
        <v>0</v>
      </c>
      <c r="J13">
        <f t="shared" si="2"/>
        <v>12</v>
      </c>
      <c r="K13">
        <f>VLOOKUP($A13,RankingWk10!$A$2:$H$33,2,FALSE)-J13</f>
        <v>6</v>
      </c>
      <c r="L13" t="str">
        <f t="shared" si="0"/>
        <v>Kansas City Chiefs</v>
      </c>
      <c r="M13" s="5">
        <f t="shared" si="1"/>
        <v>1511.69542803119</v>
      </c>
      <c r="N13" s="6">
        <f>M13-VLOOKUP($A13,RankingWk10!$A$2:$H$33,3,FALSE)</f>
        <v>17.737668004935131</v>
      </c>
    </row>
    <row r="14" spans="1:14">
      <c r="A14" t="s">
        <v>34</v>
      </c>
      <c r="B14">
        <v>13</v>
      </c>
      <c r="C14">
        <v>1507.8104621522209</v>
      </c>
      <c r="D14">
        <v>9</v>
      </c>
      <c r="E14">
        <v>3</v>
      </c>
      <c r="F14">
        <v>0</v>
      </c>
      <c r="G14">
        <v>6</v>
      </c>
      <c r="H14">
        <v>0</v>
      </c>
      <c r="J14">
        <f t="shared" si="2"/>
        <v>13</v>
      </c>
      <c r="K14">
        <f>VLOOKUP($A14,RankingWk10!$A$2:$H$33,2,FALSE)-J14</f>
        <v>-3</v>
      </c>
      <c r="L14" t="str">
        <f t="shared" si="0"/>
        <v>Dallas Cowboys</v>
      </c>
      <c r="M14" s="5">
        <f t="shared" si="1"/>
        <v>1507.8104621522209</v>
      </c>
      <c r="N14" s="6">
        <f>M14-VLOOKUP($A14,RankingWk10!$A$2:$H$33,3,FALSE)</f>
        <v>-17.749594500729472</v>
      </c>
    </row>
    <row r="15" spans="1:14">
      <c r="A15" t="s">
        <v>32</v>
      </c>
      <c r="B15">
        <v>14</v>
      </c>
      <c r="C15">
        <v>1501.6929061336282</v>
      </c>
      <c r="D15">
        <v>10</v>
      </c>
      <c r="E15">
        <v>4</v>
      </c>
      <c r="F15">
        <v>0</v>
      </c>
      <c r="G15">
        <v>6</v>
      </c>
      <c r="H15">
        <v>0</v>
      </c>
      <c r="J15">
        <f t="shared" si="2"/>
        <v>14</v>
      </c>
      <c r="K15">
        <f>VLOOKUP($A15,RankingWk10!$A$2:$H$33,2,FALSE)-J15</f>
        <v>-1</v>
      </c>
      <c r="L15" t="str">
        <f t="shared" si="0"/>
        <v>New Orleans Saints</v>
      </c>
      <c r="M15" s="5">
        <f t="shared" si="1"/>
        <v>1501.6929061336282</v>
      </c>
      <c r="N15" s="6">
        <f>M15-VLOOKUP($A15,RankingWk10!$A$2:$H$33,3,FALSE)</f>
        <v>-16.650064579758237</v>
      </c>
    </row>
    <row r="16" spans="1:14">
      <c r="A16" t="s">
        <v>22</v>
      </c>
      <c r="B16">
        <v>15</v>
      </c>
      <c r="C16">
        <v>1498.2670209550949</v>
      </c>
      <c r="D16">
        <v>9</v>
      </c>
      <c r="E16">
        <v>6</v>
      </c>
      <c r="F16">
        <v>0</v>
      </c>
      <c r="G16">
        <v>3</v>
      </c>
      <c r="H16">
        <v>1</v>
      </c>
      <c r="J16">
        <f t="shared" si="2"/>
        <v>15</v>
      </c>
      <c r="K16">
        <f>VLOOKUP($A16,RankingWk10!$A$2:$H$33,2,FALSE)-J16</f>
        <v>0</v>
      </c>
      <c r="L16" t="str">
        <f t="shared" si="0"/>
        <v>Atlanta Falcons</v>
      </c>
      <c r="M16" s="5">
        <f t="shared" si="1"/>
        <v>1498.2670209550949</v>
      </c>
      <c r="N16" s="6">
        <f>M16-VLOOKUP($A16,RankingWk10!$A$2:$H$33,3,FALSE)</f>
        <v>0</v>
      </c>
    </row>
    <row r="17" spans="1:14">
      <c r="A17" t="s">
        <v>30</v>
      </c>
      <c r="B17">
        <v>16</v>
      </c>
      <c r="C17">
        <v>1493.6531605244204</v>
      </c>
      <c r="D17">
        <v>9</v>
      </c>
      <c r="E17">
        <v>5</v>
      </c>
      <c r="F17">
        <v>0</v>
      </c>
      <c r="G17">
        <v>4</v>
      </c>
      <c r="H17">
        <v>0</v>
      </c>
      <c r="J17">
        <f t="shared" si="2"/>
        <v>16</v>
      </c>
      <c r="K17">
        <f>VLOOKUP($A17,RankingWk10!$A$2:$H$33,2,FALSE)-J17</f>
        <v>3</v>
      </c>
      <c r="L17" t="str">
        <f t="shared" si="0"/>
        <v>Buffalo Bills</v>
      </c>
      <c r="M17" s="5">
        <f t="shared" si="1"/>
        <v>1493.6531605244204</v>
      </c>
      <c r="N17" s="6">
        <f>M17-VLOOKUP($A17,RankingWk10!$A$2:$H$33,3,FALSE)</f>
        <v>12.216698601342614</v>
      </c>
    </row>
    <row r="18" spans="1:14">
      <c r="A18" t="s">
        <v>51</v>
      </c>
      <c r="B18">
        <v>17</v>
      </c>
      <c r="C18">
        <v>1490.5183585386881</v>
      </c>
      <c r="D18">
        <v>9</v>
      </c>
      <c r="E18">
        <v>2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VLOOKUP($A18,RankingWk10!$A$2:$H$33,2,FALSE)-J18</f>
        <v>-3</v>
      </c>
      <c r="L18" t="str">
        <f t="shared" si="0"/>
        <v>Baltimore Ravens</v>
      </c>
      <c r="M18" s="5">
        <f t="shared" si="1"/>
        <v>1490.5183585386881</v>
      </c>
      <c r="N18" s="6">
        <f>M18-VLOOKUP($A18,RankingWk10!$A$2:$H$33,3,FALSE)</f>
        <v>-16.036306879826952</v>
      </c>
    </row>
    <row r="19" spans="1:14">
      <c r="A19" t="s">
        <v>36</v>
      </c>
      <c r="B19">
        <v>18</v>
      </c>
      <c r="C19">
        <v>1488.5344856673128</v>
      </c>
      <c r="D19">
        <v>10</v>
      </c>
      <c r="E19">
        <v>5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VLOOKUP($A19,RankingWk10!$A$2:$H$33,2,FALSE)-J19</f>
        <v>-1</v>
      </c>
      <c r="L19" t="str">
        <f t="shared" si="0"/>
        <v>New York Giants</v>
      </c>
      <c r="M19" s="5">
        <f t="shared" si="1"/>
        <v>1488.5344856673128</v>
      </c>
      <c r="N19" s="6">
        <f>M19-VLOOKUP($A19,RankingWk10!$A$2:$H$33,3,FALSE)</f>
        <v>-5.6760113979912603</v>
      </c>
    </row>
    <row r="20" spans="1:14">
      <c r="A20" t="s">
        <v>46</v>
      </c>
      <c r="B20">
        <v>19</v>
      </c>
      <c r="C20">
        <v>1483.9081281686108</v>
      </c>
      <c r="D20">
        <v>9</v>
      </c>
      <c r="E20">
        <v>3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VLOOKUP($A20,RankingWk10!$A$2:$H$33,2,FALSE)-J20</f>
        <v>-3</v>
      </c>
      <c r="L20" t="str">
        <f t="shared" si="0"/>
        <v>Philadelphia Eagles</v>
      </c>
      <c r="M20" s="5">
        <f t="shared" si="1"/>
        <v>1483.9081281686108</v>
      </c>
      <c r="N20" s="6">
        <f>M20-VLOOKUP($A20,RankingWk10!$A$2:$H$33,3,FALSE)</f>
        <v>-13.498804448270221</v>
      </c>
    </row>
    <row r="21" spans="1:14">
      <c r="A21" t="s">
        <v>52</v>
      </c>
      <c r="B21">
        <v>20</v>
      </c>
      <c r="C21">
        <v>1483.0848097713833</v>
      </c>
      <c r="D21">
        <v>9</v>
      </c>
      <c r="E21">
        <v>4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VLOOKUP($A21,RankingWk10!$A$2:$H$33,2,FALSE)-J21</f>
        <v>2</v>
      </c>
      <c r="L21" t="str">
        <f t="shared" si="0"/>
        <v>Miami Dolphins</v>
      </c>
      <c r="M21" s="5">
        <f t="shared" si="1"/>
        <v>1483.0848097713833</v>
      </c>
      <c r="N21" s="6">
        <f>M21-VLOOKUP($A21,RankingWk10!$A$2:$H$33,3,FALSE)</f>
        <v>13.498804448270221</v>
      </c>
    </row>
    <row r="22" spans="1:14">
      <c r="A22" t="s">
        <v>42</v>
      </c>
      <c r="B22">
        <v>21</v>
      </c>
      <c r="C22">
        <v>1477.5032716764254</v>
      </c>
      <c r="D22">
        <v>9</v>
      </c>
      <c r="E22">
        <v>4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VLOOKUP($A22,RankingWk10!$A$2:$H$33,2,FALSE)-J22</f>
        <v>2</v>
      </c>
      <c r="L22" t="str">
        <f t="shared" si="0"/>
        <v>Houston Texans</v>
      </c>
      <c r="M22" s="5">
        <f t="shared" si="1"/>
        <v>1477.5032716764254</v>
      </c>
      <c r="N22" s="6">
        <f>M22-VLOOKUP($A22,RankingWk10!$A$2:$H$33,3,FALSE)</f>
        <v>18.270896317599181</v>
      </c>
    </row>
    <row r="23" spans="1:14">
      <c r="A23" t="s">
        <v>31</v>
      </c>
      <c r="B23">
        <v>22</v>
      </c>
      <c r="C23">
        <v>1475.5398181679029</v>
      </c>
      <c r="D23">
        <v>9</v>
      </c>
      <c r="E23">
        <v>2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VLOOKUP($A23,RankingWk10!$A$2:$H$33,2,FALSE)-J23</f>
        <v>2</v>
      </c>
      <c r="L23" t="str">
        <f t="shared" si="0"/>
        <v>Detroit Lions</v>
      </c>
      <c r="M23" s="5">
        <f t="shared" si="1"/>
        <v>1475.5398181679029</v>
      </c>
      <c r="N23" s="6">
        <f>M23-VLOOKUP($A23,RankingWk10!$A$2:$H$33,3,FALSE)</f>
        <v>16.428485777115156</v>
      </c>
    </row>
    <row r="24" spans="1:14">
      <c r="A24" t="s">
        <v>39</v>
      </c>
      <c r="B24">
        <v>23</v>
      </c>
      <c r="C24">
        <v>1471.5008447134569</v>
      </c>
      <c r="D24">
        <v>9</v>
      </c>
      <c r="E24">
        <v>4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VLOOKUP($A24,RankingWk10!$A$2:$H$33,2,FALSE)-J24</f>
        <v>2</v>
      </c>
      <c r="L24" t="str">
        <f t="shared" si="0"/>
        <v>Chicago Bears</v>
      </c>
      <c r="M24" s="5">
        <f t="shared" si="1"/>
        <v>1471.5008447134569</v>
      </c>
      <c r="N24" s="6">
        <f>M24-VLOOKUP($A24,RankingWk10!$A$2:$H$33,3,FALSE)</f>
        <v>12.958689833087419</v>
      </c>
    </row>
    <row r="25" spans="1:14">
      <c r="A25" t="s">
        <v>45</v>
      </c>
      <c r="B25">
        <v>24</v>
      </c>
      <c r="C25">
        <v>1461.3440956742438</v>
      </c>
      <c r="D25">
        <v>9</v>
      </c>
      <c r="E25">
        <v>5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VLOOKUP($A25,RankingWk10!$A$2:$H$33,2,FALSE)-J25</f>
        <v>-4</v>
      </c>
      <c r="L25" t="str">
        <f t="shared" si="0"/>
        <v>New York Jets</v>
      </c>
      <c r="M25" s="5">
        <f t="shared" si="1"/>
        <v>1461.3440956742438</v>
      </c>
      <c r="N25" s="6">
        <f>M25-VLOOKUP($A25,RankingWk10!$A$2:$H$33,3,FALSE)</f>
        <v>-12.216698601342614</v>
      </c>
    </row>
    <row r="26" spans="1:14">
      <c r="A26" t="s">
        <v>47</v>
      </c>
      <c r="B26">
        <v>25</v>
      </c>
      <c r="C26">
        <v>1458.3384057616938</v>
      </c>
      <c r="D26">
        <v>9</v>
      </c>
      <c r="E26">
        <v>4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VLOOKUP($A26,RankingWk10!$A$2:$H$33,2,FALSE)-J26</f>
        <v>-4</v>
      </c>
      <c r="L26" t="str">
        <f t="shared" si="0"/>
        <v>St. Louis Rams</v>
      </c>
      <c r="M26" s="5">
        <f t="shared" si="1"/>
        <v>1458.3384057616938</v>
      </c>
      <c r="N26" s="6">
        <f>M26-VLOOKUP($A26,RankingWk10!$A$2:$H$33,3,FALSE)</f>
        <v>-12.958689833087419</v>
      </c>
    </row>
    <row r="27" spans="1:14">
      <c r="A27" t="s">
        <v>28</v>
      </c>
      <c r="B27">
        <v>26</v>
      </c>
      <c r="C27">
        <v>1446.7420926879631</v>
      </c>
      <c r="D27">
        <v>9</v>
      </c>
      <c r="E27">
        <v>2</v>
      </c>
      <c r="F27">
        <v>0</v>
      </c>
      <c r="G27">
        <v>7</v>
      </c>
      <c r="H27">
        <v>1</v>
      </c>
      <c r="J27">
        <f t="shared" si="2"/>
        <v>26</v>
      </c>
      <c r="K27">
        <f>VLOOKUP($A27,RankingWk10!$A$2:$H$33,2,FALSE)-J27</f>
        <v>0</v>
      </c>
      <c r="L27" t="str">
        <f t="shared" si="0"/>
        <v>San Diego Chargers</v>
      </c>
      <c r="M27" s="5">
        <f t="shared" si="1"/>
        <v>1446.7420926879631</v>
      </c>
      <c r="N27" s="6">
        <f>M27-VLOOKUP($A27,RankingWk10!$A$2:$H$33,3,FALSE)</f>
        <v>0</v>
      </c>
    </row>
    <row r="28" spans="1:14">
      <c r="A28" t="s">
        <v>43</v>
      </c>
      <c r="B28">
        <v>27</v>
      </c>
      <c r="C28">
        <v>1421.5440207406764</v>
      </c>
      <c r="D28">
        <v>9</v>
      </c>
      <c r="E28">
        <v>3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VLOOKUP($A28,RankingWk10!$A$2:$H$33,2,FALSE)-J28</f>
        <v>0</v>
      </c>
      <c r="L28" t="str">
        <f t="shared" si="0"/>
        <v>Jacksonville Jaguars</v>
      </c>
      <c r="M28" s="5">
        <f t="shared" si="1"/>
        <v>1421.5440207406764</v>
      </c>
      <c r="N28" s="6">
        <f>M28-VLOOKUP($A28,RankingWk10!$A$2:$H$33,3,FALSE)</f>
        <v>16.036306879826952</v>
      </c>
    </row>
    <row r="29" spans="1:14">
      <c r="A29" t="s">
        <v>23</v>
      </c>
      <c r="B29">
        <v>28</v>
      </c>
      <c r="C29">
        <v>1415.0999130015221</v>
      </c>
      <c r="D29">
        <v>9</v>
      </c>
      <c r="E29">
        <v>4</v>
      </c>
      <c r="F29">
        <v>0</v>
      </c>
      <c r="G29">
        <v>5</v>
      </c>
      <c r="H29">
        <v>0</v>
      </c>
      <c r="J29">
        <f t="shared" si="2"/>
        <v>28</v>
      </c>
      <c r="K29">
        <f>VLOOKUP($A29,RankingWk10!$A$2:$H$33,2,FALSE)-J29</f>
        <v>1</v>
      </c>
      <c r="L29" t="str">
        <f t="shared" si="0"/>
        <v>Washington Redskins</v>
      </c>
      <c r="M29" s="5">
        <f t="shared" si="1"/>
        <v>1415.0999130015221</v>
      </c>
      <c r="N29" s="6">
        <f>M29-VLOOKUP($A29,RankingWk10!$A$2:$H$33,3,FALSE)</f>
        <v>16.650064579758237</v>
      </c>
    </row>
    <row r="30" spans="1:14">
      <c r="A30" t="s">
        <v>33</v>
      </c>
      <c r="B30">
        <v>29</v>
      </c>
      <c r="C30">
        <v>1397.0703008885982</v>
      </c>
      <c r="D30">
        <v>9</v>
      </c>
      <c r="E30">
        <v>4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VLOOKUP($A30,RankingWk10!$A$2:$H$33,2,FALSE)-J30</f>
        <v>-1</v>
      </c>
      <c r="L30" t="str">
        <f t="shared" si="0"/>
        <v>Oakland Raiders</v>
      </c>
      <c r="M30" s="5">
        <f t="shared" si="1"/>
        <v>1397.0703008885982</v>
      </c>
      <c r="N30" s="6">
        <f>M30-VLOOKUP($A30,RankingWk10!$A$2:$H$33,3,FALSE)</f>
        <v>-8.4269323722887748</v>
      </c>
    </row>
    <row r="31" spans="1:14">
      <c r="A31" t="s">
        <v>48</v>
      </c>
      <c r="B31">
        <v>30</v>
      </c>
      <c r="C31">
        <v>1387.7791953857061</v>
      </c>
      <c r="D31">
        <v>9</v>
      </c>
      <c r="E31">
        <v>4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VLOOKUP($A31,RankingWk10!$A$2:$H$33,2,FALSE)-J31</f>
        <v>0</v>
      </c>
      <c r="L31" t="str">
        <f t="shared" si="0"/>
        <v>Tampa Bay Buccaneers</v>
      </c>
      <c r="M31" s="5">
        <f t="shared" si="1"/>
        <v>1387.7791953857061</v>
      </c>
      <c r="N31" s="6">
        <f>M31-VLOOKUP($A31,RankingWk10!$A$2:$H$33,3,FALSE)</f>
        <v>17.749594500729472</v>
      </c>
    </row>
    <row r="32" spans="1:14">
      <c r="A32" t="s">
        <v>41</v>
      </c>
      <c r="B32">
        <v>31</v>
      </c>
      <c r="C32">
        <v>1355.4101332257771</v>
      </c>
      <c r="D32">
        <v>10</v>
      </c>
      <c r="E32">
        <v>2</v>
      </c>
      <c r="F32">
        <v>0</v>
      </c>
      <c r="G32">
        <v>8</v>
      </c>
      <c r="H32">
        <v>0</v>
      </c>
      <c r="J32">
        <f t="shared" si="2"/>
        <v>31</v>
      </c>
      <c r="K32">
        <f>VLOOKUP($A32,RankingWk10!$A$2:$H$33,2,FALSE)-J32</f>
        <v>0</v>
      </c>
      <c r="L32" t="str">
        <f t="shared" si="0"/>
        <v>Cleveland Browns</v>
      </c>
      <c r="M32" s="5">
        <f t="shared" si="1"/>
        <v>1355.4101332257771</v>
      </c>
      <c r="N32" s="6">
        <f>M32-VLOOKUP($A32,RankingWk10!$A$2:$H$33,3,FALSE)</f>
        <v>-6.3334800821285171</v>
      </c>
    </row>
    <row r="33" spans="1:14">
      <c r="A33" t="s">
        <v>29</v>
      </c>
      <c r="B33">
        <v>32</v>
      </c>
      <c r="C33">
        <v>1349.3493547638618</v>
      </c>
      <c r="D33">
        <v>9</v>
      </c>
      <c r="E33">
        <v>2</v>
      </c>
      <c r="F33">
        <v>0</v>
      </c>
      <c r="G33">
        <v>7</v>
      </c>
      <c r="H33">
        <v>0</v>
      </c>
      <c r="J33">
        <f t="shared" si="2"/>
        <v>32</v>
      </c>
      <c r="K33">
        <f>VLOOKUP($A33,RankingWk10!$A$2:$H$33,2,FALSE)-J33</f>
        <v>0</v>
      </c>
      <c r="L33" t="str">
        <f t="shared" si="0"/>
        <v>Tennessee Titans</v>
      </c>
      <c r="M33" s="5">
        <f t="shared" si="1"/>
        <v>1349.3493547638618</v>
      </c>
      <c r="N33" s="6">
        <f>M33-VLOOKUP($A33,RankingWk10!$A$2:$H$33,3,FALSE)</f>
        <v>-5.0451055964513216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1718.2280426309778</v>
      </c>
      <c r="D2">
        <v>10</v>
      </c>
      <c r="E2">
        <v>10</v>
      </c>
      <c r="F2">
        <v>0</v>
      </c>
      <c r="G2">
        <v>0</v>
      </c>
      <c r="H2">
        <v>0</v>
      </c>
      <c r="J2">
        <f>1</f>
        <v>1</v>
      </c>
      <c r="K2">
        <f>VLOOKUP($A2,RankingWk11!$A$2:$H$33,2,FALSE)-J2</f>
        <v>0</v>
      </c>
      <c r="L2" t="str">
        <f>A2</f>
        <v>New England Patriots</v>
      </c>
      <c r="M2" s="5">
        <f>C2</f>
        <v>1718.2280426309778</v>
      </c>
      <c r="N2" s="6">
        <f>M2-VLOOKUP($A2,RankingWk11!$A$2:$H$33,3,FALSE)</f>
        <v>5.5201286639367027</v>
      </c>
    </row>
    <row r="3" spans="1:14">
      <c r="A3" t="s">
        <v>49</v>
      </c>
      <c r="B3">
        <v>2</v>
      </c>
      <c r="C3">
        <v>1638.4714156232164</v>
      </c>
      <c r="D3">
        <v>10</v>
      </c>
      <c r="E3">
        <v>8</v>
      </c>
      <c r="F3">
        <v>0</v>
      </c>
      <c r="G3">
        <v>2</v>
      </c>
      <c r="H3">
        <v>0</v>
      </c>
      <c r="J3">
        <f>J2+1</f>
        <v>2</v>
      </c>
      <c r="K3">
        <f>VLOOKUP($A3,RankingWk11!$A$2:$H$33,2,FALSE)-J3</f>
        <v>0</v>
      </c>
      <c r="L3" t="str">
        <f t="shared" ref="L3:L33" si="0">A3</f>
        <v>Denver Broncos</v>
      </c>
      <c r="M3" s="5">
        <f t="shared" ref="M3:M33" si="1">C3</f>
        <v>1638.4714156232164</v>
      </c>
      <c r="N3" s="6">
        <f>M3-VLOOKUP($A3,RankingWk11!$A$2:$H$33,3,FALSE)</f>
        <v>7.1231542769789939</v>
      </c>
    </row>
    <row r="4" spans="1:14">
      <c r="A4" t="s">
        <v>38</v>
      </c>
      <c r="B4">
        <v>3</v>
      </c>
      <c r="C4">
        <v>1604.7695686839402</v>
      </c>
      <c r="D4">
        <v>10</v>
      </c>
      <c r="E4">
        <v>10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VLOOKUP($A4,RankingWk11!$A$2:$H$33,2,FALSE)-J4</f>
        <v>1</v>
      </c>
      <c r="L4" t="str">
        <f t="shared" si="0"/>
        <v>Carolina Panthers</v>
      </c>
      <c r="M4" s="5">
        <f t="shared" si="1"/>
        <v>1604.7695686839402</v>
      </c>
      <c r="N4" s="6">
        <f>M4-VLOOKUP($A4,RankingWk11!$A$2:$H$33,3,FALSE)</f>
        <v>6.4583334120229665</v>
      </c>
    </row>
    <row r="5" spans="1:14">
      <c r="A5" t="s">
        <v>35</v>
      </c>
      <c r="B5">
        <v>4</v>
      </c>
      <c r="C5">
        <v>1601.2486578709861</v>
      </c>
      <c r="D5">
        <v>10</v>
      </c>
      <c r="E5">
        <v>5</v>
      </c>
      <c r="F5">
        <v>0</v>
      </c>
      <c r="G5">
        <v>5</v>
      </c>
      <c r="H5">
        <v>0</v>
      </c>
      <c r="J5">
        <f t="shared" si="2"/>
        <v>4</v>
      </c>
      <c r="K5">
        <f>VLOOKUP($A5,RankingWk11!$A$2:$H$33,2,FALSE)-J5</f>
        <v>1</v>
      </c>
      <c r="L5" t="str">
        <f t="shared" si="0"/>
        <v>Seattle Seahawks</v>
      </c>
      <c r="M5" s="5">
        <f t="shared" si="1"/>
        <v>1601.2486578709861</v>
      </c>
      <c r="N5" s="6">
        <f>M5-VLOOKUP($A5,RankingWk11!$A$2:$H$33,3,FALSE)</f>
        <v>9.9986290871190704</v>
      </c>
    </row>
    <row r="6" spans="1:14">
      <c r="A6" t="s">
        <v>40</v>
      </c>
      <c r="B6">
        <v>5</v>
      </c>
      <c r="C6">
        <v>1600.7081698233219</v>
      </c>
      <c r="D6">
        <v>10</v>
      </c>
      <c r="E6">
        <v>8</v>
      </c>
      <c r="F6">
        <v>0</v>
      </c>
      <c r="G6">
        <v>2</v>
      </c>
      <c r="H6">
        <v>0</v>
      </c>
      <c r="J6">
        <f t="shared" si="2"/>
        <v>5</v>
      </c>
      <c r="K6">
        <f>VLOOKUP($A6,RankingWk11!$A$2:$H$33,2,FALSE)-J6</f>
        <v>-2</v>
      </c>
      <c r="L6" t="str">
        <f t="shared" si="0"/>
        <v>Cincinnati Bengals</v>
      </c>
      <c r="M6" s="5">
        <f t="shared" si="1"/>
        <v>1600.7081698233219</v>
      </c>
      <c r="N6" s="6">
        <f>M6-VLOOKUP($A6,RankingWk11!$A$2:$H$33,3,FALSE)</f>
        <v>-13.774362467998571</v>
      </c>
    </row>
    <row r="7" spans="1:14">
      <c r="A7" t="s">
        <v>37</v>
      </c>
      <c r="B7">
        <v>6</v>
      </c>
      <c r="C7">
        <v>1592.7126979283664</v>
      </c>
      <c r="D7">
        <v>10</v>
      </c>
      <c r="E7">
        <v>8</v>
      </c>
      <c r="F7">
        <v>0</v>
      </c>
      <c r="G7">
        <v>2</v>
      </c>
      <c r="H7">
        <v>0</v>
      </c>
      <c r="J7">
        <f t="shared" si="2"/>
        <v>6</v>
      </c>
      <c r="K7">
        <f>VLOOKUP($A7,RankingWk11!$A$2:$H$33,2,FALSE)-J7</f>
        <v>0</v>
      </c>
      <c r="L7" t="str">
        <f t="shared" si="0"/>
        <v>Arizona Cardinals</v>
      </c>
      <c r="M7" s="5">
        <f t="shared" si="1"/>
        <v>1592.7126979283664</v>
      </c>
      <c r="N7" s="6">
        <f>M7-VLOOKUP($A7,RankingWk11!$A$2:$H$33,3,FALSE)</f>
        <v>13.774362467998571</v>
      </c>
    </row>
    <row r="8" spans="1:14">
      <c r="A8" t="s">
        <v>50</v>
      </c>
      <c r="B8">
        <v>7</v>
      </c>
      <c r="C8">
        <v>1567.3266698805958</v>
      </c>
      <c r="D8">
        <v>10</v>
      </c>
      <c r="E8">
        <v>7</v>
      </c>
      <c r="F8">
        <v>0</v>
      </c>
      <c r="G8">
        <v>3</v>
      </c>
      <c r="H8">
        <v>0</v>
      </c>
      <c r="J8">
        <f t="shared" si="2"/>
        <v>7</v>
      </c>
      <c r="K8">
        <f>VLOOKUP($A8,RankingWk11!$A$2:$H$33,2,FALSE)-J8</f>
        <v>1</v>
      </c>
      <c r="L8" t="str">
        <f t="shared" si="0"/>
        <v>Green Bay Packers</v>
      </c>
      <c r="M8" s="5">
        <f t="shared" si="1"/>
        <v>1567.3266698805958</v>
      </c>
      <c r="N8" s="6">
        <f>M8-VLOOKUP($A8,RankingWk11!$A$2:$H$33,3,FALSE)</f>
        <v>11.627828866517348</v>
      </c>
    </row>
    <row r="9" spans="1:14">
      <c r="A9" t="s">
        <v>27</v>
      </c>
      <c r="B9">
        <v>8</v>
      </c>
      <c r="C9">
        <v>1557.7839662995746</v>
      </c>
      <c r="D9">
        <v>10</v>
      </c>
      <c r="E9">
        <v>5</v>
      </c>
      <c r="F9">
        <v>0</v>
      </c>
      <c r="G9">
        <v>5</v>
      </c>
      <c r="H9">
        <v>0</v>
      </c>
      <c r="J9">
        <f t="shared" si="2"/>
        <v>8</v>
      </c>
      <c r="K9">
        <f>VLOOKUP($A9,RankingWk11!$A$2:$H$33,2,FALSE)-J9</f>
        <v>1</v>
      </c>
      <c r="L9" t="str">
        <f t="shared" si="0"/>
        <v>Indianapolis Colts</v>
      </c>
      <c r="M9" s="5">
        <f t="shared" si="1"/>
        <v>1557.7839662995746</v>
      </c>
      <c r="N9" s="6">
        <f>M9-VLOOKUP($A9,RankingWk11!$A$2:$H$33,3,FALSE)</f>
        <v>10.757152743709867</v>
      </c>
    </row>
    <row r="10" spans="1:14">
      <c r="A10" t="s">
        <v>24</v>
      </c>
      <c r="B10">
        <v>9</v>
      </c>
      <c r="C10">
        <v>1555.8454729717448</v>
      </c>
      <c r="D10">
        <v>10</v>
      </c>
      <c r="E10">
        <v>6</v>
      </c>
      <c r="F10">
        <v>0</v>
      </c>
      <c r="G10">
        <v>4</v>
      </c>
      <c r="H10">
        <v>1</v>
      </c>
      <c r="J10">
        <f t="shared" si="2"/>
        <v>9</v>
      </c>
      <c r="K10">
        <f>VLOOKUP($A10,RankingWk11!$A$2:$H$33,2,FALSE)-J10</f>
        <v>-2</v>
      </c>
      <c r="L10" t="str">
        <f t="shared" si="0"/>
        <v>Pittsburgh Steelers</v>
      </c>
      <c r="M10" s="5">
        <f t="shared" si="1"/>
        <v>1555.8454729717448</v>
      </c>
      <c r="N10" s="6">
        <f>M10-VLOOKUP($A10,RankingWk11!$A$2:$H$33,3,FALSE)</f>
        <v>0</v>
      </c>
    </row>
    <row r="11" spans="1:14">
      <c r="A11" t="s">
        <v>44</v>
      </c>
      <c r="B11">
        <v>10</v>
      </c>
      <c r="C11">
        <v>1521.8853937845652</v>
      </c>
      <c r="D11">
        <v>10</v>
      </c>
      <c r="E11">
        <v>5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VLOOKUP($A11,RankingWk11!$A$2:$H$33,2,FALSE)-J11</f>
        <v>2</v>
      </c>
      <c r="L11" t="str">
        <f t="shared" si="0"/>
        <v>Kansas City Chiefs</v>
      </c>
      <c r="M11" s="5">
        <f t="shared" si="1"/>
        <v>1521.8853937845652</v>
      </c>
      <c r="N11" s="6">
        <f>M11-VLOOKUP($A11,RankingWk11!$A$2:$H$33,3,FALSE)</f>
        <v>10.189965753375191</v>
      </c>
    </row>
    <row r="12" spans="1:14">
      <c r="A12" t="s">
        <v>21</v>
      </c>
      <c r="B12">
        <v>11</v>
      </c>
      <c r="C12">
        <v>1519.789694324046</v>
      </c>
      <c r="D12">
        <v>10</v>
      </c>
      <c r="E12">
        <v>7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VLOOKUP($A12,RankingWk11!$A$2:$H$33,2,FALSE)-J12</f>
        <v>-1</v>
      </c>
      <c r="L12" t="str">
        <f t="shared" si="0"/>
        <v>Minnesota Vikings</v>
      </c>
      <c r="M12" s="5">
        <f t="shared" si="1"/>
        <v>1519.789694324046</v>
      </c>
      <c r="N12" s="6">
        <f>M12-VLOOKUP($A12,RankingWk11!$A$2:$H$33,3,FALSE)</f>
        <v>-11.627828866517348</v>
      </c>
    </row>
    <row r="13" spans="1:14">
      <c r="A13" t="s">
        <v>34</v>
      </c>
      <c r="B13">
        <v>12</v>
      </c>
      <c r="C13">
        <v>1519.4223840528978</v>
      </c>
      <c r="D13">
        <v>10</v>
      </c>
      <c r="E13">
        <v>4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VLOOKUP($A13,RankingWk11!$A$2:$H$33,2,FALSE)-J13</f>
        <v>1</v>
      </c>
      <c r="L13" t="str">
        <f t="shared" si="0"/>
        <v>Dallas Cowboys</v>
      </c>
      <c r="M13" s="5">
        <f t="shared" si="1"/>
        <v>1519.4223840528978</v>
      </c>
      <c r="N13" s="6">
        <f>M13-VLOOKUP($A13,RankingWk11!$A$2:$H$33,3,FALSE)</f>
        <v>11.611921900676862</v>
      </c>
    </row>
    <row r="14" spans="1:14">
      <c r="A14" t="s">
        <v>25</v>
      </c>
      <c r="B14">
        <v>13</v>
      </c>
      <c r="C14">
        <v>1510.7752031740845</v>
      </c>
      <c r="D14">
        <v>10</v>
      </c>
      <c r="E14">
        <v>3</v>
      </c>
      <c r="F14">
        <v>0</v>
      </c>
      <c r="G14">
        <v>7</v>
      </c>
      <c r="H14">
        <v>0</v>
      </c>
      <c r="J14">
        <f t="shared" si="2"/>
        <v>13</v>
      </c>
      <c r="K14">
        <f>VLOOKUP($A14,RankingWk11!$A$2:$H$33,2,FALSE)-J14</f>
        <v>-2</v>
      </c>
      <c r="L14" t="str">
        <f t="shared" si="0"/>
        <v>San Francisco 49ers</v>
      </c>
      <c r="M14" s="5">
        <f t="shared" si="1"/>
        <v>1510.7752031740845</v>
      </c>
      <c r="N14" s="6">
        <f>M14-VLOOKUP($A14,RankingWk11!$A$2:$H$33,3,FALSE)</f>
        <v>-9.9986290871190704</v>
      </c>
    </row>
    <row r="15" spans="1:14">
      <c r="A15" t="s">
        <v>51</v>
      </c>
      <c r="B15">
        <v>14</v>
      </c>
      <c r="C15">
        <v>1501.8638910663249</v>
      </c>
      <c r="D15">
        <v>10</v>
      </c>
      <c r="E15">
        <v>3</v>
      </c>
      <c r="F15">
        <v>0</v>
      </c>
      <c r="G15">
        <v>7</v>
      </c>
      <c r="H15">
        <v>0</v>
      </c>
      <c r="J15">
        <f t="shared" si="2"/>
        <v>14</v>
      </c>
      <c r="K15">
        <f>VLOOKUP($A15,RankingWk11!$A$2:$H$33,2,FALSE)-J15</f>
        <v>3</v>
      </c>
      <c r="L15" t="str">
        <f t="shared" si="0"/>
        <v>Baltimore Ravens</v>
      </c>
      <c r="M15" s="5">
        <f t="shared" si="1"/>
        <v>1501.8638910663249</v>
      </c>
      <c r="N15" s="6">
        <f>M15-VLOOKUP($A15,RankingWk11!$A$2:$H$33,3,FALSE)</f>
        <v>11.345532527636806</v>
      </c>
    </row>
    <row r="16" spans="1:14">
      <c r="A16" t="s">
        <v>32</v>
      </c>
      <c r="B16">
        <v>15</v>
      </c>
      <c r="C16">
        <v>1501.6929061336282</v>
      </c>
      <c r="D16">
        <v>10</v>
      </c>
      <c r="E16">
        <v>4</v>
      </c>
      <c r="F16">
        <v>0</v>
      </c>
      <c r="G16">
        <v>6</v>
      </c>
      <c r="H16">
        <v>1</v>
      </c>
      <c r="J16">
        <f t="shared" si="2"/>
        <v>15</v>
      </c>
      <c r="K16">
        <f>VLOOKUP($A16,RankingWk11!$A$2:$H$33,2,FALSE)-J16</f>
        <v>-1</v>
      </c>
      <c r="L16" t="str">
        <f t="shared" si="0"/>
        <v>New Orleans Saints</v>
      </c>
      <c r="M16" s="5">
        <f t="shared" si="1"/>
        <v>1501.6929061336282</v>
      </c>
      <c r="N16" s="6">
        <f>M16-VLOOKUP($A16,RankingWk11!$A$2:$H$33,3,FALSE)</f>
        <v>0</v>
      </c>
    </row>
    <row r="17" spans="1:14">
      <c r="A17" t="s">
        <v>42</v>
      </c>
      <c r="B17">
        <v>16</v>
      </c>
      <c r="C17">
        <v>1489.4223174258905</v>
      </c>
      <c r="D17">
        <v>10</v>
      </c>
      <c r="E17">
        <v>5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VLOOKUP($A17,RankingWk11!$A$2:$H$33,2,FALSE)-J17</f>
        <v>5</v>
      </c>
      <c r="L17" t="str">
        <f t="shared" si="0"/>
        <v>Houston Texans</v>
      </c>
      <c r="M17" s="5">
        <f t="shared" si="1"/>
        <v>1489.4223174258905</v>
      </c>
      <c r="N17" s="6">
        <f>M17-VLOOKUP($A17,RankingWk11!$A$2:$H$33,3,FALSE)</f>
        <v>11.919045749465113</v>
      </c>
    </row>
    <row r="18" spans="1:14">
      <c r="A18" t="s">
        <v>36</v>
      </c>
      <c r="B18">
        <v>17</v>
      </c>
      <c r="C18">
        <v>1488.5344856673128</v>
      </c>
      <c r="D18">
        <v>10</v>
      </c>
      <c r="E18">
        <v>5</v>
      </c>
      <c r="F18">
        <v>0</v>
      </c>
      <c r="G18">
        <v>5</v>
      </c>
      <c r="H18">
        <v>1</v>
      </c>
      <c r="J18">
        <f t="shared" si="2"/>
        <v>17</v>
      </c>
      <c r="K18">
        <f>VLOOKUP($A18,RankingWk11!$A$2:$H$33,2,FALSE)-J18</f>
        <v>1</v>
      </c>
      <c r="L18" t="str">
        <f t="shared" si="0"/>
        <v>New York Giants</v>
      </c>
      <c r="M18" s="5">
        <f t="shared" si="1"/>
        <v>1488.5344856673128</v>
      </c>
      <c r="N18" s="6">
        <f>M18-VLOOKUP($A18,RankingWk11!$A$2:$H$33,3,FALSE)</f>
        <v>0</v>
      </c>
    </row>
    <row r="19" spans="1:14">
      <c r="A19" t="s">
        <v>30</v>
      </c>
      <c r="B19">
        <v>18</v>
      </c>
      <c r="C19">
        <v>1488.1330318604837</v>
      </c>
      <c r="D19">
        <v>10</v>
      </c>
      <c r="E19">
        <v>5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VLOOKUP($A19,RankingWk11!$A$2:$H$33,2,FALSE)-J19</f>
        <v>-2</v>
      </c>
      <c r="L19" t="str">
        <f t="shared" si="0"/>
        <v>Buffalo Bills</v>
      </c>
      <c r="M19" s="5">
        <f t="shared" si="1"/>
        <v>1488.1330318604837</v>
      </c>
      <c r="N19" s="6">
        <f>M19-VLOOKUP($A19,RankingWk11!$A$2:$H$33,3,FALSE)</f>
        <v>-5.5201286639367027</v>
      </c>
    </row>
    <row r="20" spans="1:14">
      <c r="A20" t="s">
        <v>22</v>
      </c>
      <c r="B20">
        <v>19</v>
      </c>
      <c r="C20">
        <v>1487.5098682113851</v>
      </c>
      <c r="D20">
        <v>10</v>
      </c>
      <c r="E20">
        <v>6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VLOOKUP($A20,RankingWk11!$A$2:$H$33,2,FALSE)-J20</f>
        <v>-4</v>
      </c>
      <c r="L20" t="str">
        <f t="shared" si="0"/>
        <v>Atlanta Falcons</v>
      </c>
      <c r="M20" s="5">
        <f t="shared" si="1"/>
        <v>1487.5098682113851</v>
      </c>
      <c r="N20" s="6">
        <f>M20-VLOOKUP($A20,RankingWk11!$A$2:$H$33,3,FALSE)</f>
        <v>-10.757152743709867</v>
      </c>
    </row>
    <row r="21" spans="1:14">
      <c r="A21" t="s">
        <v>31</v>
      </c>
      <c r="B21">
        <v>20</v>
      </c>
      <c r="C21">
        <v>1485.2636937541536</v>
      </c>
      <c r="D21">
        <v>10</v>
      </c>
      <c r="E21">
        <v>3</v>
      </c>
      <c r="F21">
        <v>0</v>
      </c>
      <c r="G21">
        <v>7</v>
      </c>
      <c r="H21">
        <v>0</v>
      </c>
      <c r="J21">
        <f t="shared" si="2"/>
        <v>20</v>
      </c>
      <c r="K21">
        <f>VLOOKUP($A21,RankingWk11!$A$2:$H$33,2,FALSE)-J21</f>
        <v>2</v>
      </c>
      <c r="L21" t="str">
        <f t="shared" si="0"/>
        <v>Detroit Lions</v>
      </c>
      <c r="M21" s="5">
        <f t="shared" si="1"/>
        <v>1485.2636937541536</v>
      </c>
      <c r="N21" s="6">
        <f>M21-VLOOKUP($A21,RankingWk11!$A$2:$H$33,3,FALSE)</f>
        <v>9.7238755862506423</v>
      </c>
    </row>
    <row r="22" spans="1:14">
      <c r="A22" t="s">
        <v>52</v>
      </c>
      <c r="B22">
        <v>21</v>
      </c>
      <c r="C22">
        <v>1471.4728878707065</v>
      </c>
      <c r="D22">
        <v>10</v>
      </c>
      <c r="E22">
        <v>4</v>
      </c>
      <c r="F22">
        <v>0</v>
      </c>
      <c r="G22">
        <v>6</v>
      </c>
      <c r="H22">
        <v>0</v>
      </c>
      <c r="J22">
        <f t="shared" si="2"/>
        <v>21</v>
      </c>
      <c r="K22">
        <f>VLOOKUP($A22,RankingWk11!$A$2:$H$33,2,FALSE)-J22</f>
        <v>-1</v>
      </c>
      <c r="L22" t="str">
        <f t="shared" si="0"/>
        <v>Miami Dolphins</v>
      </c>
      <c r="M22" s="5">
        <f t="shared" si="1"/>
        <v>1471.4728878707065</v>
      </c>
      <c r="N22" s="6">
        <f>M22-VLOOKUP($A22,RankingWk11!$A$2:$H$33,3,FALSE)</f>
        <v>-11.611921900676862</v>
      </c>
    </row>
    <row r="23" spans="1:14">
      <c r="A23" t="s">
        <v>46</v>
      </c>
      <c r="B23">
        <v>22</v>
      </c>
      <c r="C23">
        <v>1468.0352433716935</v>
      </c>
      <c r="D23">
        <v>10</v>
      </c>
      <c r="E23">
        <v>3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VLOOKUP($A23,RankingWk11!$A$2:$H$33,2,FALSE)-J23</f>
        <v>-3</v>
      </c>
      <c r="L23" t="str">
        <f t="shared" si="0"/>
        <v>Philadelphia Eagles</v>
      </c>
      <c r="M23" s="5">
        <f t="shared" si="1"/>
        <v>1468.0352433716935</v>
      </c>
      <c r="N23" s="6">
        <f>M23-VLOOKUP($A23,RankingWk11!$A$2:$H$33,3,FALSE)</f>
        <v>-15.872884796917333</v>
      </c>
    </row>
    <row r="24" spans="1:14">
      <c r="A24" t="s">
        <v>39</v>
      </c>
      <c r="B24">
        <v>23</v>
      </c>
      <c r="C24">
        <v>1464.3776904364779</v>
      </c>
      <c r="D24">
        <v>10</v>
      </c>
      <c r="E24">
        <v>4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VLOOKUP($A24,RankingWk11!$A$2:$H$33,2,FALSE)-J24</f>
        <v>0</v>
      </c>
      <c r="L24" t="str">
        <f t="shared" si="0"/>
        <v>Chicago Bears</v>
      </c>
      <c r="M24" s="5">
        <f t="shared" si="1"/>
        <v>1464.3776904364779</v>
      </c>
      <c r="N24" s="6">
        <f>M24-VLOOKUP($A24,RankingWk11!$A$2:$H$33,3,FALSE)</f>
        <v>-7.1231542769789939</v>
      </c>
    </row>
    <row r="25" spans="1:14">
      <c r="A25" t="s">
        <v>45</v>
      </c>
      <c r="B25">
        <v>24</v>
      </c>
      <c r="C25">
        <v>1449.4250499247787</v>
      </c>
      <c r="D25">
        <v>10</v>
      </c>
      <c r="E25">
        <v>5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VLOOKUP($A25,RankingWk11!$A$2:$H$33,2,FALSE)-J25</f>
        <v>0</v>
      </c>
      <c r="L25" t="str">
        <f t="shared" si="0"/>
        <v>New York Jets</v>
      </c>
      <c r="M25" s="5">
        <f t="shared" si="1"/>
        <v>1449.4250499247787</v>
      </c>
      <c r="N25" s="6">
        <f>M25-VLOOKUP($A25,RankingWk11!$A$2:$H$33,3,FALSE)</f>
        <v>-11.919045749465113</v>
      </c>
    </row>
    <row r="26" spans="1:14">
      <c r="A26" t="s">
        <v>47</v>
      </c>
      <c r="B26">
        <v>25</v>
      </c>
      <c r="C26">
        <v>1446.992873234057</v>
      </c>
      <c r="D26">
        <v>10</v>
      </c>
      <c r="E26">
        <v>4</v>
      </c>
      <c r="F26">
        <v>0</v>
      </c>
      <c r="G26">
        <v>6</v>
      </c>
      <c r="H26">
        <v>0</v>
      </c>
      <c r="J26">
        <f t="shared" si="2"/>
        <v>25</v>
      </c>
      <c r="K26">
        <f>VLOOKUP($A26,RankingWk11!$A$2:$H$33,2,FALSE)-J26</f>
        <v>0</v>
      </c>
      <c r="L26" t="str">
        <f t="shared" si="0"/>
        <v>St. Louis Rams</v>
      </c>
      <c r="M26" s="5">
        <f t="shared" si="1"/>
        <v>1446.992873234057</v>
      </c>
      <c r="N26" s="6">
        <f>M26-VLOOKUP($A26,RankingWk11!$A$2:$H$33,3,FALSE)</f>
        <v>-11.345532527636806</v>
      </c>
    </row>
    <row r="27" spans="1:14">
      <c r="A27" t="s">
        <v>28</v>
      </c>
      <c r="B27">
        <v>26</v>
      </c>
      <c r="C27">
        <v>1436.5521269345879</v>
      </c>
      <c r="D27">
        <v>10</v>
      </c>
      <c r="E27">
        <v>2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VLOOKUP($A27,RankingWk11!$A$2:$H$33,2,FALSE)-J27</f>
        <v>0</v>
      </c>
      <c r="L27" t="str">
        <f t="shared" si="0"/>
        <v>San Diego Chargers</v>
      </c>
      <c r="M27" s="5">
        <f t="shared" si="1"/>
        <v>1436.5521269345879</v>
      </c>
      <c r="N27" s="6">
        <f>M27-VLOOKUP($A27,RankingWk11!$A$2:$H$33,3,FALSE)</f>
        <v>-10.189965753375191</v>
      </c>
    </row>
    <row r="28" spans="1:14">
      <c r="A28" t="s">
        <v>43</v>
      </c>
      <c r="B28">
        <v>27</v>
      </c>
      <c r="C28">
        <v>1431.4833578777032</v>
      </c>
      <c r="D28">
        <v>10</v>
      </c>
      <c r="E28">
        <v>4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VLOOKUP($A28,RankingWk11!$A$2:$H$33,2,FALSE)-J28</f>
        <v>0</v>
      </c>
      <c r="L28" t="str">
        <f t="shared" si="0"/>
        <v>Jacksonville Jaguars</v>
      </c>
      <c r="M28" s="5">
        <f t="shared" si="1"/>
        <v>1431.4833578777032</v>
      </c>
      <c r="N28" s="6">
        <f>M28-VLOOKUP($A28,RankingWk11!$A$2:$H$33,3,FALSE)</f>
        <v>9.9393371370267687</v>
      </c>
    </row>
    <row r="29" spans="1:14">
      <c r="A29" t="s">
        <v>23</v>
      </c>
      <c r="B29">
        <v>28</v>
      </c>
      <c r="C29">
        <v>1408.6415795894991</v>
      </c>
      <c r="D29">
        <v>10</v>
      </c>
      <c r="E29">
        <v>4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VLOOKUP($A29,RankingWk11!$A$2:$H$33,2,FALSE)-J29</f>
        <v>0</v>
      </c>
      <c r="L29" t="str">
        <f t="shared" si="0"/>
        <v>Washington Redskins</v>
      </c>
      <c r="M29" s="5">
        <f t="shared" si="1"/>
        <v>1408.6415795894991</v>
      </c>
      <c r="N29" s="6">
        <f>M29-VLOOKUP($A29,RankingWk11!$A$2:$H$33,3,FALSE)</f>
        <v>-6.4583334120229665</v>
      </c>
    </row>
    <row r="30" spans="1:14">
      <c r="A30" t="s">
        <v>48</v>
      </c>
      <c r="B30">
        <v>29</v>
      </c>
      <c r="C30">
        <v>1403.6520801826234</v>
      </c>
      <c r="D30">
        <v>10</v>
      </c>
      <c r="E30">
        <v>5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VLOOKUP($A30,RankingWk11!$A$2:$H$33,2,FALSE)-J30</f>
        <v>1</v>
      </c>
      <c r="L30" t="str">
        <f t="shared" si="0"/>
        <v>Tampa Bay Buccaneers</v>
      </c>
      <c r="M30" s="5">
        <f t="shared" si="1"/>
        <v>1403.6520801826234</v>
      </c>
      <c r="N30" s="6">
        <f>M30-VLOOKUP($A30,RankingWk11!$A$2:$H$33,3,FALSE)</f>
        <v>15.872884796917333</v>
      </c>
    </row>
    <row r="31" spans="1:14">
      <c r="A31" t="s">
        <v>33</v>
      </c>
      <c r="B31">
        <v>30</v>
      </c>
      <c r="C31">
        <v>1387.3464253023476</v>
      </c>
      <c r="D31">
        <v>10</v>
      </c>
      <c r="E31">
        <v>4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VLOOKUP($A31,RankingWk11!$A$2:$H$33,2,FALSE)-J31</f>
        <v>-1</v>
      </c>
      <c r="L31" t="str">
        <f t="shared" si="0"/>
        <v>Oakland Raiders</v>
      </c>
      <c r="M31" s="5">
        <f t="shared" si="1"/>
        <v>1387.3464253023476</v>
      </c>
      <c r="N31" s="6">
        <f>M31-VLOOKUP($A31,RankingWk11!$A$2:$H$33,3,FALSE)</f>
        <v>-9.7238755862506423</v>
      </c>
    </row>
    <row r="32" spans="1:14">
      <c r="A32" t="s">
        <v>41</v>
      </c>
      <c r="B32">
        <v>31</v>
      </c>
      <c r="C32">
        <v>1355.4101332257771</v>
      </c>
      <c r="D32">
        <v>10</v>
      </c>
      <c r="E32">
        <v>2</v>
      </c>
      <c r="F32">
        <v>0</v>
      </c>
      <c r="G32">
        <v>8</v>
      </c>
      <c r="H32">
        <v>1</v>
      </c>
      <c r="J32">
        <f t="shared" si="2"/>
        <v>31</v>
      </c>
      <c r="K32">
        <f>VLOOKUP($A32,RankingWk11!$A$2:$H$33,2,FALSE)-J32</f>
        <v>0</v>
      </c>
      <c r="L32" t="str">
        <f t="shared" si="0"/>
        <v>Cleveland Browns</v>
      </c>
      <c r="M32" s="5">
        <f t="shared" si="1"/>
        <v>1355.4101332257771</v>
      </c>
      <c r="N32" s="6">
        <f>M32-VLOOKUP($A32,RankingWk11!$A$2:$H$33,3,FALSE)</f>
        <v>0</v>
      </c>
    </row>
    <row r="33" spans="1:14">
      <c r="A33" t="s">
        <v>29</v>
      </c>
      <c r="B33">
        <v>32</v>
      </c>
      <c r="C33">
        <v>1339.410017626835</v>
      </c>
      <c r="D33">
        <v>10</v>
      </c>
      <c r="E33">
        <v>2</v>
      </c>
      <c r="F33">
        <v>0</v>
      </c>
      <c r="G33">
        <v>8</v>
      </c>
      <c r="H33">
        <v>0</v>
      </c>
      <c r="J33">
        <f t="shared" si="2"/>
        <v>32</v>
      </c>
      <c r="K33">
        <f>VLOOKUP($A33,RankingWk11!$A$2:$H$33,2,FALSE)-J33</f>
        <v>0</v>
      </c>
      <c r="L33" t="str">
        <f t="shared" si="0"/>
        <v>Tennessee Titans</v>
      </c>
      <c r="M33" s="5">
        <f t="shared" si="1"/>
        <v>1339.410017626835</v>
      </c>
      <c r="N33" s="6">
        <f>M33-VLOOKUP($A33,RankingWk11!$A$2:$H$33,3,FALSE)</f>
        <v>-9.9393371370267687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1702.907931182513</v>
      </c>
      <c r="D2">
        <v>11</v>
      </c>
      <c r="E2">
        <v>10</v>
      </c>
      <c r="F2">
        <v>0</v>
      </c>
      <c r="G2">
        <v>1</v>
      </c>
      <c r="H2">
        <v>0</v>
      </c>
      <c r="J2">
        <f>1</f>
        <v>1</v>
      </c>
      <c r="K2">
        <f>VLOOKUP($A2,RankingWk12!$A$2:$H$33,2,FALSE)-J2</f>
        <v>0</v>
      </c>
      <c r="L2" t="str">
        <f>A2</f>
        <v>New England Patriots</v>
      </c>
      <c r="M2" s="5">
        <f>C2</f>
        <v>1702.907931182513</v>
      </c>
      <c r="N2" s="6">
        <f>M2-VLOOKUP($A2,RankingWk12!$A$2:$H$33,3,FALSE)</f>
        <v>-15.320111448464786</v>
      </c>
    </row>
    <row r="3" spans="1:14">
      <c r="A3" t="s">
        <v>49</v>
      </c>
      <c r="B3">
        <v>2</v>
      </c>
      <c r="C3">
        <v>1653.7915270716812</v>
      </c>
      <c r="D3">
        <v>11</v>
      </c>
      <c r="E3">
        <v>9</v>
      </c>
      <c r="F3">
        <v>0</v>
      </c>
      <c r="G3">
        <v>2</v>
      </c>
      <c r="H3">
        <v>0</v>
      </c>
      <c r="J3">
        <f>J2+1</f>
        <v>2</v>
      </c>
      <c r="K3">
        <f>VLOOKUP($A3,RankingWk12!$A$2:$H$33,2,FALSE)-J3</f>
        <v>0</v>
      </c>
      <c r="L3" t="str">
        <f t="shared" ref="L3:L33" si="0">A3</f>
        <v>Denver Broncos</v>
      </c>
      <c r="M3" s="5">
        <f t="shared" ref="M3:M33" si="1">C3</f>
        <v>1653.7915270716812</v>
      </c>
      <c r="N3" s="6">
        <f>M3-VLOOKUP($A3,RankingWk12!$A$2:$H$33,3,FALSE)</f>
        <v>15.320111448464786</v>
      </c>
    </row>
    <row r="4" spans="1:14">
      <c r="A4" t="s">
        <v>38</v>
      </c>
      <c r="B4">
        <v>3</v>
      </c>
      <c r="C4">
        <v>1614.2592653387157</v>
      </c>
      <c r="D4">
        <v>11</v>
      </c>
      <c r="E4">
        <v>11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VLOOKUP($A4,RankingWk12!$A$2:$H$33,2,FALSE)-J4</f>
        <v>0</v>
      </c>
      <c r="L4" t="str">
        <f t="shared" si="0"/>
        <v>Carolina Panthers</v>
      </c>
      <c r="M4" s="5">
        <f t="shared" si="1"/>
        <v>1614.2592653387157</v>
      </c>
      <c r="N4" s="6">
        <f>M4-VLOOKUP($A4,RankingWk12!$A$2:$H$33,3,FALSE)</f>
        <v>9.489696654775571</v>
      </c>
    </row>
    <row r="5" spans="1:14">
      <c r="A5" t="s">
        <v>35</v>
      </c>
      <c r="B5">
        <v>4</v>
      </c>
      <c r="C5">
        <v>1612.1243826562595</v>
      </c>
      <c r="D5">
        <v>11</v>
      </c>
      <c r="E5">
        <v>6</v>
      </c>
      <c r="F5">
        <v>0</v>
      </c>
      <c r="G5">
        <v>5</v>
      </c>
      <c r="H5">
        <v>0</v>
      </c>
      <c r="J5">
        <f t="shared" si="2"/>
        <v>4</v>
      </c>
      <c r="K5">
        <f>VLOOKUP($A5,RankingWk12!$A$2:$H$33,2,FALSE)-J5</f>
        <v>0</v>
      </c>
      <c r="L5" t="str">
        <f t="shared" si="0"/>
        <v>Seattle Seahawks</v>
      </c>
      <c r="M5" s="5">
        <f t="shared" si="1"/>
        <v>1612.1243826562595</v>
      </c>
      <c r="N5" s="6">
        <f>M5-VLOOKUP($A5,RankingWk12!$A$2:$H$33,3,FALSE)</f>
        <v>10.875724785273405</v>
      </c>
    </row>
    <row r="6" spans="1:14">
      <c r="A6" t="s">
        <v>40</v>
      </c>
      <c r="B6">
        <v>5</v>
      </c>
      <c r="C6">
        <v>1608.0124805780927</v>
      </c>
      <c r="D6">
        <v>11</v>
      </c>
      <c r="E6">
        <v>9</v>
      </c>
      <c r="F6">
        <v>0</v>
      </c>
      <c r="G6">
        <v>2</v>
      </c>
      <c r="H6">
        <v>0</v>
      </c>
      <c r="J6">
        <f t="shared" si="2"/>
        <v>5</v>
      </c>
      <c r="K6">
        <f>VLOOKUP($A6,RankingWk12!$A$2:$H$33,2,FALSE)-J6</f>
        <v>0</v>
      </c>
      <c r="L6" t="str">
        <f t="shared" si="0"/>
        <v>Cincinnati Bengals</v>
      </c>
      <c r="M6" s="5">
        <f t="shared" si="1"/>
        <v>1608.0124805780927</v>
      </c>
      <c r="N6" s="6">
        <f>M6-VLOOKUP($A6,RankingWk12!$A$2:$H$33,3,FALSE)</f>
        <v>7.3043107547707677</v>
      </c>
    </row>
    <row r="7" spans="1:14">
      <c r="A7" t="s">
        <v>37</v>
      </c>
      <c r="B7">
        <v>6</v>
      </c>
      <c r="C7">
        <v>1602.3182234613507</v>
      </c>
      <c r="D7">
        <v>11</v>
      </c>
      <c r="E7">
        <v>9</v>
      </c>
      <c r="F7">
        <v>0</v>
      </c>
      <c r="G7">
        <v>2</v>
      </c>
      <c r="H7">
        <v>0</v>
      </c>
      <c r="J7">
        <f t="shared" si="2"/>
        <v>6</v>
      </c>
      <c r="K7">
        <f>VLOOKUP($A7,RankingWk12!$A$2:$H$33,2,FALSE)-J7</f>
        <v>0</v>
      </c>
      <c r="L7" t="str">
        <f t="shared" si="0"/>
        <v>Arizona Cardinals</v>
      </c>
      <c r="M7" s="5">
        <f t="shared" si="1"/>
        <v>1602.3182234613507</v>
      </c>
      <c r="N7" s="6">
        <f>M7-VLOOKUP($A7,RankingWk12!$A$2:$H$33,3,FALSE)</f>
        <v>9.6055255329843021</v>
      </c>
    </row>
    <row r="8" spans="1:14">
      <c r="A8" t="s">
        <v>27</v>
      </c>
      <c r="B8">
        <v>7</v>
      </c>
      <c r="C8">
        <v>1565.07588469037</v>
      </c>
      <c r="D8">
        <v>11</v>
      </c>
      <c r="E8">
        <v>6</v>
      </c>
      <c r="F8">
        <v>0</v>
      </c>
      <c r="G8">
        <v>5</v>
      </c>
      <c r="H8">
        <v>0</v>
      </c>
      <c r="J8">
        <f t="shared" si="2"/>
        <v>7</v>
      </c>
      <c r="K8">
        <f>VLOOKUP($A8,RankingWk12!$A$2:$H$33,2,FALSE)-J8</f>
        <v>1</v>
      </c>
      <c r="L8" t="str">
        <f t="shared" si="0"/>
        <v>Indianapolis Colts</v>
      </c>
      <c r="M8" s="5">
        <f t="shared" si="1"/>
        <v>1565.07588469037</v>
      </c>
      <c r="N8" s="6">
        <f>M8-VLOOKUP($A8,RankingWk12!$A$2:$H$33,3,FALSE)</f>
        <v>7.2919183907954448</v>
      </c>
    </row>
    <row r="9" spans="1:14">
      <c r="A9" t="s">
        <v>50</v>
      </c>
      <c r="B9">
        <v>8</v>
      </c>
      <c r="C9">
        <v>1551.2275068936872</v>
      </c>
      <c r="D9">
        <v>11</v>
      </c>
      <c r="E9">
        <v>7</v>
      </c>
      <c r="F9">
        <v>0</v>
      </c>
      <c r="G9">
        <v>4</v>
      </c>
      <c r="H9">
        <v>0</v>
      </c>
      <c r="J9">
        <f t="shared" si="2"/>
        <v>8</v>
      </c>
      <c r="K9">
        <f>VLOOKUP($A9,RankingWk12!$A$2:$H$33,2,FALSE)-J9</f>
        <v>-1</v>
      </c>
      <c r="L9" t="str">
        <f t="shared" si="0"/>
        <v>Green Bay Packers</v>
      </c>
      <c r="M9" s="5">
        <f t="shared" si="1"/>
        <v>1551.2275068936872</v>
      </c>
      <c r="N9" s="6">
        <f>M9-VLOOKUP($A9,RankingWk12!$A$2:$H$33,3,FALSE)</f>
        <v>-16.099162986908595</v>
      </c>
    </row>
    <row r="10" spans="1:14">
      <c r="A10" t="s">
        <v>24</v>
      </c>
      <c r="B10">
        <v>9</v>
      </c>
      <c r="C10">
        <v>1544.9697481864714</v>
      </c>
      <c r="D10">
        <v>11</v>
      </c>
      <c r="E10">
        <v>6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VLOOKUP($A10,RankingWk12!$A$2:$H$33,2,FALSE)-J10</f>
        <v>0</v>
      </c>
      <c r="L10" t="str">
        <f t="shared" si="0"/>
        <v>Pittsburgh Steelers</v>
      </c>
      <c r="M10" s="5">
        <f t="shared" si="1"/>
        <v>1544.9697481864714</v>
      </c>
      <c r="N10" s="6">
        <f>M10-VLOOKUP($A10,RankingWk12!$A$2:$H$33,3,FALSE)</f>
        <v>-10.875724785273405</v>
      </c>
    </row>
    <row r="11" spans="1:14">
      <c r="A11" t="s">
        <v>44</v>
      </c>
      <c r="B11">
        <v>10</v>
      </c>
      <c r="C11">
        <v>1533.174860715684</v>
      </c>
      <c r="D11">
        <v>11</v>
      </c>
      <c r="E11">
        <v>6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VLOOKUP($A11,RankingWk12!$A$2:$H$33,2,FALSE)-J11</f>
        <v>0</v>
      </c>
      <c r="L11" t="str">
        <f t="shared" si="0"/>
        <v>Kansas City Chiefs</v>
      </c>
      <c r="M11" s="5">
        <f t="shared" si="1"/>
        <v>1533.174860715684</v>
      </c>
      <c r="N11" s="6">
        <f>M11-VLOOKUP($A11,RankingWk12!$A$2:$H$33,3,FALSE)</f>
        <v>11.289466931118795</v>
      </c>
    </row>
    <row r="12" spans="1:14">
      <c r="A12" t="s">
        <v>21</v>
      </c>
      <c r="B12">
        <v>11</v>
      </c>
      <c r="C12">
        <v>1531.1316643641396</v>
      </c>
      <c r="D12">
        <v>11</v>
      </c>
      <c r="E12">
        <v>8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VLOOKUP($A12,RankingWk12!$A$2:$H$33,2,FALSE)-J12</f>
        <v>0</v>
      </c>
      <c r="L12" t="str">
        <f t="shared" si="0"/>
        <v>Minnesota Vikings</v>
      </c>
      <c r="M12" s="5">
        <f t="shared" si="1"/>
        <v>1531.1316643641396</v>
      </c>
      <c r="N12" s="6">
        <f>M12-VLOOKUP($A12,RankingWk12!$A$2:$H$33,3,FALSE)</f>
        <v>11.341970040093656</v>
      </c>
    </row>
    <row r="13" spans="1:14">
      <c r="A13" t="s">
        <v>34</v>
      </c>
      <c r="B13">
        <v>12</v>
      </c>
      <c r="C13">
        <v>1509.9326873981222</v>
      </c>
      <c r="D13">
        <v>11</v>
      </c>
      <c r="E13">
        <v>4</v>
      </c>
      <c r="F13">
        <v>0</v>
      </c>
      <c r="G13">
        <v>7</v>
      </c>
      <c r="H13">
        <v>0</v>
      </c>
      <c r="J13">
        <f t="shared" si="2"/>
        <v>12</v>
      </c>
      <c r="K13">
        <f>VLOOKUP($A13,RankingWk12!$A$2:$H$33,2,FALSE)-J13</f>
        <v>0</v>
      </c>
      <c r="L13" t="str">
        <f t="shared" si="0"/>
        <v>Dallas Cowboys</v>
      </c>
      <c r="M13" s="5">
        <f t="shared" si="1"/>
        <v>1509.9326873981222</v>
      </c>
      <c r="N13" s="6">
        <f>M13-VLOOKUP($A13,RankingWk12!$A$2:$H$33,3,FALSE)</f>
        <v>-9.489696654775571</v>
      </c>
    </row>
    <row r="14" spans="1:14">
      <c r="A14" t="s">
        <v>51</v>
      </c>
      <c r="B14">
        <v>13</v>
      </c>
      <c r="C14">
        <v>1509.3861818175981</v>
      </c>
      <c r="D14">
        <v>11</v>
      </c>
      <c r="E14">
        <v>4</v>
      </c>
      <c r="F14">
        <v>0</v>
      </c>
      <c r="G14">
        <v>7</v>
      </c>
      <c r="H14">
        <v>0</v>
      </c>
      <c r="J14">
        <f t="shared" si="2"/>
        <v>13</v>
      </c>
      <c r="K14">
        <f>VLOOKUP($A14,RankingWk12!$A$2:$H$33,2,FALSE)-J14</f>
        <v>1</v>
      </c>
      <c r="L14" t="str">
        <f t="shared" si="0"/>
        <v>Baltimore Ravens</v>
      </c>
      <c r="M14" s="5">
        <f t="shared" si="1"/>
        <v>1509.3861818175981</v>
      </c>
      <c r="N14" s="6">
        <f>M14-VLOOKUP($A14,RankingWk12!$A$2:$H$33,3,FALSE)</f>
        <v>7.5222907512732036</v>
      </c>
    </row>
    <row r="15" spans="1:14">
      <c r="A15" t="s">
        <v>42</v>
      </c>
      <c r="B15">
        <v>14</v>
      </c>
      <c r="C15">
        <v>1502.363603880443</v>
      </c>
      <c r="D15">
        <v>11</v>
      </c>
      <c r="E15">
        <v>6</v>
      </c>
      <c r="F15">
        <v>0</v>
      </c>
      <c r="G15">
        <v>5</v>
      </c>
      <c r="H15">
        <v>0</v>
      </c>
      <c r="J15">
        <f t="shared" si="2"/>
        <v>14</v>
      </c>
      <c r="K15">
        <f>VLOOKUP($A15,RankingWk12!$A$2:$H$33,2,FALSE)-J15</f>
        <v>2</v>
      </c>
      <c r="L15" t="str">
        <f t="shared" si="0"/>
        <v>Houston Texans</v>
      </c>
      <c r="M15" s="5">
        <f t="shared" si="1"/>
        <v>1502.363603880443</v>
      </c>
      <c r="N15" s="6">
        <f>M15-VLOOKUP($A15,RankingWk12!$A$2:$H$33,3,FALSE)</f>
        <v>12.941286454552483</v>
      </c>
    </row>
    <row r="16" spans="1:14">
      <c r="A16" t="s">
        <v>25</v>
      </c>
      <c r="B16">
        <v>15</v>
      </c>
      <c r="C16">
        <v>1501.1696776411002</v>
      </c>
      <c r="D16">
        <v>11</v>
      </c>
      <c r="E16">
        <v>3</v>
      </c>
      <c r="F16">
        <v>0</v>
      </c>
      <c r="G16">
        <v>8</v>
      </c>
      <c r="H16">
        <v>0</v>
      </c>
      <c r="J16">
        <f t="shared" si="2"/>
        <v>15</v>
      </c>
      <c r="K16">
        <f>VLOOKUP($A16,RankingWk12!$A$2:$H$33,2,FALSE)-J16</f>
        <v>-2</v>
      </c>
      <c r="L16" t="str">
        <f t="shared" si="0"/>
        <v>San Francisco 49ers</v>
      </c>
      <c r="M16" s="5">
        <f t="shared" si="1"/>
        <v>1501.1696776411002</v>
      </c>
      <c r="N16" s="6">
        <f>M16-VLOOKUP($A16,RankingWk12!$A$2:$H$33,3,FALSE)</f>
        <v>-9.6055255329843021</v>
      </c>
    </row>
    <row r="17" spans="1:14">
      <c r="A17" t="s">
        <v>31</v>
      </c>
      <c r="B17">
        <v>16</v>
      </c>
      <c r="C17">
        <v>1497.1443579741469</v>
      </c>
      <c r="D17">
        <v>11</v>
      </c>
      <c r="E17">
        <v>4</v>
      </c>
      <c r="F17">
        <v>0</v>
      </c>
      <c r="G17">
        <v>7</v>
      </c>
      <c r="H17">
        <v>0</v>
      </c>
      <c r="J17">
        <f t="shared" si="2"/>
        <v>16</v>
      </c>
      <c r="K17">
        <f>VLOOKUP($A17,RankingWk12!$A$2:$H$33,2,FALSE)-J17</f>
        <v>4</v>
      </c>
      <c r="L17" t="str">
        <f t="shared" si="0"/>
        <v>Detroit Lions</v>
      </c>
      <c r="M17" s="5">
        <f t="shared" si="1"/>
        <v>1497.1443579741469</v>
      </c>
      <c r="N17" s="6">
        <f>M17-VLOOKUP($A17,RankingWk12!$A$2:$H$33,3,FALSE)</f>
        <v>11.880664219993378</v>
      </c>
    </row>
    <row r="18" spans="1:14">
      <c r="A18" t="s">
        <v>32</v>
      </c>
      <c r="B18">
        <v>17</v>
      </c>
      <c r="C18">
        <v>1488.7516196790757</v>
      </c>
      <c r="D18">
        <v>11</v>
      </c>
      <c r="E18">
        <v>4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VLOOKUP($A18,RankingWk12!$A$2:$H$33,2,FALSE)-J18</f>
        <v>-2</v>
      </c>
      <c r="L18" t="str">
        <f t="shared" si="0"/>
        <v>New Orleans Saints</v>
      </c>
      <c r="M18" s="5">
        <f t="shared" si="1"/>
        <v>1488.7516196790757</v>
      </c>
      <c r="N18" s="6">
        <f>M18-VLOOKUP($A18,RankingWk12!$A$2:$H$33,3,FALSE)</f>
        <v>-12.941286454552483</v>
      </c>
    </row>
    <row r="19" spans="1:14">
      <c r="A19" t="s">
        <v>39</v>
      </c>
      <c r="B19">
        <v>18</v>
      </c>
      <c r="C19">
        <v>1480.4768534233865</v>
      </c>
      <c r="D19">
        <v>11</v>
      </c>
      <c r="E19">
        <v>5</v>
      </c>
      <c r="F19">
        <v>0</v>
      </c>
      <c r="G19">
        <v>6</v>
      </c>
      <c r="H19">
        <v>0</v>
      </c>
      <c r="J19">
        <f t="shared" si="2"/>
        <v>18</v>
      </c>
      <c r="K19">
        <f>VLOOKUP($A19,RankingWk12!$A$2:$H$33,2,FALSE)-J19</f>
        <v>5</v>
      </c>
      <c r="L19" t="str">
        <f t="shared" si="0"/>
        <v>Chicago Bears</v>
      </c>
      <c r="M19" s="5">
        <f t="shared" si="1"/>
        <v>1480.4768534233865</v>
      </c>
      <c r="N19" s="6">
        <f>M19-VLOOKUP($A19,RankingWk12!$A$2:$H$33,3,FALSE)</f>
        <v>16.099162986908595</v>
      </c>
    </row>
    <row r="20" spans="1:14">
      <c r="A20" t="s">
        <v>30</v>
      </c>
      <c r="B20">
        <v>19</v>
      </c>
      <c r="C20">
        <v>1476.8435649293649</v>
      </c>
      <c r="D20">
        <v>11</v>
      </c>
      <c r="E20">
        <v>5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VLOOKUP($A20,RankingWk12!$A$2:$H$33,2,FALSE)-J20</f>
        <v>-1</v>
      </c>
      <c r="L20" t="str">
        <f t="shared" si="0"/>
        <v>Buffalo Bills</v>
      </c>
      <c r="M20" s="5">
        <f t="shared" si="1"/>
        <v>1476.8435649293649</v>
      </c>
      <c r="N20" s="6">
        <f>M20-VLOOKUP($A20,RankingWk12!$A$2:$H$33,3,FALSE)</f>
        <v>-11.289466931118795</v>
      </c>
    </row>
    <row r="21" spans="1:14">
      <c r="A21" t="s">
        <v>22</v>
      </c>
      <c r="B21">
        <v>20</v>
      </c>
      <c r="C21">
        <v>1476.1678981712914</v>
      </c>
      <c r="D21">
        <v>11</v>
      </c>
      <c r="E21">
        <v>6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VLOOKUP($A21,RankingWk12!$A$2:$H$33,2,FALSE)-J21</f>
        <v>-1</v>
      </c>
      <c r="L21" t="str">
        <f t="shared" si="0"/>
        <v>Atlanta Falcons</v>
      </c>
      <c r="M21" s="5">
        <f t="shared" si="1"/>
        <v>1476.1678981712914</v>
      </c>
      <c r="N21" s="6">
        <f>M21-VLOOKUP($A21,RankingWk12!$A$2:$H$33,3,FALSE)</f>
        <v>-11.341970040093656</v>
      </c>
    </row>
    <row r="22" spans="1:14">
      <c r="A22" t="s">
        <v>36</v>
      </c>
      <c r="B22">
        <v>21</v>
      </c>
      <c r="C22">
        <v>1473.2097211585656</v>
      </c>
      <c r="D22">
        <v>11</v>
      </c>
      <c r="E22">
        <v>5</v>
      </c>
      <c r="F22">
        <v>0</v>
      </c>
      <c r="G22">
        <v>6</v>
      </c>
      <c r="H22">
        <v>0</v>
      </c>
      <c r="J22">
        <f t="shared" si="2"/>
        <v>21</v>
      </c>
      <c r="K22">
        <f>VLOOKUP($A22,RankingWk12!$A$2:$H$33,2,FALSE)-J22</f>
        <v>-4</v>
      </c>
      <c r="L22" t="str">
        <f t="shared" si="0"/>
        <v>New York Giants</v>
      </c>
      <c r="M22" s="5">
        <f t="shared" si="1"/>
        <v>1473.2097211585656</v>
      </c>
      <c r="N22" s="6">
        <f>M22-VLOOKUP($A22,RankingWk12!$A$2:$H$33,3,FALSE)</f>
        <v>-15.324764508747194</v>
      </c>
    </row>
    <row r="23" spans="1:14">
      <c r="A23" t="s">
        <v>45</v>
      </c>
      <c r="B23">
        <v>22</v>
      </c>
      <c r="C23">
        <v>1462.7172215815169</v>
      </c>
      <c r="D23">
        <v>11</v>
      </c>
      <c r="E23">
        <v>6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VLOOKUP($A23,RankingWk12!$A$2:$H$33,2,FALSE)-J23</f>
        <v>2</v>
      </c>
      <c r="L23" t="str">
        <f t="shared" si="0"/>
        <v>New York Jets</v>
      </c>
      <c r="M23" s="5">
        <f t="shared" si="1"/>
        <v>1462.7172215815169</v>
      </c>
      <c r="N23" s="6">
        <f>M23-VLOOKUP($A23,RankingWk12!$A$2:$H$33,3,FALSE)</f>
        <v>13.292171656738219</v>
      </c>
    </row>
    <row r="24" spans="1:14">
      <c r="A24" t="s">
        <v>52</v>
      </c>
      <c r="B24">
        <v>23</v>
      </c>
      <c r="C24">
        <v>1458.1807162139683</v>
      </c>
      <c r="D24">
        <v>11</v>
      </c>
      <c r="E24">
        <v>4</v>
      </c>
      <c r="F24">
        <v>0</v>
      </c>
      <c r="G24">
        <v>7</v>
      </c>
      <c r="H24">
        <v>0</v>
      </c>
      <c r="J24">
        <f t="shared" si="2"/>
        <v>23</v>
      </c>
      <c r="K24">
        <f>VLOOKUP($A24,RankingWk12!$A$2:$H$33,2,FALSE)-J24</f>
        <v>-2</v>
      </c>
      <c r="L24" t="str">
        <f t="shared" si="0"/>
        <v>Miami Dolphins</v>
      </c>
      <c r="M24" s="5">
        <f t="shared" si="1"/>
        <v>1458.1807162139683</v>
      </c>
      <c r="N24" s="6">
        <f>M24-VLOOKUP($A24,RankingWk12!$A$2:$H$33,3,FALSE)</f>
        <v>-13.292171656738219</v>
      </c>
    </row>
    <row r="25" spans="1:14">
      <c r="A25" t="s">
        <v>46</v>
      </c>
      <c r="B25">
        <v>24</v>
      </c>
      <c r="C25">
        <v>1456.1545791517001</v>
      </c>
      <c r="D25">
        <v>11</v>
      </c>
      <c r="E25">
        <v>3</v>
      </c>
      <c r="F25">
        <v>0</v>
      </c>
      <c r="G25">
        <v>8</v>
      </c>
      <c r="H25">
        <v>0</v>
      </c>
      <c r="J25">
        <f t="shared" si="2"/>
        <v>24</v>
      </c>
      <c r="K25">
        <f>VLOOKUP($A25,RankingWk12!$A$2:$H$33,2,FALSE)-J25</f>
        <v>-2</v>
      </c>
      <c r="L25" t="str">
        <f t="shared" si="0"/>
        <v>Philadelphia Eagles</v>
      </c>
      <c r="M25" s="5">
        <f t="shared" si="1"/>
        <v>1456.1545791517001</v>
      </c>
      <c r="N25" s="6">
        <f>M25-VLOOKUP($A25,RankingWk12!$A$2:$H$33,3,FALSE)</f>
        <v>-11.880664219993378</v>
      </c>
    </row>
    <row r="26" spans="1:14">
      <c r="A26" t="s">
        <v>28</v>
      </c>
      <c r="B26">
        <v>25</v>
      </c>
      <c r="C26">
        <v>1448.8697762455749</v>
      </c>
      <c r="D26">
        <v>11</v>
      </c>
      <c r="E26">
        <v>3</v>
      </c>
      <c r="F26">
        <v>0</v>
      </c>
      <c r="G26">
        <v>8</v>
      </c>
      <c r="H26">
        <v>0</v>
      </c>
      <c r="J26">
        <f t="shared" si="2"/>
        <v>25</v>
      </c>
      <c r="K26">
        <f>VLOOKUP($A26,RankingWk12!$A$2:$H$33,2,FALSE)-J26</f>
        <v>1</v>
      </c>
      <c r="L26" t="str">
        <f t="shared" si="0"/>
        <v>San Diego Chargers</v>
      </c>
      <c r="M26" s="5">
        <f t="shared" si="1"/>
        <v>1448.8697762455749</v>
      </c>
      <c r="N26" s="6">
        <f>M26-VLOOKUP($A26,RankingWk12!$A$2:$H$33,3,FALSE)</f>
        <v>12.317649310987008</v>
      </c>
    </row>
    <row r="27" spans="1:14">
      <c r="A27" t="s">
        <v>47</v>
      </c>
      <c r="B27">
        <v>26</v>
      </c>
      <c r="C27">
        <v>1439.6885624792862</v>
      </c>
      <c r="D27">
        <v>11</v>
      </c>
      <c r="E27">
        <v>4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VLOOKUP($A27,RankingWk12!$A$2:$H$33,2,FALSE)-J27</f>
        <v>-1</v>
      </c>
      <c r="L27" t="str">
        <f t="shared" si="0"/>
        <v>St. Louis Rams</v>
      </c>
      <c r="M27" s="5">
        <f t="shared" si="1"/>
        <v>1439.6885624792862</v>
      </c>
      <c r="N27" s="6">
        <f>M27-VLOOKUP($A27,RankingWk12!$A$2:$H$33,3,FALSE)</f>
        <v>-7.3043107547707677</v>
      </c>
    </row>
    <row r="28" spans="1:14">
      <c r="A28" t="s">
        <v>23</v>
      </c>
      <c r="B28">
        <v>27</v>
      </c>
      <c r="C28">
        <v>1423.9663440982463</v>
      </c>
      <c r="D28">
        <v>11</v>
      </c>
      <c r="E28">
        <v>5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VLOOKUP($A28,RankingWk12!$A$2:$H$33,2,FALSE)-J28</f>
        <v>1</v>
      </c>
      <c r="L28" t="str">
        <f t="shared" si="0"/>
        <v>Washington Redskins</v>
      </c>
      <c r="M28" s="5">
        <f t="shared" si="1"/>
        <v>1423.9663440982463</v>
      </c>
      <c r="N28" s="6">
        <f>M28-VLOOKUP($A28,RankingWk12!$A$2:$H$33,3,FALSE)</f>
        <v>15.324764508747194</v>
      </c>
    </row>
    <row r="29" spans="1:14">
      <c r="A29" t="s">
        <v>43</v>
      </c>
      <c r="B29">
        <v>28</v>
      </c>
      <c r="C29">
        <v>1419.1657085667161</v>
      </c>
      <c r="D29">
        <v>11</v>
      </c>
      <c r="E29">
        <v>4</v>
      </c>
      <c r="F29">
        <v>0</v>
      </c>
      <c r="G29">
        <v>7</v>
      </c>
      <c r="H29">
        <v>0</v>
      </c>
      <c r="J29">
        <f t="shared" si="2"/>
        <v>28</v>
      </c>
      <c r="K29">
        <f>VLOOKUP($A29,RankingWk12!$A$2:$H$33,2,FALSE)-J29</f>
        <v>-1</v>
      </c>
      <c r="L29" t="str">
        <f t="shared" si="0"/>
        <v>Jacksonville Jaguars</v>
      </c>
      <c r="M29" s="5">
        <f t="shared" si="1"/>
        <v>1419.1657085667161</v>
      </c>
      <c r="N29" s="6">
        <f>M29-VLOOKUP($A29,RankingWk12!$A$2:$H$33,3,FALSE)</f>
        <v>-12.317649310987008</v>
      </c>
    </row>
    <row r="30" spans="1:14">
      <c r="A30" t="s">
        <v>33</v>
      </c>
      <c r="B30">
        <v>29</v>
      </c>
      <c r="C30">
        <v>1398.1326353600393</v>
      </c>
      <c r="D30">
        <v>11</v>
      </c>
      <c r="E30">
        <v>5</v>
      </c>
      <c r="F30">
        <v>0</v>
      </c>
      <c r="G30">
        <v>6</v>
      </c>
      <c r="H30">
        <v>0</v>
      </c>
      <c r="J30">
        <f t="shared" si="2"/>
        <v>29</v>
      </c>
      <c r="K30">
        <f>VLOOKUP($A30,RankingWk12!$A$2:$H$33,2,FALSE)-J30</f>
        <v>1</v>
      </c>
      <c r="L30" t="str">
        <f t="shared" si="0"/>
        <v>Oakland Raiders</v>
      </c>
      <c r="M30" s="5">
        <f t="shared" si="1"/>
        <v>1398.1326353600393</v>
      </c>
      <c r="N30" s="6">
        <f>M30-VLOOKUP($A30,RankingWk12!$A$2:$H$33,3,FALSE)</f>
        <v>10.786210057691733</v>
      </c>
    </row>
    <row r="31" spans="1:14">
      <c r="A31" t="s">
        <v>48</v>
      </c>
      <c r="B31">
        <v>30</v>
      </c>
      <c r="C31">
        <v>1396.360161791828</v>
      </c>
      <c r="D31">
        <v>11</v>
      </c>
      <c r="E31">
        <v>5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VLOOKUP($A31,RankingWk12!$A$2:$H$33,2,FALSE)-J31</f>
        <v>-1</v>
      </c>
      <c r="L31" t="str">
        <f t="shared" si="0"/>
        <v>Tampa Bay Buccaneers</v>
      </c>
      <c r="M31" s="5">
        <f t="shared" si="1"/>
        <v>1396.360161791828</v>
      </c>
      <c r="N31" s="6">
        <f>M31-VLOOKUP($A31,RankingWk12!$A$2:$H$33,3,FALSE)</f>
        <v>-7.2919183907954448</v>
      </c>
    </row>
    <row r="32" spans="1:14">
      <c r="A32" t="s">
        <v>41</v>
      </c>
      <c r="B32">
        <v>31</v>
      </c>
      <c r="C32">
        <v>1347.8878424745039</v>
      </c>
      <c r="D32">
        <v>11</v>
      </c>
      <c r="E32">
        <v>2</v>
      </c>
      <c r="F32">
        <v>0</v>
      </c>
      <c r="G32">
        <v>9</v>
      </c>
      <c r="H32">
        <v>0</v>
      </c>
      <c r="J32">
        <f t="shared" si="2"/>
        <v>31</v>
      </c>
      <c r="K32">
        <f>VLOOKUP($A32,RankingWk12!$A$2:$H$33,2,FALSE)-J32</f>
        <v>0</v>
      </c>
      <c r="L32" t="str">
        <f t="shared" si="0"/>
        <v>Cleveland Browns</v>
      </c>
      <c r="M32" s="5">
        <f t="shared" si="1"/>
        <v>1347.8878424745039</v>
      </c>
      <c r="N32" s="6">
        <f>M32-VLOOKUP($A32,RankingWk12!$A$2:$H$33,3,FALSE)</f>
        <v>-7.5222907512732036</v>
      </c>
    </row>
    <row r="33" spans="1:14">
      <c r="A33" t="s">
        <v>29</v>
      </c>
      <c r="B33">
        <v>32</v>
      </c>
      <c r="C33">
        <v>1328.6238075691433</v>
      </c>
      <c r="D33">
        <v>11</v>
      </c>
      <c r="E33">
        <v>2</v>
      </c>
      <c r="F33">
        <v>0</v>
      </c>
      <c r="G33">
        <v>9</v>
      </c>
      <c r="H33">
        <v>0</v>
      </c>
      <c r="J33">
        <f t="shared" si="2"/>
        <v>32</v>
      </c>
      <c r="K33">
        <f>VLOOKUP($A33,RankingWk12!$A$2:$H$33,2,FALSE)-J33</f>
        <v>0</v>
      </c>
      <c r="L33" t="str">
        <f t="shared" si="0"/>
        <v>Tennessee Titans</v>
      </c>
      <c r="M33" s="5">
        <f t="shared" si="1"/>
        <v>1328.6238075691433</v>
      </c>
      <c r="N33" s="6">
        <f>M33-VLOOKUP($A33,RankingWk12!$A$2:$H$33,3,FALSE)</f>
        <v>-10.786210057691733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1682.7727995440023</v>
      </c>
      <c r="D2">
        <v>12</v>
      </c>
      <c r="E2">
        <v>10</v>
      </c>
      <c r="F2">
        <v>0</v>
      </c>
      <c r="G2">
        <v>2</v>
      </c>
      <c r="H2">
        <v>0</v>
      </c>
      <c r="J2">
        <f>1</f>
        <v>1</v>
      </c>
      <c r="K2">
        <f>VLOOKUP($A2,RankingWk13!$A$2:$H$33,2,FALSE)-J2</f>
        <v>0</v>
      </c>
      <c r="L2" t="str">
        <f>A2</f>
        <v>New England Patriots</v>
      </c>
      <c r="M2" s="5">
        <f>C2</f>
        <v>1682.7727995440023</v>
      </c>
      <c r="N2" s="6">
        <f>M2-VLOOKUP($A2,RankingWk13!$A$2:$H$33,3,FALSE)</f>
        <v>-20.135131638510757</v>
      </c>
    </row>
    <row r="3" spans="1:14">
      <c r="A3" t="s">
        <v>49</v>
      </c>
      <c r="B3">
        <v>2</v>
      </c>
      <c r="C3">
        <v>1659.6695203949985</v>
      </c>
      <c r="D3">
        <v>12</v>
      </c>
      <c r="E3">
        <v>10</v>
      </c>
      <c r="F3">
        <v>0</v>
      </c>
      <c r="G3">
        <v>2</v>
      </c>
      <c r="H3">
        <v>0</v>
      </c>
      <c r="J3">
        <f>J2+1</f>
        <v>2</v>
      </c>
      <c r="K3">
        <f>VLOOKUP($A3,RankingWk13!$A$2:$H$33,2,FALSE)-J3</f>
        <v>0</v>
      </c>
      <c r="L3" t="str">
        <f t="shared" ref="L3:L33" si="0">A3</f>
        <v>Denver Broncos</v>
      </c>
      <c r="M3" s="5">
        <f t="shared" ref="M3:M33" si="1">C3</f>
        <v>1659.6695203949985</v>
      </c>
      <c r="N3" s="6">
        <f>M3-VLOOKUP($A3,RankingWk13!$A$2:$H$33,3,FALSE)</f>
        <v>5.8779933233172414</v>
      </c>
    </row>
    <row r="4" spans="1:14">
      <c r="A4" t="s">
        <v>38</v>
      </c>
      <c r="B4">
        <v>3</v>
      </c>
      <c r="C4">
        <v>1622.4304424712313</v>
      </c>
      <c r="D4">
        <v>12</v>
      </c>
      <c r="E4">
        <v>12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VLOOKUP($A4,RankingWk13!$A$2:$H$33,2,FALSE)-J4</f>
        <v>0</v>
      </c>
      <c r="L4" t="str">
        <f t="shared" si="0"/>
        <v>Carolina Panthers</v>
      </c>
      <c r="M4" s="5">
        <f t="shared" si="1"/>
        <v>1622.4304424712313</v>
      </c>
      <c r="N4" s="6">
        <f>M4-VLOOKUP($A4,RankingWk13!$A$2:$H$33,3,FALSE)</f>
        <v>8.1711771325155951</v>
      </c>
    </row>
    <row r="5" spans="1:14">
      <c r="A5" t="s">
        <v>35</v>
      </c>
      <c r="B5">
        <v>4</v>
      </c>
      <c r="C5">
        <v>1621.7620968738913</v>
      </c>
      <c r="D5">
        <v>12</v>
      </c>
      <c r="E5">
        <v>7</v>
      </c>
      <c r="F5">
        <v>0</v>
      </c>
      <c r="G5">
        <v>5</v>
      </c>
      <c r="H5">
        <v>0</v>
      </c>
      <c r="J5">
        <f t="shared" si="2"/>
        <v>4</v>
      </c>
      <c r="K5">
        <f>VLOOKUP($A5,RankingWk13!$A$2:$H$33,2,FALSE)-J5</f>
        <v>0</v>
      </c>
      <c r="L5" t="str">
        <f t="shared" si="0"/>
        <v>Seattle Seahawks</v>
      </c>
      <c r="M5" s="5">
        <f t="shared" si="1"/>
        <v>1621.7620968738913</v>
      </c>
      <c r="N5" s="6">
        <f>M5-VLOOKUP($A5,RankingWk13!$A$2:$H$33,3,FALSE)</f>
        <v>9.6377142176318102</v>
      </c>
    </row>
    <row r="6" spans="1:14">
      <c r="A6" t="s">
        <v>40</v>
      </c>
      <c r="B6">
        <v>5</v>
      </c>
      <c r="C6">
        <v>1612.5828294709499</v>
      </c>
      <c r="D6">
        <v>12</v>
      </c>
      <c r="E6">
        <v>10</v>
      </c>
      <c r="F6">
        <v>0</v>
      </c>
      <c r="G6">
        <v>2</v>
      </c>
      <c r="H6">
        <v>0</v>
      </c>
      <c r="J6">
        <f t="shared" si="2"/>
        <v>5</v>
      </c>
      <c r="K6">
        <f>VLOOKUP($A6,RankingWk13!$A$2:$H$33,2,FALSE)-J6</f>
        <v>0</v>
      </c>
      <c r="L6" t="str">
        <f t="shared" si="0"/>
        <v>Cincinnati Bengals</v>
      </c>
      <c r="M6" s="5">
        <f t="shared" si="1"/>
        <v>1612.5828294709499</v>
      </c>
      <c r="N6" s="6">
        <f>M6-VLOOKUP($A6,RankingWk13!$A$2:$H$33,3,FALSE)</f>
        <v>4.5703488928572824</v>
      </c>
    </row>
    <row r="7" spans="1:14">
      <c r="A7" t="s">
        <v>37</v>
      </c>
      <c r="B7">
        <v>6</v>
      </c>
      <c r="C7">
        <v>1609.3600812942389</v>
      </c>
      <c r="D7">
        <v>12</v>
      </c>
      <c r="E7">
        <v>10</v>
      </c>
      <c r="F7">
        <v>0</v>
      </c>
      <c r="G7">
        <v>2</v>
      </c>
      <c r="H7">
        <v>0</v>
      </c>
      <c r="J7">
        <f t="shared" si="2"/>
        <v>6</v>
      </c>
      <c r="K7">
        <f>VLOOKUP($A7,RankingWk13!$A$2:$H$33,2,FALSE)-J7</f>
        <v>0</v>
      </c>
      <c r="L7" t="str">
        <f t="shared" si="0"/>
        <v>Arizona Cardinals</v>
      </c>
      <c r="M7" s="5">
        <f t="shared" si="1"/>
        <v>1609.3600812942389</v>
      </c>
      <c r="N7" s="6">
        <f>M7-VLOOKUP($A7,RankingWk13!$A$2:$H$33,3,FALSE)</f>
        <v>7.0418578328881267</v>
      </c>
    </row>
    <row r="8" spans="1:14">
      <c r="A8" t="s">
        <v>50</v>
      </c>
      <c r="B8">
        <v>7</v>
      </c>
      <c r="C8">
        <v>1561.7972747004853</v>
      </c>
      <c r="D8">
        <v>12</v>
      </c>
      <c r="E8">
        <v>8</v>
      </c>
      <c r="F8">
        <v>0</v>
      </c>
      <c r="G8">
        <v>4</v>
      </c>
      <c r="H8">
        <v>0</v>
      </c>
      <c r="J8">
        <f t="shared" si="2"/>
        <v>7</v>
      </c>
      <c r="K8">
        <f>VLOOKUP($A8,RankingWk13!$A$2:$H$33,2,FALSE)-J8</f>
        <v>1</v>
      </c>
      <c r="L8" t="str">
        <f t="shared" si="0"/>
        <v>Green Bay Packers</v>
      </c>
      <c r="M8" s="5">
        <f t="shared" si="1"/>
        <v>1561.7972747004853</v>
      </c>
      <c r="N8" s="6">
        <f>M8-VLOOKUP($A8,RankingWk13!$A$2:$H$33,3,FALSE)</f>
        <v>10.569767806798154</v>
      </c>
    </row>
    <row r="9" spans="1:14">
      <c r="A9" t="s">
        <v>24</v>
      </c>
      <c r="B9">
        <v>8</v>
      </c>
      <c r="C9">
        <v>1558.1923181588547</v>
      </c>
      <c r="D9">
        <v>12</v>
      </c>
      <c r="E9">
        <v>7</v>
      </c>
      <c r="F9">
        <v>0</v>
      </c>
      <c r="G9">
        <v>5</v>
      </c>
      <c r="H9">
        <v>0</v>
      </c>
      <c r="J9">
        <f t="shared" si="2"/>
        <v>8</v>
      </c>
      <c r="K9">
        <f>VLOOKUP($A9,RankingWk13!$A$2:$H$33,2,FALSE)-J9</f>
        <v>1</v>
      </c>
      <c r="L9" t="str">
        <f t="shared" si="0"/>
        <v>Pittsburgh Steelers</v>
      </c>
      <c r="M9" s="5">
        <f t="shared" si="1"/>
        <v>1558.1923181588547</v>
      </c>
      <c r="N9" s="6">
        <f>M9-VLOOKUP($A9,RankingWk13!$A$2:$H$33,3,FALSE)</f>
        <v>13.222569972383326</v>
      </c>
    </row>
    <row r="10" spans="1:14">
      <c r="A10" t="s">
        <v>27</v>
      </c>
      <c r="B10">
        <v>9</v>
      </c>
      <c r="C10">
        <v>1551.8533147179867</v>
      </c>
      <c r="D10">
        <v>12</v>
      </c>
      <c r="E10">
        <v>6</v>
      </c>
      <c r="F10">
        <v>0</v>
      </c>
      <c r="G10">
        <v>6</v>
      </c>
      <c r="H10">
        <v>0</v>
      </c>
      <c r="J10">
        <f t="shared" si="2"/>
        <v>9</v>
      </c>
      <c r="K10">
        <f>VLOOKUP($A10,RankingWk13!$A$2:$H$33,2,FALSE)-J10</f>
        <v>-2</v>
      </c>
      <c r="L10" t="str">
        <f t="shared" si="0"/>
        <v>Indianapolis Colts</v>
      </c>
      <c r="M10" s="5">
        <f t="shared" si="1"/>
        <v>1551.8533147179867</v>
      </c>
      <c r="N10" s="6">
        <f>M10-VLOOKUP($A10,RankingWk13!$A$2:$H$33,3,FALSE)</f>
        <v>-13.222569972383326</v>
      </c>
    </row>
    <row r="11" spans="1:14">
      <c r="A11" t="s">
        <v>44</v>
      </c>
      <c r="B11">
        <v>10</v>
      </c>
      <c r="C11">
        <v>1541.0470594802307</v>
      </c>
      <c r="D11">
        <v>12</v>
      </c>
      <c r="E11">
        <v>7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VLOOKUP($A11,RankingWk13!$A$2:$H$33,2,FALSE)-J11</f>
        <v>0</v>
      </c>
      <c r="L11" t="str">
        <f t="shared" si="0"/>
        <v>Kansas City Chiefs</v>
      </c>
      <c r="M11" s="5">
        <f t="shared" si="1"/>
        <v>1541.0470594802307</v>
      </c>
      <c r="N11" s="6">
        <f>M11-VLOOKUP($A11,RankingWk13!$A$2:$H$33,3,FALSE)</f>
        <v>7.8721987645467379</v>
      </c>
    </row>
    <row r="12" spans="1:14">
      <c r="A12" t="s">
        <v>21</v>
      </c>
      <c r="B12">
        <v>11</v>
      </c>
      <c r="C12">
        <v>1521.4939501465078</v>
      </c>
      <c r="D12">
        <v>12</v>
      </c>
      <c r="E12">
        <v>8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VLOOKUP($A12,RankingWk13!$A$2:$H$33,2,FALSE)-J12</f>
        <v>0</v>
      </c>
      <c r="L12" t="str">
        <f t="shared" si="0"/>
        <v>Minnesota Vikings</v>
      </c>
      <c r="M12" s="5">
        <f t="shared" si="1"/>
        <v>1521.4939501465078</v>
      </c>
      <c r="N12" s="6">
        <f>M12-VLOOKUP($A12,RankingWk13!$A$2:$H$33,3,FALSE)</f>
        <v>-9.6377142176318102</v>
      </c>
    </row>
    <row r="13" spans="1:14">
      <c r="A13" t="s">
        <v>34</v>
      </c>
      <c r="B13">
        <v>12</v>
      </c>
      <c r="C13">
        <v>1519.4014089807554</v>
      </c>
      <c r="D13">
        <v>12</v>
      </c>
      <c r="E13">
        <v>5</v>
      </c>
      <c r="F13">
        <v>0</v>
      </c>
      <c r="G13">
        <v>7</v>
      </c>
      <c r="H13">
        <v>0</v>
      </c>
      <c r="J13">
        <f t="shared" si="2"/>
        <v>12</v>
      </c>
      <c r="K13">
        <f>VLOOKUP($A13,RankingWk13!$A$2:$H$33,2,FALSE)-J13</f>
        <v>0</v>
      </c>
      <c r="L13" t="str">
        <f t="shared" si="0"/>
        <v>Dallas Cowboys</v>
      </c>
      <c r="M13" s="5">
        <f t="shared" si="1"/>
        <v>1519.4014089807554</v>
      </c>
      <c r="N13" s="6">
        <f>M13-VLOOKUP($A13,RankingWk13!$A$2:$H$33,3,FALSE)</f>
        <v>9.4687215826331794</v>
      </c>
    </row>
    <row r="14" spans="1:14">
      <c r="A14" t="s">
        <v>25</v>
      </c>
      <c r="B14">
        <v>13</v>
      </c>
      <c r="C14">
        <v>1512.9260724861422</v>
      </c>
      <c r="D14">
        <v>12</v>
      </c>
      <c r="E14">
        <v>4</v>
      </c>
      <c r="F14">
        <v>0</v>
      </c>
      <c r="G14">
        <v>8</v>
      </c>
      <c r="H14">
        <v>0</v>
      </c>
      <c r="J14">
        <f t="shared" si="2"/>
        <v>13</v>
      </c>
      <c r="K14">
        <f>VLOOKUP($A14,RankingWk13!$A$2:$H$33,2,FALSE)-J14</f>
        <v>2</v>
      </c>
      <c r="L14" t="str">
        <f t="shared" si="0"/>
        <v>San Francisco 49ers</v>
      </c>
      <c r="M14" s="5">
        <f t="shared" si="1"/>
        <v>1512.9260724861422</v>
      </c>
      <c r="N14" s="6">
        <f>M14-VLOOKUP($A14,RankingWk13!$A$2:$H$33,3,FALSE)</f>
        <v>11.756394845041996</v>
      </c>
    </row>
    <row r="15" spans="1:14">
      <c r="A15" t="s">
        <v>51</v>
      </c>
      <c r="B15">
        <v>14</v>
      </c>
      <c r="C15">
        <v>1495.0571409593454</v>
      </c>
      <c r="D15">
        <v>12</v>
      </c>
      <c r="E15">
        <v>4</v>
      </c>
      <c r="F15">
        <v>0</v>
      </c>
      <c r="G15">
        <v>8</v>
      </c>
      <c r="H15">
        <v>0</v>
      </c>
      <c r="J15">
        <f t="shared" si="2"/>
        <v>14</v>
      </c>
      <c r="K15">
        <f>VLOOKUP($A15,RankingWk13!$A$2:$H$33,2,FALSE)-J15</f>
        <v>-1</v>
      </c>
      <c r="L15" t="str">
        <f t="shared" si="0"/>
        <v>Baltimore Ravens</v>
      </c>
      <c r="M15" s="5">
        <f t="shared" si="1"/>
        <v>1495.0571409593454</v>
      </c>
      <c r="N15" s="6">
        <f>M15-VLOOKUP($A15,RankingWk13!$A$2:$H$33,3,FALSE)</f>
        <v>-14.329040858252711</v>
      </c>
    </row>
    <row r="16" spans="1:14">
      <c r="A16" t="s">
        <v>30</v>
      </c>
      <c r="B16">
        <v>15</v>
      </c>
      <c r="C16">
        <v>1490.2600744536542</v>
      </c>
      <c r="D16">
        <v>12</v>
      </c>
      <c r="E16">
        <v>6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VLOOKUP($A16,RankingWk13!$A$2:$H$33,2,FALSE)-J16</f>
        <v>4</v>
      </c>
      <c r="L16" t="str">
        <f t="shared" si="0"/>
        <v>Buffalo Bills</v>
      </c>
      <c r="M16" s="5">
        <f t="shared" si="1"/>
        <v>1490.2600744536542</v>
      </c>
      <c r="N16" s="6">
        <f>M16-VLOOKUP($A16,RankingWk13!$A$2:$H$33,3,FALSE)</f>
        <v>13.416509524289268</v>
      </c>
    </row>
    <row r="17" spans="1:14">
      <c r="A17" t="s">
        <v>42</v>
      </c>
      <c r="B17">
        <v>16</v>
      </c>
      <c r="C17">
        <v>1488.9470943561537</v>
      </c>
      <c r="D17">
        <v>12</v>
      </c>
      <c r="E17">
        <v>6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VLOOKUP($A17,RankingWk13!$A$2:$H$33,2,FALSE)-J17</f>
        <v>-2</v>
      </c>
      <c r="L17" t="str">
        <f t="shared" si="0"/>
        <v>Houston Texans</v>
      </c>
      <c r="M17" s="5">
        <f t="shared" si="1"/>
        <v>1488.9470943561537</v>
      </c>
      <c r="N17" s="6">
        <f>M17-VLOOKUP($A17,RankingWk13!$A$2:$H$33,3,FALSE)</f>
        <v>-13.416509524289268</v>
      </c>
    </row>
    <row r="18" spans="1:14">
      <c r="A18" t="s">
        <v>31</v>
      </c>
      <c r="B18">
        <v>17</v>
      </c>
      <c r="C18">
        <v>1486.5745901673488</v>
      </c>
      <c r="D18">
        <v>12</v>
      </c>
      <c r="E18">
        <v>4</v>
      </c>
      <c r="F18">
        <v>0</v>
      </c>
      <c r="G18">
        <v>8</v>
      </c>
      <c r="H18">
        <v>0</v>
      </c>
      <c r="J18">
        <f t="shared" si="2"/>
        <v>17</v>
      </c>
      <c r="K18">
        <f>VLOOKUP($A18,RankingWk13!$A$2:$H$33,2,FALSE)-J18</f>
        <v>-1</v>
      </c>
      <c r="L18" t="str">
        <f t="shared" si="0"/>
        <v>Detroit Lions</v>
      </c>
      <c r="M18" s="5">
        <f t="shared" si="1"/>
        <v>1486.5745901673488</v>
      </c>
      <c r="N18" s="6">
        <f>M18-VLOOKUP($A18,RankingWk13!$A$2:$H$33,3,FALSE)</f>
        <v>-10.569767806798154</v>
      </c>
    </row>
    <row r="19" spans="1:14">
      <c r="A19" t="s">
        <v>32</v>
      </c>
      <c r="B19">
        <v>18</v>
      </c>
      <c r="C19">
        <v>1480.5804425465601</v>
      </c>
      <c r="D19">
        <v>12</v>
      </c>
      <c r="E19">
        <v>4</v>
      </c>
      <c r="F19">
        <v>0</v>
      </c>
      <c r="G19">
        <v>8</v>
      </c>
      <c r="H19">
        <v>0</v>
      </c>
      <c r="J19">
        <f t="shared" si="2"/>
        <v>18</v>
      </c>
      <c r="K19">
        <f>VLOOKUP($A19,RankingWk13!$A$2:$H$33,2,FALSE)-J19</f>
        <v>-1</v>
      </c>
      <c r="L19" t="str">
        <f t="shared" si="0"/>
        <v>New Orleans Saints</v>
      </c>
      <c r="M19" s="5">
        <f t="shared" si="1"/>
        <v>1480.5804425465601</v>
      </c>
      <c r="N19" s="6">
        <f>M19-VLOOKUP($A19,RankingWk13!$A$2:$H$33,3,FALSE)</f>
        <v>-8.1711771325155951</v>
      </c>
    </row>
    <row r="20" spans="1:14">
      <c r="A20" t="s">
        <v>46</v>
      </c>
      <c r="B20">
        <v>19</v>
      </c>
      <c r="C20">
        <v>1476.2897107902108</v>
      </c>
      <c r="D20">
        <v>12</v>
      </c>
      <c r="E20">
        <v>4</v>
      </c>
      <c r="F20">
        <v>0</v>
      </c>
      <c r="G20">
        <v>8</v>
      </c>
      <c r="H20">
        <v>0</v>
      </c>
      <c r="J20">
        <f t="shared" si="2"/>
        <v>19</v>
      </c>
      <c r="K20">
        <f>VLOOKUP($A20,RankingWk13!$A$2:$H$33,2,FALSE)-J20</f>
        <v>5</v>
      </c>
      <c r="L20" t="str">
        <f t="shared" si="0"/>
        <v>Philadelphia Eagles</v>
      </c>
      <c r="M20" s="5">
        <f t="shared" si="1"/>
        <v>1476.2897107902108</v>
      </c>
      <c r="N20" s="6">
        <f>M20-VLOOKUP($A20,RankingWk13!$A$2:$H$33,3,FALSE)</f>
        <v>20.135131638510757</v>
      </c>
    </row>
    <row r="21" spans="1:14">
      <c r="A21" t="s">
        <v>45</v>
      </c>
      <c r="B21">
        <v>20</v>
      </c>
      <c r="C21">
        <v>1475.5946048775552</v>
      </c>
      <c r="D21">
        <v>12</v>
      </c>
      <c r="E21">
        <v>7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VLOOKUP($A21,RankingWk13!$A$2:$H$33,2,FALSE)-J21</f>
        <v>2</v>
      </c>
      <c r="L21" t="str">
        <f t="shared" si="0"/>
        <v>New York Jets</v>
      </c>
      <c r="M21" s="5">
        <f t="shared" si="1"/>
        <v>1475.5946048775552</v>
      </c>
      <c r="N21" s="6">
        <f>M21-VLOOKUP($A21,RankingWk13!$A$2:$H$33,3,FALSE)</f>
        <v>12.877383296038261</v>
      </c>
    </row>
    <row r="22" spans="1:14">
      <c r="A22" t="s">
        <v>52</v>
      </c>
      <c r="B22">
        <v>21</v>
      </c>
      <c r="C22">
        <v>1472.509757072221</v>
      </c>
      <c r="D22">
        <v>12</v>
      </c>
      <c r="E22">
        <v>5</v>
      </c>
      <c r="F22">
        <v>0</v>
      </c>
      <c r="G22">
        <v>7</v>
      </c>
      <c r="H22">
        <v>0</v>
      </c>
      <c r="J22">
        <f t="shared" si="2"/>
        <v>21</v>
      </c>
      <c r="K22">
        <f>VLOOKUP($A22,RankingWk13!$A$2:$H$33,2,FALSE)-J22</f>
        <v>2</v>
      </c>
      <c r="L22" t="str">
        <f t="shared" si="0"/>
        <v>Miami Dolphins</v>
      </c>
      <c r="M22" s="5">
        <f t="shared" si="1"/>
        <v>1472.509757072221</v>
      </c>
      <c r="N22" s="6">
        <f>M22-VLOOKUP($A22,RankingWk13!$A$2:$H$33,3,FALSE)</f>
        <v>14.329040858252711</v>
      </c>
    </row>
    <row r="23" spans="1:14">
      <c r="A23" t="s">
        <v>39</v>
      </c>
      <c r="B23">
        <v>22</v>
      </c>
      <c r="C23">
        <v>1468.7204585783445</v>
      </c>
      <c r="D23">
        <v>12</v>
      </c>
      <c r="E23">
        <v>5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VLOOKUP($A23,RankingWk13!$A$2:$H$33,2,FALSE)-J23</f>
        <v>-4</v>
      </c>
      <c r="L23" t="str">
        <f t="shared" si="0"/>
        <v>Chicago Bears</v>
      </c>
      <c r="M23" s="5">
        <f t="shared" si="1"/>
        <v>1468.7204585783445</v>
      </c>
      <c r="N23" s="6">
        <f>M23-VLOOKUP($A23,RankingWk13!$A$2:$H$33,3,FALSE)</f>
        <v>-11.756394845041996</v>
      </c>
    </row>
    <row r="24" spans="1:14">
      <c r="A24" t="s">
        <v>22</v>
      </c>
      <c r="B24">
        <v>23</v>
      </c>
      <c r="C24">
        <v>1460.8460415674633</v>
      </c>
      <c r="D24">
        <v>12</v>
      </c>
      <c r="E24">
        <v>6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VLOOKUP($A24,RankingWk13!$A$2:$H$33,2,FALSE)-J24</f>
        <v>-3</v>
      </c>
      <c r="L24" t="str">
        <f t="shared" si="0"/>
        <v>Atlanta Falcons</v>
      </c>
      <c r="M24" s="5">
        <f t="shared" si="1"/>
        <v>1460.8460415674633</v>
      </c>
      <c r="N24" s="6">
        <f>M24-VLOOKUP($A24,RankingWk13!$A$2:$H$33,3,FALSE)</f>
        <v>-15.32185660382811</v>
      </c>
    </row>
    <row r="25" spans="1:14">
      <c r="A25" t="s">
        <v>36</v>
      </c>
      <c r="B25">
        <v>24</v>
      </c>
      <c r="C25">
        <v>1460.3323378625273</v>
      </c>
      <c r="D25">
        <v>12</v>
      </c>
      <c r="E25">
        <v>5</v>
      </c>
      <c r="F25">
        <v>0</v>
      </c>
      <c r="G25">
        <v>7</v>
      </c>
      <c r="H25">
        <v>0</v>
      </c>
      <c r="J25">
        <f t="shared" si="2"/>
        <v>24</v>
      </c>
      <c r="K25">
        <f>VLOOKUP($A25,RankingWk13!$A$2:$H$33,2,FALSE)-J25</f>
        <v>-3</v>
      </c>
      <c r="L25" t="str">
        <f t="shared" si="0"/>
        <v>New York Giants</v>
      </c>
      <c r="M25" s="5">
        <f t="shared" si="1"/>
        <v>1460.3323378625273</v>
      </c>
      <c r="N25" s="6">
        <f>M25-VLOOKUP($A25,RankingWk13!$A$2:$H$33,3,FALSE)</f>
        <v>-12.877383296038261</v>
      </c>
    </row>
    <row r="26" spans="1:14">
      <c r="A26" t="s">
        <v>28</v>
      </c>
      <c r="B26">
        <v>25</v>
      </c>
      <c r="C26">
        <v>1442.9917829222577</v>
      </c>
      <c r="D26">
        <v>12</v>
      </c>
      <c r="E26">
        <v>3</v>
      </c>
      <c r="F26">
        <v>0</v>
      </c>
      <c r="G26">
        <v>9</v>
      </c>
      <c r="H26">
        <v>0</v>
      </c>
      <c r="J26">
        <f t="shared" si="2"/>
        <v>25</v>
      </c>
      <c r="K26">
        <f>VLOOKUP($A26,RankingWk13!$A$2:$H$33,2,FALSE)-J26</f>
        <v>0</v>
      </c>
      <c r="L26" t="str">
        <f t="shared" si="0"/>
        <v>San Diego Chargers</v>
      </c>
      <c r="M26" s="5">
        <f t="shared" si="1"/>
        <v>1442.9917829222577</v>
      </c>
      <c r="N26" s="6">
        <f>M26-VLOOKUP($A26,RankingWk13!$A$2:$H$33,3,FALSE)</f>
        <v>-5.8779933233172414</v>
      </c>
    </row>
    <row r="27" spans="1:14">
      <c r="A27" t="s">
        <v>47</v>
      </c>
      <c r="B27">
        <v>26</v>
      </c>
      <c r="C27">
        <v>1432.6467046463981</v>
      </c>
      <c r="D27">
        <v>12</v>
      </c>
      <c r="E27">
        <v>4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VLOOKUP($A27,RankingWk13!$A$2:$H$33,2,FALSE)-J27</f>
        <v>0</v>
      </c>
      <c r="L27" t="str">
        <f t="shared" si="0"/>
        <v>St. Louis Rams</v>
      </c>
      <c r="M27" s="5">
        <f t="shared" si="1"/>
        <v>1432.6467046463981</v>
      </c>
      <c r="N27" s="6">
        <f>M27-VLOOKUP($A27,RankingWk13!$A$2:$H$33,3,FALSE)</f>
        <v>-7.0418578328881267</v>
      </c>
    </row>
    <row r="28" spans="1:14">
      <c r="A28" t="s">
        <v>23</v>
      </c>
      <c r="B28">
        <v>27</v>
      </c>
      <c r="C28">
        <v>1414.4976225156131</v>
      </c>
      <c r="D28">
        <v>12</v>
      </c>
      <c r="E28">
        <v>5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VLOOKUP($A28,RankingWk13!$A$2:$H$33,2,FALSE)-J28</f>
        <v>0</v>
      </c>
      <c r="L28" t="str">
        <f t="shared" si="0"/>
        <v>Washington Redskins</v>
      </c>
      <c r="M28" s="5">
        <f t="shared" si="1"/>
        <v>1414.4976225156131</v>
      </c>
      <c r="N28" s="6">
        <f>M28-VLOOKUP($A28,RankingWk13!$A$2:$H$33,3,FALSE)</f>
        <v>-9.4687215826331794</v>
      </c>
    </row>
    <row r="29" spans="1:14">
      <c r="A29" t="s">
        <v>48</v>
      </c>
      <c r="B29">
        <v>28</v>
      </c>
      <c r="C29">
        <v>1411.6820183956561</v>
      </c>
      <c r="D29">
        <v>12</v>
      </c>
      <c r="E29">
        <v>6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VLOOKUP($A29,RankingWk13!$A$2:$H$33,2,FALSE)-J29</f>
        <v>2</v>
      </c>
      <c r="L29" t="str">
        <f t="shared" si="0"/>
        <v>Tampa Bay Buccaneers</v>
      </c>
      <c r="M29" s="5">
        <f t="shared" si="1"/>
        <v>1411.6820183956561</v>
      </c>
      <c r="N29" s="6">
        <f>M29-VLOOKUP($A29,RankingWk13!$A$2:$H$33,3,FALSE)</f>
        <v>15.32185660382811</v>
      </c>
    </row>
    <row r="30" spans="1:14">
      <c r="A30" t="s">
        <v>43</v>
      </c>
      <c r="B30">
        <v>29</v>
      </c>
      <c r="C30">
        <v>1403.4799941718463</v>
      </c>
      <c r="D30">
        <v>12</v>
      </c>
      <c r="E30">
        <v>4</v>
      </c>
      <c r="F30">
        <v>0</v>
      </c>
      <c r="G30">
        <v>8</v>
      </c>
      <c r="H30">
        <v>0</v>
      </c>
      <c r="J30">
        <f t="shared" si="2"/>
        <v>29</v>
      </c>
      <c r="K30">
        <f>VLOOKUP($A30,RankingWk13!$A$2:$H$33,2,FALSE)-J30</f>
        <v>-1</v>
      </c>
      <c r="L30" t="str">
        <f t="shared" si="0"/>
        <v>Jacksonville Jaguars</v>
      </c>
      <c r="M30" s="5">
        <f t="shared" si="1"/>
        <v>1403.4799941718463</v>
      </c>
      <c r="N30" s="6">
        <f>M30-VLOOKUP($A30,RankingWk13!$A$2:$H$33,3,FALSE)</f>
        <v>-15.685714394869819</v>
      </c>
    </row>
    <row r="31" spans="1:14">
      <c r="A31" t="s">
        <v>33</v>
      </c>
      <c r="B31">
        <v>30</v>
      </c>
      <c r="C31">
        <v>1390.2604365954926</v>
      </c>
      <c r="D31">
        <v>12</v>
      </c>
      <c r="E31">
        <v>5</v>
      </c>
      <c r="F31">
        <v>0</v>
      </c>
      <c r="G31">
        <v>7</v>
      </c>
      <c r="H31">
        <v>0</v>
      </c>
      <c r="J31">
        <f t="shared" si="2"/>
        <v>30</v>
      </c>
      <c r="K31">
        <f>VLOOKUP($A31,RankingWk13!$A$2:$H$33,2,FALSE)-J31</f>
        <v>-1</v>
      </c>
      <c r="L31" t="str">
        <f t="shared" si="0"/>
        <v>Oakland Raiders</v>
      </c>
      <c r="M31" s="5">
        <f t="shared" si="1"/>
        <v>1390.2604365954926</v>
      </c>
      <c r="N31" s="6">
        <f>M31-VLOOKUP($A31,RankingWk13!$A$2:$H$33,3,FALSE)</f>
        <v>-7.8721987645467379</v>
      </c>
    </row>
    <row r="32" spans="1:14">
      <c r="A32" t="s">
        <v>29</v>
      </c>
      <c r="B32">
        <v>31</v>
      </c>
      <c r="C32">
        <v>1344.3095219640131</v>
      </c>
      <c r="D32">
        <v>12</v>
      </c>
      <c r="E32">
        <v>3</v>
      </c>
      <c r="F32">
        <v>0</v>
      </c>
      <c r="G32">
        <v>9</v>
      </c>
      <c r="H32">
        <v>0</v>
      </c>
      <c r="J32">
        <f t="shared" si="2"/>
        <v>31</v>
      </c>
      <c r="K32">
        <f>VLOOKUP($A32,RankingWk13!$A$2:$H$33,2,FALSE)-J32</f>
        <v>1</v>
      </c>
      <c r="L32" t="str">
        <f t="shared" si="0"/>
        <v>Tennessee Titans</v>
      </c>
      <c r="M32" s="5">
        <f t="shared" si="1"/>
        <v>1344.3095219640131</v>
      </c>
      <c r="N32" s="6">
        <f>M32-VLOOKUP($A32,RankingWk13!$A$2:$H$33,3,FALSE)</f>
        <v>15.685714394869819</v>
      </c>
    </row>
    <row r="33" spans="1:14">
      <c r="A33" t="s">
        <v>41</v>
      </c>
      <c r="B33">
        <v>32</v>
      </c>
      <c r="C33">
        <v>1343.3174935816467</v>
      </c>
      <c r="D33">
        <v>12</v>
      </c>
      <c r="E33">
        <v>2</v>
      </c>
      <c r="F33">
        <v>0</v>
      </c>
      <c r="G33">
        <v>10</v>
      </c>
      <c r="H33">
        <v>0</v>
      </c>
      <c r="J33">
        <f t="shared" si="2"/>
        <v>32</v>
      </c>
      <c r="K33">
        <f>VLOOKUP($A33,RankingWk13!$A$2:$H$33,2,FALSE)-J33</f>
        <v>-1</v>
      </c>
      <c r="L33" t="str">
        <f t="shared" si="0"/>
        <v>Cleveland Browns</v>
      </c>
      <c r="M33" s="5">
        <f t="shared" si="1"/>
        <v>1343.3174935816467</v>
      </c>
      <c r="N33" s="6">
        <f>M33-VLOOKUP($A33,RankingWk13!$A$2:$H$33,3,FALSE)</f>
        <v>-4.5703488928572824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L2" sqref="L2:P17"/>
    </sheetView>
  </sheetViews>
  <sheetFormatPr baseColWidth="10" defaultColWidth="8.83203125" defaultRowHeight="14" x14ac:dyDescent="0"/>
  <cols>
    <col min="12" max="12" width="17.33203125" bestFit="1" customWidth="1"/>
    <col min="13" max="13" width="6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s="1" t="s">
        <v>100</v>
      </c>
      <c r="I1" t="s">
        <v>101</v>
      </c>
      <c r="J1" t="s">
        <v>99</v>
      </c>
      <c r="L1" t="s">
        <v>1</v>
      </c>
      <c r="M1" s="2" t="s">
        <v>102</v>
      </c>
      <c r="N1" t="s">
        <v>2</v>
      </c>
      <c r="O1" s="2" t="s">
        <v>102</v>
      </c>
      <c r="P1" t="s">
        <v>103</v>
      </c>
    </row>
    <row r="2" spans="1:16">
      <c r="A2" t="s">
        <v>5</v>
      </c>
      <c r="B2">
        <v>14</v>
      </c>
      <c r="C2" t="s">
        <v>21</v>
      </c>
      <c r="D2" t="s">
        <v>37</v>
      </c>
      <c r="E2">
        <v>0.37617906216514108</v>
      </c>
      <c r="F2">
        <v>0</v>
      </c>
      <c r="G2">
        <v>0</v>
      </c>
      <c r="H2" s="1"/>
      <c r="I2" t="str">
        <f>IF(H2="","",IF(F2=H2,TRUE,FALSE))</f>
        <v/>
      </c>
      <c r="J2" t="str">
        <f>IF(H2="","",IF(G2=H2,TRUE,FALSE))</f>
        <v/>
      </c>
      <c r="L2" t="str">
        <f t="shared" ref="L2" si="0">C2</f>
        <v>Minnesota Vikings</v>
      </c>
      <c r="M2" s="2">
        <f t="shared" ref="M2" si="1">E2</f>
        <v>0.37617906216514108</v>
      </c>
      <c r="N2" t="str">
        <f t="shared" ref="N2" si="2">D2</f>
        <v>Arizona Cardinals</v>
      </c>
      <c r="O2" s="2">
        <f t="shared" ref="O2" si="3">1-E2</f>
        <v>0.62382093783485892</v>
      </c>
      <c r="P2" s="3">
        <f>O2-M2</f>
        <v>0.24764187566971785</v>
      </c>
    </row>
    <row r="3" spans="1:16">
      <c r="A3" t="s">
        <v>6</v>
      </c>
      <c r="B3">
        <v>14</v>
      </c>
      <c r="C3" t="s">
        <v>22</v>
      </c>
      <c r="D3" t="s">
        <v>38</v>
      </c>
      <c r="E3">
        <v>0.28289335423232342</v>
      </c>
      <c r="F3">
        <v>0</v>
      </c>
      <c r="G3">
        <v>0</v>
      </c>
      <c r="H3" s="1"/>
      <c r="I3" t="str">
        <f t="shared" ref="I3:I17" si="4">IF(H3="","",IF(F3=H3,TRUE,FALSE))</f>
        <v/>
      </c>
      <c r="J3" t="str">
        <f t="shared" ref="J3:J17" si="5">IF(H3="","",IF(G3=H3,TRUE,FALSE))</f>
        <v/>
      </c>
      <c r="L3" t="str">
        <f t="shared" ref="L3:L17" si="6">C3</f>
        <v>Atlanta Falcons</v>
      </c>
      <c r="M3" s="2">
        <f t="shared" ref="M3:M17" si="7">E3</f>
        <v>0.28289335423232342</v>
      </c>
      <c r="N3" t="str">
        <f t="shared" ref="N3:N17" si="8">D3</f>
        <v>Carolina Panthers</v>
      </c>
      <c r="O3" s="2">
        <f t="shared" ref="O3:O17" si="9">1-E3</f>
        <v>0.71710664576767658</v>
      </c>
      <c r="P3" s="3">
        <f t="shared" ref="P3:P17" si="10">O3-M3</f>
        <v>0.43421329153535315</v>
      </c>
    </row>
    <row r="4" spans="1:16">
      <c r="A4" t="s">
        <v>7</v>
      </c>
      <c r="B4">
        <v>14</v>
      </c>
      <c r="C4" t="s">
        <v>23</v>
      </c>
      <c r="D4" t="s">
        <v>39</v>
      </c>
      <c r="E4">
        <v>0.42259449198956517</v>
      </c>
      <c r="F4">
        <v>0</v>
      </c>
      <c r="G4">
        <v>0</v>
      </c>
      <c r="H4" s="1"/>
      <c r="I4" t="str">
        <f t="shared" si="4"/>
        <v/>
      </c>
      <c r="J4" t="str">
        <f t="shared" si="5"/>
        <v/>
      </c>
      <c r="L4" t="str">
        <f t="shared" si="6"/>
        <v>Washington Redskins</v>
      </c>
      <c r="M4" s="2">
        <f t="shared" si="7"/>
        <v>0.42259449198956517</v>
      </c>
      <c r="N4" t="str">
        <f t="shared" si="8"/>
        <v>Chicago Bears</v>
      </c>
      <c r="O4" s="2">
        <f t="shared" si="9"/>
        <v>0.57740550801043478</v>
      </c>
      <c r="P4" s="3">
        <f t="shared" si="10"/>
        <v>0.15481101602086961</v>
      </c>
    </row>
    <row r="5" spans="1:16">
      <c r="A5" t="s">
        <v>8</v>
      </c>
      <c r="B5">
        <v>14</v>
      </c>
      <c r="C5" t="s">
        <v>24</v>
      </c>
      <c r="D5" t="s">
        <v>40</v>
      </c>
      <c r="E5">
        <v>0.42235898872434491</v>
      </c>
      <c r="F5">
        <v>0</v>
      </c>
      <c r="G5">
        <v>0</v>
      </c>
      <c r="H5" s="1"/>
      <c r="I5" t="str">
        <f t="shared" si="4"/>
        <v/>
      </c>
      <c r="J5" t="str">
        <f t="shared" si="5"/>
        <v/>
      </c>
      <c r="L5" t="str">
        <f t="shared" si="6"/>
        <v>Pittsburgh Steelers</v>
      </c>
      <c r="M5" s="2">
        <f t="shared" si="7"/>
        <v>0.42235898872434491</v>
      </c>
      <c r="N5" t="str">
        <f t="shared" si="8"/>
        <v>Cincinnati Bengals</v>
      </c>
      <c r="O5" s="2">
        <f t="shared" si="9"/>
        <v>0.57764101127565515</v>
      </c>
      <c r="P5" s="3">
        <f t="shared" si="10"/>
        <v>0.15528202255131024</v>
      </c>
    </row>
    <row r="6" spans="1:16">
      <c r="A6" t="s">
        <v>9</v>
      </c>
      <c r="B6">
        <v>14</v>
      </c>
      <c r="C6" t="s">
        <v>25</v>
      </c>
      <c r="D6" t="s">
        <v>41</v>
      </c>
      <c r="E6">
        <v>0.72638247489328445</v>
      </c>
      <c r="F6">
        <v>1</v>
      </c>
      <c r="G6">
        <v>1</v>
      </c>
      <c r="H6" s="1"/>
      <c r="I6" t="str">
        <f t="shared" si="4"/>
        <v/>
      </c>
      <c r="J6" t="str">
        <f t="shared" si="5"/>
        <v/>
      </c>
      <c r="L6" t="str">
        <f t="shared" si="6"/>
        <v>San Francisco 49ers</v>
      </c>
      <c r="M6" s="2">
        <f t="shared" si="7"/>
        <v>0.72638247489328445</v>
      </c>
      <c r="N6" t="str">
        <f t="shared" si="8"/>
        <v>Cleveland Browns</v>
      </c>
      <c r="O6" s="2">
        <f t="shared" si="9"/>
        <v>0.27361752510671555</v>
      </c>
      <c r="P6" s="3">
        <f t="shared" si="10"/>
        <v>-0.45276494978656889</v>
      </c>
    </row>
    <row r="7" spans="1:16">
      <c r="A7" t="s">
        <v>10</v>
      </c>
      <c r="B7">
        <v>14</v>
      </c>
      <c r="C7" t="s">
        <v>26</v>
      </c>
      <c r="D7" t="s">
        <v>42</v>
      </c>
      <c r="E7">
        <v>0.75319961776579114</v>
      </c>
      <c r="F7">
        <v>1</v>
      </c>
      <c r="G7">
        <v>1</v>
      </c>
      <c r="H7" s="1"/>
      <c r="I7" t="str">
        <f t="shared" si="4"/>
        <v/>
      </c>
      <c r="J7" t="str">
        <f t="shared" si="5"/>
        <v/>
      </c>
      <c r="L7" t="str">
        <f t="shared" si="6"/>
        <v>New England Patriots</v>
      </c>
      <c r="M7" s="2">
        <f t="shared" si="7"/>
        <v>0.75319961776579114</v>
      </c>
      <c r="N7" t="str">
        <f t="shared" si="8"/>
        <v>Houston Texans</v>
      </c>
      <c r="O7" s="2">
        <f t="shared" si="9"/>
        <v>0.24680038223420886</v>
      </c>
      <c r="P7" s="3">
        <f t="shared" si="10"/>
        <v>-0.50639923553158228</v>
      </c>
    </row>
    <row r="8" spans="1:16">
      <c r="A8" t="s">
        <v>11</v>
      </c>
      <c r="B8">
        <v>14</v>
      </c>
      <c r="C8" t="s">
        <v>27</v>
      </c>
      <c r="D8" t="s">
        <v>43</v>
      </c>
      <c r="E8">
        <v>0.70142765296450882</v>
      </c>
      <c r="F8">
        <v>1</v>
      </c>
      <c r="G8">
        <v>1</v>
      </c>
      <c r="H8" s="1"/>
      <c r="I8" t="str">
        <f t="shared" si="4"/>
        <v/>
      </c>
      <c r="J8" t="str">
        <f t="shared" si="5"/>
        <v/>
      </c>
      <c r="L8" t="str">
        <f t="shared" si="6"/>
        <v>Indianapolis Colts</v>
      </c>
      <c r="M8" s="2">
        <f t="shared" si="7"/>
        <v>0.70142765296450882</v>
      </c>
      <c r="N8" t="str">
        <f t="shared" si="8"/>
        <v>Jacksonville Jaguars</v>
      </c>
      <c r="O8" s="2">
        <f t="shared" si="9"/>
        <v>0.29857234703549118</v>
      </c>
      <c r="P8" s="3">
        <f t="shared" si="10"/>
        <v>-0.40285530592901764</v>
      </c>
    </row>
    <row r="9" spans="1:16">
      <c r="A9" t="s">
        <v>12</v>
      </c>
      <c r="B9">
        <v>14</v>
      </c>
      <c r="C9" t="s">
        <v>28</v>
      </c>
      <c r="D9" t="s">
        <v>44</v>
      </c>
      <c r="E9">
        <v>0.36251808501566524</v>
      </c>
      <c r="F9">
        <v>0</v>
      </c>
      <c r="G9">
        <v>0</v>
      </c>
      <c r="H9" s="1"/>
      <c r="I9" t="str">
        <f t="shared" si="4"/>
        <v/>
      </c>
      <c r="J9" t="str">
        <f t="shared" si="5"/>
        <v/>
      </c>
      <c r="L9" t="str">
        <f t="shared" si="6"/>
        <v>San Diego Chargers</v>
      </c>
      <c r="M9" s="2">
        <f t="shared" si="7"/>
        <v>0.36251808501566524</v>
      </c>
      <c r="N9" t="str">
        <f t="shared" si="8"/>
        <v>Kansas City Chiefs</v>
      </c>
      <c r="O9" s="2">
        <f t="shared" si="9"/>
        <v>0.63748191498433471</v>
      </c>
      <c r="P9" s="3">
        <f t="shared" si="10"/>
        <v>0.27496382996866947</v>
      </c>
    </row>
    <row r="10" spans="1:16">
      <c r="A10" t="s">
        <v>13</v>
      </c>
      <c r="B10">
        <v>14</v>
      </c>
      <c r="C10" t="s">
        <v>29</v>
      </c>
      <c r="D10" t="s">
        <v>45</v>
      </c>
      <c r="E10">
        <v>0.3195723749359371</v>
      </c>
      <c r="F10">
        <v>0</v>
      </c>
      <c r="G10">
        <v>0</v>
      </c>
      <c r="H10" s="1"/>
      <c r="I10" t="str">
        <f t="shared" si="4"/>
        <v/>
      </c>
      <c r="J10" t="str">
        <f t="shared" si="5"/>
        <v/>
      </c>
      <c r="L10" t="str">
        <f t="shared" si="6"/>
        <v>Tennessee Titans</v>
      </c>
      <c r="M10" s="2">
        <f t="shared" si="7"/>
        <v>0.3195723749359371</v>
      </c>
      <c r="N10" t="str">
        <f t="shared" si="8"/>
        <v>New York Jets</v>
      </c>
      <c r="O10" s="2">
        <f t="shared" si="9"/>
        <v>0.68042762506406285</v>
      </c>
      <c r="P10" s="3">
        <f t="shared" si="10"/>
        <v>0.36085525012812575</v>
      </c>
    </row>
    <row r="11" spans="1:16">
      <c r="A11" t="s">
        <v>14</v>
      </c>
      <c r="B11">
        <v>14</v>
      </c>
      <c r="C11" t="s">
        <v>30</v>
      </c>
      <c r="D11" t="s">
        <v>46</v>
      </c>
      <c r="E11">
        <v>0.52009414094927997</v>
      </c>
      <c r="F11">
        <v>1</v>
      </c>
      <c r="G11">
        <v>0</v>
      </c>
      <c r="H11" s="1"/>
      <c r="I11" t="str">
        <f t="shared" si="4"/>
        <v/>
      </c>
      <c r="J11" t="str">
        <f t="shared" si="5"/>
        <v/>
      </c>
      <c r="L11" t="str">
        <f t="shared" si="6"/>
        <v>Buffalo Bills</v>
      </c>
      <c r="M11" s="2">
        <f t="shared" si="7"/>
        <v>0.52009414094927997</v>
      </c>
      <c r="N11" t="str">
        <f t="shared" si="8"/>
        <v>Philadelphia Eagles</v>
      </c>
      <c r="O11" s="2">
        <f t="shared" si="9"/>
        <v>0.47990585905072003</v>
      </c>
      <c r="P11" s="3">
        <f t="shared" si="10"/>
        <v>-4.0188281898559941E-2</v>
      </c>
    </row>
    <row r="12" spans="1:16">
      <c r="A12" t="s">
        <v>15</v>
      </c>
      <c r="B12">
        <v>14</v>
      </c>
      <c r="C12" t="s">
        <v>31</v>
      </c>
      <c r="D12" t="s">
        <v>47</v>
      </c>
      <c r="E12">
        <v>0.57699115869404682</v>
      </c>
      <c r="F12">
        <v>1</v>
      </c>
      <c r="G12">
        <v>0</v>
      </c>
      <c r="H12" s="1"/>
      <c r="I12" t="str">
        <f t="shared" si="4"/>
        <v/>
      </c>
      <c r="J12" t="str">
        <f t="shared" si="5"/>
        <v/>
      </c>
      <c r="L12" t="str">
        <f t="shared" si="6"/>
        <v>Detroit Lions</v>
      </c>
      <c r="M12" s="2">
        <f t="shared" si="7"/>
        <v>0.57699115869404682</v>
      </c>
      <c r="N12" t="str">
        <f t="shared" si="8"/>
        <v>St. Louis Rams</v>
      </c>
      <c r="O12" s="2">
        <f t="shared" si="9"/>
        <v>0.42300884130595318</v>
      </c>
      <c r="P12" s="3">
        <f t="shared" si="10"/>
        <v>-0.15398231738809365</v>
      </c>
    </row>
    <row r="13" spans="1:16">
      <c r="A13" t="s">
        <v>16</v>
      </c>
      <c r="B13">
        <v>14</v>
      </c>
      <c r="C13" t="s">
        <v>32</v>
      </c>
      <c r="D13" t="s">
        <v>48</v>
      </c>
      <c r="E13">
        <v>0.59787319552521989</v>
      </c>
      <c r="F13">
        <v>1</v>
      </c>
      <c r="G13">
        <v>0</v>
      </c>
      <c r="H13" s="1"/>
      <c r="I13" t="str">
        <f t="shared" si="4"/>
        <v/>
      </c>
      <c r="J13" t="str">
        <f t="shared" si="5"/>
        <v/>
      </c>
      <c r="L13" t="str">
        <f t="shared" si="6"/>
        <v>New Orleans Saints</v>
      </c>
      <c r="M13" s="2">
        <f t="shared" si="7"/>
        <v>0.59787319552521989</v>
      </c>
      <c r="N13" t="str">
        <f t="shared" si="8"/>
        <v>Tampa Bay Buccaneers</v>
      </c>
      <c r="O13" s="2">
        <f t="shared" si="9"/>
        <v>0.40212680447478011</v>
      </c>
      <c r="P13" s="3">
        <f t="shared" si="10"/>
        <v>-0.19574639105043978</v>
      </c>
    </row>
    <row r="14" spans="1:16">
      <c r="A14" t="s">
        <v>17</v>
      </c>
      <c r="B14">
        <v>14</v>
      </c>
      <c r="C14" t="s">
        <v>33</v>
      </c>
      <c r="D14" t="s">
        <v>49</v>
      </c>
      <c r="E14">
        <v>0.17496449549979359</v>
      </c>
      <c r="F14">
        <v>0</v>
      </c>
      <c r="G14">
        <v>0</v>
      </c>
      <c r="H14" s="1"/>
      <c r="I14" t="str">
        <f t="shared" si="4"/>
        <v/>
      </c>
      <c r="J14" t="str">
        <f t="shared" si="5"/>
        <v/>
      </c>
      <c r="L14" t="str">
        <f t="shared" si="6"/>
        <v>Oakland Raiders</v>
      </c>
      <c r="M14" s="2">
        <f t="shared" si="7"/>
        <v>0.17496449549979359</v>
      </c>
      <c r="N14" t="str">
        <f t="shared" si="8"/>
        <v>Denver Broncos</v>
      </c>
      <c r="O14" s="2">
        <f t="shared" si="9"/>
        <v>0.82503550450020646</v>
      </c>
      <c r="P14" s="3">
        <f t="shared" si="10"/>
        <v>0.65007100900041292</v>
      </c>
    </row>
    <row r="15" spans="1:16">
      <c r="A15" t="s">
        <v>18</v>
      </c>
      <c r="B15">
        <v>14</v>
      </c>
      <c r="C15" t="s">
        <v>34</v>
      </c>
      <c r="D15" t="s">
        <v>50</v>
      </c>
      <c r="E15">
        <v>0.43928848013237926</v>
      </c>
      <c r="F15">
        <v>0</v>
      </c>
      <c r="G15">
        <v>0</v>
      </c>
      <c r="H15" s="1"/>
      <c r="I15" t="str">
        <f t="shared" si="4"/>
        <v/>
      </c>
      <c r="J15" t="str">
        <f t="shared" si="5"/>
        <v/>
      </c>
      <c r="L15" t="str">
        <f t="shared" si="6"/>
        <v>Dallas Cowboys</v>
      </c>
      <c r="M15" s="2">
        <f t="shared" si="7"/>
        <v>0.43928848013237926</v>
      </c>
      <c r="N15" t="str">
        <f t="shared" si="8"/>
        <v>Green Bay Packers</v>
      </c>
      <c r="O15" s="2">
        <f t="shared" si="9"/>
        <v>0.56071151986762069</v>
      </c>
      <c r="P15" s="3">
        <f t="shared" si="10"/>
        <v>0.12142303973524143</v>
      </c>
    </row>
    <row r="16" spans="1:16">
      <c r="A16" t="s">
        <v>19</v>
      </c>
      <c r="B16">
        <v>14</v>
      </c>
      <c r="C16" t="s">
        <v>35</v>
      </c>
      <c r="D16" t="s">
        <v>51</v>
      </c>
      <c r="E16">
        <v>0.67466752548144193</v>
      </c>
      <c r="F16">
        <v>1</v>
      </c>
      <c r="G16">
        <v>1</v>
      </c>
      <c r="H16" s="1"/>
      <c r="I16" t="str">
        <f t="shared" si="4"/>
        <v/>
      </c>
      <c r="J16" t="str">
        <f t="shared" si="5"/>
        <v/>
      </c>
      <c r="L16" t="str">
        <f t="shared" si="6"/>
        <v>Seattle Seahawks</v>
      </c>
      <c r="M16" s="2">
        <f t="shared" si="7"/>
        <v>0.67466752548144193</v>
      </c>
      <c r="N16" t="str">
        <f t="shared" si="8"/>
        <v>Baltimore Ravens</v>
      </c>
      <c r="O16" s="2">
        <f t="shared" si="9"/>
        <v>0.32533247451855807</v>
      </c>
      <c r="P16" s="3">
        <f t="shared" si="10"/>
        <v>-0.34933505096288386</v>
      </c>
    </row>
    <row r="17" spans="1:16">
      <c r="A17" t="s">
        <v>20</v>
      </c>
      <c r="B17">
        <v>14</v>
      </c>
      <c r="C17" t="s">
        <v>36</v>
      </c>
      <c r="D17" t="s">
        <v>52</v>
      </c>
      <c r="E17">
        <v>0.48248245766282966</v>
      </c>
      <c r="F17">
        <v>0</v>
      </c>
      <c r="G17">
        <v>0</v>
      </c>
      <c r="H17" s="1"/>
      <c r="I17" t="str">
        <f t="shared" si="4"/>
        <v/>
      </c>
      <c r="J17" t="str">
        <f t="shared" si="5"/>
        <v/>
      </c>
      <c r="L17" t="str">
        <f t="shared" si="6"/>
        <v>New York Giants</v>
      </c>
      <c r="M17" s="2">
        <f t="shared" si="7"/>
        <v>0.48248245766282966</v>
      </c>
      <c r="N17" t="str">
        <f t="shared" si="8"/>
        <v>Miami Dolphins</v>
      </c>
      <c r="O17" s="2">
        <f t="shared" si="9"/>
        <v>0.51751754233717029</v>
      </c>
      <c r="P17" s="3">
        <f t="shared" si="10"/>
        <v>3.5035084674340633E-2</v>
      </c>
    </row>
    <row r="18" spans="1:16">
      <c r="G18" s="2"/>
      <c r="I18" s="2" t="e">
        <f>COUNTIF(I2:I17,TRUE)/(COUNTIF(I2:I17,TRUE)+COUNTIF(I2:I17,FALSE))</f>
        <v>#DIV/0!</v>
      </c>
      <c r="J18" s="2" t="e">
        <f>COUNTIF(J2:J17,TRUE)/(COUNTIF(J2:J17,TRUE)+COUNTIF(J2:J17,FALSE))</f>
        <v>#DIV/0!</v>
      </c>
      <c r="M18" s="2"/>
      <c r="O18" s="2"/>
    </row>
    <row r="19" spans="1:16">
      <c r="I19">
        <f>COUNTIF(I2:I17,TRUE)</f>
        <v>0</v>
      </c>
      <c r="J19">
        <f>COUNTIF(J2:J17,TRUE)</f>
        <v>0</v>
      </c>
    </row>
    <row r="20" spans="1:16">
      <c r="I20">
        <f>COUNTIF(I2:I17,TRUE)+COUNTIF(I2:I17,FALSE)</f>
        <v>0</v>
      </c>
    </row>
  </sheetData>
  <conditionalFormatting sqref="N2:N17">
    <cfRule type="expression" dxfId="11" priority="11">
      <formula>$O2&lt;0.5</formula>
    </cfRule>
    <cfRule type="expression" dxfId="10" priority="12">
      <formula>$O2&gt;0.5</formula>
    </cfRule>
  </conditionalFormatting>
  <conditionalFormatting sqref="L2:L17">
    <cfRule type="expression" dxfId="9" priority="9">
      <formula>$M2&lt;0.5</formula>
    </cfRule>
    <cfRule type="expression" dxfId="8" priority="10">
      <formula>$M2&gt;0.5</formula>
    </cfRule>
  </conditionalFormatting>
  <conditionalFormatting sqref="M2:M17 O2:O17">
    <cfRule type="cellIs" dxfId="7" priority="7" operator="lessThan">
      <formula>0.5</formula>
    </cfRule>
    <cfRule type="cellIs" dxfId="6" priority="8" operator="greaterThan">
      <formula>0.5</formula>
    </cfRule>
  </conditionalFormatting>
  <conditionalFormatting sqref="N14:N15">
    <cfRule type="expression" dxfId="5" priority="5">
      <formula>$O14&lt;0.5</formula>
    </cfRule>
    <cfRule type="expression" dxfId="4" priority="6">
      <formula>$O14&gt;0.5</formula>
    </cfRule>
  </conditionalFormatting>
  <conditionalFormatting sqref="L14:L15">
    <cfRule type="expression" dxfId="3" priority="3">
      <formula>$M14&lt;0.5</formula>
    </cfRule>
    <cfRule type="expression" dxfId="2" priority="4">
      <formula>$M14&gt;0.5</formula>
    </cfRule>
  </conditionalFormatting>
  <conditionalFormatting sqref="O14:O15 M14:M1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16" sqref="C16"/>
    </sheetView>
  </sheetViews>
  <sheetFormatPr baseColWidth="10" defaultColWidth="8.83203125" defaultRowHeight="14" x14ac:dyDescent="0"/>
  <cols>
    <col min="2" max="2" width="17.33203125" bestFit="1" customWidth="1"/>
    <col min="3" max="3" width="18.5" bestFit="1" customWidth="1"/>
  </cols>
  <sheetData>
    <row r="1" spans="1:11"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>
      <c r="A2" t="s">
        <v>61</v>
      </c>
      <c r="B2" t="s">
        <v>21</v>
      </c>
      <c r="C2" t="s">
        <v>37</v>
      </c>
      <c r="D2">
        <v>-5.8426553672310035</v>
      </c>
      <c r="E2">
        <v>-0.56949152542379977</v>
      </c>
      <c r="F2">
        <v>0</v>
      </c>
      <c r="G2">
        <v>-1.4265536723163996</v>
      </c>
      <c r="H2">
        <v>-9</v>
      </c>
      <c r="I2">
        <v>-1</v>
      </c>
      <c r="J2">
        <v>-2.5</v>
      </c>
      <c r="K2">
        <v>-24.406440677965442</v>
      </c>
    </row>
    <row r="3" spans="1:11">
      <c r="A3" t="s">
        <v>62</v>
      </c>
      <c r="B3" t="s">
        <v>22</v>
      </c>
      <c r="C3" t="s">
        <v>38</v>
      </c>
      <c r="D3">
        <v>-1.775409836066018</v>
      </c>
      <c r="E3">
        <v>-0.22021857923500221</v>
      </c>
      <c r="F3">
        <v>0</v>
      </c>
      <c r="G3">
        <v>-1.8838797814207497</v>
      </c>
      <c r="H3">
        <v>-6</v>
      </c>
      <c r="I3">
        <v>-3</v>
      </c>
      <c r="J3">
        <v>5</v>
      </c>
      <c r="K3">
        <v>-9.4554098360661243</v>
      </c>
    </row>
    <row r="4" spans="1:11">
      <c r="A4" t="s">
        <v>63</v>
      </c>
      <c r="B4" t="s">
        <v>23</v>
      </c>
      <c r="C4" t="s">
        <v>39</v>
      </c>
      <c r="D4">
        <v>1.0172413793100077</v>
      </c>
      <c r="E4">
        <v>-0.34482758620699627</v>
      </c>
      <c r="F4">
        <v>0</v>
      </c>
      <c r="G4">
        <v>-1.1206896551723977</v>
      </c>
      <c r="H4">
        <v>-6</v>
      </c>
      <c r="I4">
        <v>-4</v>
      </c>
      <c r="J4">
        <v>0</v>
      </c>
      <c r="K4">
        <v>-12.537931034483265</v>
      </c>
    </row>
    <row r="5" spans="1:11">
      <c r="A5" t="s">
        <v>64</v>
      </c>
      <c r="B5" t="s">
        <v>24</v>
      </c>
      <c r="C5" t="s">
        <v>40</v>
      </c>
      <c r="D5">
        <v>0.2899366643210044</v>
      </c>
      <c r="E5">
        <v>0.41168191414499944</v>
      </c>
      <c r="F5">
        <v>-2</v>
      </c>
      <c r="G5">
        <v>0.94475721323014739</v>
      </c>
      <c r="H5">
        <v>0</v>
      </c>
      <c r="I5">
        <v>-3</v>
      </c>
      <c r="J5">
        <v>7.5</v>
      </c>
      <c r="K5">
        <v>4.9756509500353809</v>
      </c>
    </row>
    <row r="6" spans="1:11">
      <c r="A6" t="s">
        <v>65</v>
      </c>
      <c r="B6" t="s">
        <v>25</v>
      </c>
      <c r="C6" t="s">
        <v>41</v>
      </c>
      <c r="D6">
        <v>6.7248677248680053</v>
      </c>
      <c r="E6">
        <v>-0.96296296296279849</v>
      </c>
      <c r="F6">
        <v>0</v>
      </c>
      <c r="G6">
        <v>-1.9179894179894497</v>
      </c>
      <c r="H6">
        <v>-3</v>
      </c>
      <c r="I6">
        <v>-5</v>
      </c>
      <c r="J6">
        <v>-5</v>
      </c>
      <c r="K6">
        <v>-10.987301587301092</v>
      </c>
    </row>
    <row r="7" spans="1:11">
      <c r="A7" t="s">
        <v>66</v>
      </c>
      <c r="B7" t="s">
        <v>26</v>
      </c>
      <c r="C7" t="s">
        <v>42</v>
      </c>
      <c r="D7">
        <v>-1.1014492753620004</v>
      </c>
      <c r="E7">
        <v>-0.20859213250519559</v>
      </c>
      <c r="F7">
        <v>2</v>
      </c>
      <c r="G7">
        <v>0.14104554865425056</v>
      </c>
      <c r="H7">
        <v>-9</v>
      </c>
      <c r="I7">
        <v>-1</v>
      </c>
      <c r="J7">
        <v>10</v>
      </c>
      <c r="K7">
        <v>0.99720496894446542</v>
      </c>
    </row>
    <row r="8" spans="1:11">
      <c r="A8" t="s">
        <v>67</v>
      </c>
      <c r="B8" t="s">
        <v>27</v>
      </c>
      <c r="C8" t="s">
        <v>43</v>
      </c>
      <c r="D8">
        <v>5.6490356516660256</v>
      </c>
      <c r="E8">
        <v>3.7247223845704056</v>
      </c>
      <c r="F8">
        <v>0</v>
      </c>
      <c r="G8">
        <v>7.7673874926943025</v>
      </c>
      <c r="H8">
        <v>3</v>
      </c>
      <c r="I8">
        <v>-3</v>
      </c>
      <c r="J8">
        <v>0</v>
      </c>
      <c r="K8">
        <v>20.569374634716883</v>
      </c>
    </row>
    <row r="9" spans="1:11">
      <c r="A9" t="s">
        <v>68</v>
      </c>
      <c r="B9" t="s">
        <v>28</v>
      </c>
      <c r="C9" t="s">
        <v>44</v>
      </c>
      <c r="D9">
        <v>4.2136854741900152</v>
      </c>
      <c r="E9">
        <v>0.87555022008800165</v>
      </c>
      <c r="F9">
        <v>0</v>
      </c>
      <c r="G9">
        <v>1.3645458183273496</v>
      </c>
      <c r="H9">
        <v>-12</v>
      </c>
      <c r="I9">
        <v>-2</v>
      </c>
      <c r="J9">
        <v>-7.5</v>
      </c>
      <c r="K9">
        <v>-18.055462184873559</v>
      </c>
    </row>
    <row r="10" spans="1:11">
      <c r="A10" t="s">
        <v>69</v>
      </c>
      <c r="B10" t="s">
        <v>29</v>
      </c>
      <c r="C10" t="s">
        <v>45</v>
      </c>
      <c r="D10">
        <v>-3.1807036247340079</v>
      </c>
      <c r="E10">
        <v>-1.1684434968017996</v>
      </c>
      <c r="F10">
        <v>0</v>
      </c>
      <c r="G10">
        <v>-1.8656716417910513</v>
      </c>
      <c r="H10">
        <v>-9</v>
      </c>
      <c r="I10">
        <v>-4</v>
      </c>
      <c r="J10">
        <v>-5</v>
      </c>
      <c r="K10">
        <v>-29.05778251599223</v>
      </c>
    </row>
    <row r="11" spans="1:11">
      <c r="A11" t="s">
        <v>70</v>
      </c>
      <c r="B11" t="s">
        <v>30</v>
      </c>
      <c r="C11" t="s">
        <v>46</v>
      </c>
      <c r="D11">
        <v>-0.6054459572100086</v>
      </c>
      <c r="E11">
        <v>-0.57182550708520097</v>
      </c>
      <c r="F11">
        <v>0</v>
      </c>
      <c r="G11">
        <v>-1.0308419005279479</v>
      </c>
      <c r="H11">
        <v>-9</v>
      </c>
      <c r="I11">
        <v>-3</v>
      </c>
      <c r="J11">
        <v>0</v>
      </c>
      <c r="K11">
        <v>-17.049736037787788</v>
      </c>
    </row>
    <row r="12" spans="1:11">
      <c r="A12" t="s">
        <v>71</v>
      </c>
      <c r="B12" t="s">
        <v>31</v>
      </c>
      <c r="C12" t="s">
        <v>47</v>
      </c>
      <c r="D12">
        <v>1.2981818181820017</v>
      </c>
      <c r="E12">
        <v>2.243636363636405</v>
      </c>
      <c r="F12">
        <v>0</v>
      </c>
      <c r="G12">
        <v>5.9090909090908994</v>
      </c>
      <c r="H12">
        <v>3</v>
      </c>
      <c r="I12">
        <v>-4</v>
      </c>
      <c r="J12">
        <v>5</v>
      </c>
      <c r="K12">
        <v>16.141090909091165</v>
      </c>
    </row>
    <row r="13" spans="1:11">
      <c r="A13" t="s">
        <v>72</v>
      </c>
      <c r="B13" t="s">
        <v>32</v>
      </c>
      <c r="C13" t="s">
        <v>48</v>
      </c>
      <c r="D13">
        <v>-0.74074074073999441</v>
      </c>
      <c r="E13">
        <v>2.4629629629629974</v>
      </c>
      <c r="F13">
        <v>2</v>
      </c>
      <c r="G13">
        <v>5.8611111111110992</v>
      </c>
      <c r="H13">
        <v>3</v>
      </c>
      <c r="I13">
        <v>-4</v>
      </c>
      <c r="J13">
        <v>-5</v>
      </c>
      <c r="K13">
        <v>4.3000000000009226</v>
      </c>
    </row>
    <row r="14" spans="1:11">
      <c r="A14" t="s">
        <v>73</v>
      </c>
      <c r="B14" t="s">
        <v>33</v>
      </c>
      <c r="C14" t="s">
        <v>49</v>
      </c>
      <c r="D14">
        <v>11.210526315789991</v>
      </c>
      <c r="E14">
        <v>0.5964912280702066</v>
      </c>
      <c r="F14">
        <v>0</v>
      </c>
      <c r="G14">
        <v>0.61403508771930237</v>
      </c>
      <c r="H14">
        <v>-9</v>
      </c>
      <c r="I14">
        <v>-4</v>
      </c>
      <c r="J14">
        <v>-7.5</v>
      </c>
      <c r="K14">
        <v>-9.6947368421046001</v>
      </c>
    </row>
    <row r="15" spans="1:11">
      <c r="A15" t="s">
        <v>74</v>
      </c>
      <c r="B15" t="s">
        <v>34</v>
      </c>
      <c r="C15" t="s">
        <v>50</v>
      </c>
      <c r="D15">
        <v>-6.7430555555550029</v>
      </c>
      <c r="E15">
        <v>0.12962962962959779</v>
      </c>
      <c r="F15">
        <v>-2</v>
      </c>
      <c r="G15">
        <v>0.59027777777780122</v>
      </c>
      <c r="H15">
        <v>-12</v>
      </c>
      <c r="I15">
        <v>-3</v>
      </c>
      <c r="J15">
        <v>5</v>
      </c>
      <c r="K15">
        <v>-21.627777777777126</v>
      </c>
    </row>
    <row r="16" spans="1:11">
      <c r="A16" t="s">
        <v>75</v>
      </c>
      <c r="B16" t="s">
        <v>35</v>
      </c>
      <c r="C16" t="s">
        <v>51</v>
      </c>
      <c r="D16">
        <v>-1.4264150943400011</v>
      </c>
      <c r="E16">
        <v>0.81572327044019488</v>
      </c>
      <c r="F16">
        <v>0</v>
      </c>
      <c r="G16">
        <v>2.6619496855345481</v>
      </c>
      <c r="H16">
        <v>-3</v>
      </c>
      <c r="I16">
        <v>-5</v>
      </c>
      <c r="J16">
        <v>0</v>
      </c>
      <c r="K16">
        <v>-7.1384905660383096</v>
      </c>
    </row>
    <row r="17" spans="1:11">
      <c r="A17" t="s">
        <v>76</v>
      </c>
      <c r="B17" t="s">
        <v>36</v>
      </c>
      <c r="C17" t="s">
        <v>52</v>
      </c>
      <c r="D17">
        <v>0.70519588774598674</v>
      </c>
      <c r="E17">
        <v>2.0400111141983999</v>
      </c>
      <c r="F17">
        <v>2</v>
      </c>
      <c r="G17">
        <v>4.6762989719366495</v>
      </c>
      <c r="H17">
        <v>3</v>
      </c>
      <c r="I17">
        <v>0</v>
      </c>
      <c r="J17">
        <v>0</v>
      </c>
      <c r="K17">
        <v>14.905807168657242</v>
      </c>
    </row>
    <row r="21" spans="1:11">
      <c r="B21" s="1" t="s">
        <v>21</v>
      </c>
      <c r="C21" s="1" t="s">
        <v>37</v>
      </c>
      <c r="D21" s="1" t="s">
        <v>53</v>
      </c>
      <c r="E21" s="1" t="s">
        <v>57</v>
      </c>
      <c r="F21" s="7"/>
      <c r="G21" s="7"/>
      <c r="I21" s="5"/>
      <c r="J21" s="5"/>
    </row>
    <row r="22" spans="1:11">
      <c r="B22" s="1" t="s">
        <v>22</v>
      </c>
      <c r="C22" s="1" t="s">
        <v>38</v>
      </c>
      <c r="D22" s="1" t="s">
        <v>57</v>
      </c>
      <c r="E22" s="1"/>
      <c r="F22" s="7"/>
      <c r="G22" s="7"/>
      <c r="I22" s="5"/>
      <c r="J22" s="5"/>
    </row>
    <row r="23" spans="1:11">
      <c r="B23" s="1" t="s">
        <v>23</v>
      </c>
      <c r="C23" s="1" t="s">
        <v>39</v>
      </c>
      <c r="D23" s="1" t="s">
        <v>57</v>
      </c>
      <c r="E23" s="1"/>
      <c r="F23" s="7"/>
      <c r="G23" s="7"/>
      <c r="I23" s="5"/>
      <c r="J23" s="5"/>
    </row>
    <row r="24" spans="1:11">
      <c r="B24" s="1" t="s">
        <v>24</v>
      </c>
      <c r="C24" s="1" t="s">
        <v>40</v>
      </c>
      <c r="D24" s="1" t="s">
        <v>55</v>
      </c>
      <c r="E24" s="1" t="s">
        <v>59</v>
      </c>
      <c r="F24" s="1"/>
      <c r="G24" s="7"/>
      <c r="H24" s="5"/>
      <c r="I24" s="5"/>
    </row>
    <row r="25" spans="1:11">
      <c r="B25" s="1" t="s">
        <v>25</v>
      </c>
      <c r="C25" s="1" t="s">
        <v>41</v>
      </c>
      <c r="D25" s="1" t="s">
        <v>53</v>
      </c>
      <c r="E25" s="1" t="s">
        <v>58</v>
      </c>
      <c r="F25" s="7"/>
      <c r="G25" s="7"/>
      <c r="H25" s="5"/>
      <c r="J25" s="5"/>
    </row>
    <row r="26" spans="1:11">
      <c r="B26" s="1" t="s">
        <v>26</v>
      </c>
      <c r="C26" s="1" t="s">
        <v>42</v>
      </c>
      <c r="D26" s="1" t="s">
        <v>55</v>
      </c>
      <c r="E26" s="1" t="s">
        <v>57</v>
      </c>
      <c r="F26" s="1" t="s">
        <v>59</v>
      </c>
      <c r="G26" s="7"/>
      <c r="I26" s="5"/>
    </row>
    <row r="27" spans="1:11">
      <c r="B27" s="1" t="s">
        <v>27</v>
      </c>
      <c r="C27" s="1" t="s">
        <v>43</v>
      </c>
      <c r="D27" s="1" t="s">
        <v>53</v>
      </c>
      <c r="E27" s="1" t="s">
        <v>54</v>
      </c>
      <c r="F27" s="1" t="s">
        <v>56</v>
      </c>
      <c r="G27" s="1"/>
      <c r="H27" s="5"/>
      <c r="I27" s="5"/>
      <c r="J27" s="5"/>
    </row>
    <row r="28" spans="1:11">
      <c r="B28" s="1" t="s">
        <v>28</v>
      </c>
      <c r="C28" s="1" t="s">
        <v>44</v>
      </c>
      <c r="D28" s="1" t="s">
        <v>57</v>
      </c>
      <c r="E28" s="1" t="s">
        <v>59</v>
      </c>
      <c r="F28" s="1"/>
      <c r="G28" s="7"/>
    </row>
    <row r="29" spans="1:11">
      <c r="B29" s="1" t="s">
        <v>29</v>
      </c>
      <c r="C29" s="1" t="s">
        <v>45</v>
      </c>
      <c r="D29" s="1" t="s">
        <v>57</v>
      </c>
      <c r="E29" s="7"/>
      <c r="F29" s="7"/>
      <c r="G29" s="7"/>
      <c r="I29" s="5"/>
      <c r="J29" s="5"/>
    </row>
    <row r="30" spans="1:11">
      <c r="B30" s="1" t="s">
        <v>30</v>
      </c>
      <c r="C30" s="1" t="s">
        <v>46</v>
      </c>
      <c r="D30" s="1" t="s">
        <v>57</v>
      </c>
      <c r="E30" s="7"/>
      <c r="F30" s="7"/>
      <c r="G30" s="7"/>
      <c r="I30" s="5"/>
      <c r="J30" s="5"/>
    </row>
    <row r="31" spans="1:11">
      <c r="B31" s="1" t="s">
        <v>31</v>
      </c>
      <c r="C31" s="1" t="s">
        <v>47</v>
      </c>
      <c r="D31" s="1" t="s">
        <v>56</v>
      </c>
      <c r="E31" s="7"/>
      <c r="F31" s="7"/>
      <c r="G31" s="1"/>
      <c r="H31" s="5"/>
      <c r="I31" s="5"/>
      <c r="J31" s="5"/>
    </row>
    <row r="32" spans="1:11">
      <c r="B32" s="1" t="s">
        <v>32</v>
      </c>
      <c r="C32" s="1" t="s">
        <v>48</v>
      </c>
      <c r="D32" s="1" t="s">
        <v>55</v>
      </c>
      <c r="E32" s="1" t="s">
        <v>56</v>
      </c>
      <c r="F32" s="1"/>
      <c r="G32" s="1"/>
      <c r="H32" s="5"/>
      <c r="I32" s="5"/>
      <c r="J32" s="5"/>
    </row>
    <row r="33" spans="2:10">
      <c r="B33" s="1" t="s">
        <v>33</v>
      </c>
      <c r="C33" s="1" t="s">
        <v>49</v>
      </c>
      <c r="D33" s="1" t="s">
        <v>53</v>
      </c>
      <c r="E33" s="1" t="s">
        <v>57</v>
      </c>
      <c r="F33" s="1" t="s">
        <v>59</v>
      </c>
      <c r="G33" s="7"/>
      <c r="I33" s="5"/>
    </row>
    <row r="34" spans="2:10">
      <c r="B34" s="1" t="s">
        <v>34</v>
      </c>
      <c r="C34" s="1" t="s">
        <v>50</v>
      </c>
      <c r="D34" s="1" t="s">
        <v>53</v>
      </c>
      <c r="E34" s="1" t="s">
        <v>55</v>
      </c>
      <c r="F34" s="1" t="s">
        <v>57</v>
      </c>
      <c r="G34" s="7"/>
      <c r="I34" s="5"/>
      <c r="J34" s="5"/>
    </row>
    <row r="35" spans="2:10">
      <c r="B35" s="1" t="s">
        <v>35</v>
      </c>
      <c r="C35" s="1" t="s">
        <v>51</v>
      </c>
      <c r="D35" s="1" t="s">
        <v>58</v>
      </c>
      <c r="E35" s="7"/>
      <c r="F35" s="7"/>
      <c r="G35" s="7"/>
      <c r="H35" s="5"/>
      <c r="J35" s="5"/>
    </row>
    <row r="36" spans="2:10">
      <c r="B36" s="1" t="s">
        <v>36</v>
      </c>
      <c r="C36" s="1" t="s">
        <v>52</v>
      </c>
      <c r="D36" s="1" t="s">
        <v>55</v>
      </c>
      <c r="E36" s="1" t="s">
        <v>56</v>
      </c>
      <c r="F36" s="1"/>
      <c r="G36" s="1"/>
      <c r="H36" s="5"/>
      <c r="I36" s="5"/>
      <c r="J36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</row>
    <row r="2" spans="1:18">
      <c r="A2" t="s">
        <v>61</v>
      </c>
      <c r="B2" t="s">
        <v>21</v>
      </c>
      <c r="C2" t="s">
        <v>37</v>
      </c>
      <c r="D2">
        <v>240.72</v>
      </c>
      <c r="E2">
        <v>246.56</v>
      </c>
      <c r="F2">
        <v>26.8</v>
      </c>
      <c r="G2">
        <v>27.08</v>
      </c>
      <c r="H2">
        <v>0</v>
      </c>
      <c r="I2">
        <v>0</v>
      </c>
      <c r="J2">
        <v>3.83</v>
      </c>
      <c r="K2">
        <v>4.12</v>
      </c>
      <c r="L2">
        <v>0</v>
      </c>
      <c r="M2">
        <v>0</v>
      </c>
      <c r="N2">
        <v>0</v>
      </c>
      <c r="O2">
        <v>0.5</v>
      </c>
      <c r="P2">
        <v>3</v>
      </c>
      <c r="Q2">
        <v>1280</v>
      </c>
      <c r="R2">
        <v>1</v>
      </c>
    </row>
    <row r="3" spans="1:18">
      <c r="A3" t="s">
        <v>62</v>
      </c>
      <c r="B3" t="s">
        <v>22</v>
      </c>
      <c r="C3" t="s">
        <v>38</v>
      </c>
      <c r="D3">
        <v>242.7</v>
      </c>
      <c r="E3">
        <v>244.48</v>
      </c>
      <c r="F3">
        <v>27.28</v>
      </c>
      <c r="G3">
        <v>27.39</v>
      </c>
      <c r="H3">
        <v>0</v>
      </c>
      <c r="I3">
        <v>0</v>
      </c>
      <c r="J3">
        <v>4.0199999999999996</v>
      </c>
      <c r="K3">
        <v>4.3899999999999997</v>
      </c>
      <c r="L3">
        <v>1</v>
      </c>
      <c r="M3">
        <v>0</v>
      </c>
      <c r="N3">
        <v>0</v>
      </c>
      <c r="O3">
        <v>0</v>
      </c>
      <c r="P3">
        <v>2</v>
      </c>
      <c r="Q3">
        <v>226</v>
      </c>
      <c r="R3">
        <v>0</v>
      </c>
    </row>
    <row r="4" spans="1:18">
      <c r="A4" t="s">
        <v>63</v>
      </c>
      <c r="B4" t="s">
        <v>23</v>
      </c>
      <c r="C4" t="s">
        <v>39</v>
      </c>
      <c r="D4">
        <v>245.22</v>
      </c>
      <c r="E4">
        <v>244.21</v>
      </c>
      <c r="F4">
        <v>27.09</v>
      </c>
      <c r="G4">
        <v>27.26</v>
      </c>
      <c r="H4">
        <v>0</v>
      </c>
      <c r="I4">
        <v>0</v>
      </c>
      <c r="J4">
        <v>4.0999999999999996</v>
      </c>
      <c r="K4">
        <v>4.33</v>
      </c>
      <c r="L4">
        <v>0</v>
      </c>
      <c r="M4">
        <v>0</v>
      </c>
      <c r="N4">
        <v>0</v>
      </c>
      <c r="O4">
        <v>0</v>
      </c>
      <c r="P4">
        <v>2</v>
      </c>
      <c r="Q4">
        <v>597</v>
      </c>
      <c r="R4">
        <v>1</v>
      </c>
    </row>
    <row r="5" spans="1:18">
      <c r="A5" t="s">
        <v>64</v>
      </c>
      <c r="B5" t="s">
        <v>24</v>
      </c>
      <c r="C5" t="s">
        <v>40</v>
      </c>
      <c r="D5">
        <v>243.98</v>
      </c>
      <c r="E5">
        <v>243.69</v>
      </c>
      <c r="F5">
        <v>27.33</v>
      </c>
      <c r="G5">
        <v>27.12</v>
      </c>
      <c r="H5">
        <v>0</v>
      </c>
      <c r="I5">
        <v>1</v>
      </c>
      <c r="J5">
        <v>4.55</v>
      </c>
      <c r="K5">
        <v>4.3600000000000003</v>
      </c>
      <c r="L5">
        <v>2</v>
      </c>
      <c r="M5">
        <v>1</v>
      </c>
      <c r="N5">
        <v>0</v>
      </c>
      <c r="O5">
        <v>0.5</v>
      </c>
      <c r="P5">
        <v>0</v>
      </c>
      <c r="Q5">
        <v>257</v>
      </c>
      <c r="R5">
        <v>0</v>
      </c>
    </row>
    <row r="6" spans="1:18">
      <c r="A6" t="s">
        <v>65</v>
      </c>
      <c r="B6" t="s">
        <v>25</v>
      </c>
      <c r="C6" t="s">
        <v>41</v>
      </c>
      <c r="D6">
        <v>245.54</v>
      </c>
      <c r="E6">
        <v>238.81</v>
      </c>
      <c r="F6">
        <v>26.56</v>
      </c>
      <c r="G6">
        <v>27.04</v>
      </c>
      <c r="H6">
        <v>0</v>
      </c>
      <c r="I6">
        <v>0</v>
      </c>
      <c r="J6">
        <v>3.52</v>
      </c>
      <c r="K6">
        <v>3.91</v>
      </c>
      <c r="L6">
        <v>0</v>
      </c>
      <c r="M6">
        <v>1</v>
      </c>
      <c r="N6">
        <v>0.5</v>
      </c>
      <c r="O6">
        <v>1</v>
      </c>
      <c r="P6">
        <v>1</v>
      </c>
      <c r="Q6">
        <v>2164</v>
      </c>
      <c r="R6">
        <v>3</v>
      </c>
    </row>
    <row r="7" spans="1:18">
      <c r="A7" t="s">
        <v>66</v>
      </c>
      <c r="B7" t="s">
        <v>26</v>
      </c>
      <c r="C7" t="s">
        <v>42</v>
      </c>
      <c r="D7">
        <v>243.9</v>
      </c>
      <c r="E7">
        <v>245</v>
      </c>
      <c r="F7">
        <v>26.45</v>
      </c>
      <c r="G7">
        <v>26.55</v>
      </c>
      <c r="H7">
        <v>1</v>
      </c>
      <c r="I7">
        <v>0</v>
      </c>
      <c r="J7">
        <v>3.72</v>
      </c>
      <c r="K7">
        <v>3.7</v>
      </c>
      <c r="L7">
        <v>1</v>
      </c>
      <c r="M7">
        <v>0</v>
      </c>
      <c r="N7">
        <v>0</v>
      </c>
      <c r="O7">
        <v>0</v>
      </c>
      <c r="P7">
        <v>3</v>
      </c>
      <c r="Q7">
        <v>1605</v>
      </c>
      <c r="R7">
        <v>1</v>
      </c>
    </row>
    <row r="8" spans="1:18">
      <c r="A8" t="s">
        <v>67</v>
      </c>
      <c r="B8" t="s">
        <v>27</v>
      </c>
      <c r="C8" t="s">
        <v>43</v>
      </c>
      <c r="D8">
        <v>244.36</v>
      </c>
      <c r="E8">
        <v>238.71</v>
      </c>
      <c r="F8">
        <v>27.98</v>
      </c>
      <c r="G8">
        <v>26.12</v>
      </c>
      <c r="H8">
        <v>0</v>
      </c>
      <c r="I8">
        <v>0</v>
      </c>
      <c r="J8">
        <v>4.9000000000000004</v>
      </c>
      <c r="K8">
        <v>3.34</v>
      </c>
      <c r="L8">
        <v>0</v>
      </c>
      <c r="M8">
        <v>0</v>
      </c>
      <c r="N8">
        <v>0</v>
      </c>
      <c r="O8">
        <v>0</v>
      </c>
      <c r="P8">
        <v>-1</v>
      </c>
      <c r="Q8">
        <v>700</v>
      </c>
      <c r="R8">
        <v>0</v>
      </c>
    </row>
    <row r="9" spans="1:18">
      <c r="A9" t="s">
        <v>68</v>
      </c>
      <c r="B9" t="s">
        <v>28</v>
      </c>
      <c r="C9" t="s">
        <v>44</v>
      </c>
      <c r="D9">
        <v>247.76</v>
      </c>
      <c r="E9">
        <v>243.55</v>
      </c>
      <c r="F9">
        <v>27.27</v>
      </c>
      <c r="G9">
        <v>26.84</v>
      </c>
      <c r="H9">
        <v>0</v>
      </c>
      <c r="I9">
        <v>0</v>
      </c>
      <c r="J9">
        <v>4.3099999999999996</v>
      </c>
      <c r="K9">
        <v>4.04</v>
      </c>
      <c r="L9">
        <v>0</v>
      </c>
      <c r="M9">
        <v>0</v>
      </c>
      <c r="N9">
        <v>0.5</v>
      </c>
      <c r="O9">
        <v>2</v>
      </c>
      <c r="P9">
        <v>4</v>
      </c>
      <c r="Q9">
        <v>1335</v>
      </c>
      <c r="R9">
        <v>2</v>
      </c>
    </row>
    <row r="10" spans="1:18">
      <c r="A10" t="s">
        <v>69</v>
      </c>
      <c r="B10" t="s">
        <v>29</v>
      </c>
      <c r="C10" t="s">
        <v>45</v>
      </c>
      <c r="D10">
        <v>246.54</v>
      </c>
      <c r="E10">
        <v>249.72</v>
      </c>
      <c r="F10">
        <v>26.71</v>
      </c>
      <c r="G10">
        <v>27.3</v>
      </c>
      <c r="H10">
        <v>0</v>
      </c>
      <c r="I10">
        <v>0</v>
      </c>
      <c r="J10">
        <v>4</v>
      </c>
      <c r="K10">
        <v>4.37</v>
      </c>
      <c r="L10">
        <v>0</v>
      </c>
      <c r="M10">
        <v>1</v>
      </c>
      <c r="N10">
        <v>0</v>
      </c>
      <c r="O10">
        <v>0</v>
      </c>
      <c r="P10">
        <v>3</v>
      </c>
      <c r="Q10">
        <v>759</v>
      </c>
      <c r="R10">
        <v>1</v>
      </c>
    </row>
    <row r="11" spans="1:18">
      <c r="A11" t="s">
        <v>70</v>
      </c>
      <c r="B11" t="s">
        <v>30</v>
      </c>
      <c r="C11" t="s">
        <v>46</v>
      </c>
      <c r="D11">
        <v>242.36</v>
      </c>
      <c r="E11">
        <v>242.97</v>
      </c>
      <c r="F11">
        <v>26.93</v>
      </c>
      <c r="G11">
        <v>27.22</v>
      </c>
      <c r="H11">
        <v>0</v>
      </c>
      <c r="I11">
        <v>0</v>
      </c>
      <c r="J11">
        <v>4.08</v>
      </c>
      <c r="K11">
        <v>4.29</v>
      </c>
      <c r="L11">
        <v>0</v>
      </c>
      <c r="M11">
        <v>1</v>
      </c>
      <c r="N11">
        <v>0.5</v>
      </c>
      <c r="O11">
        <v>0</v>
      </c>
      <c r="P11">
        <v>3</v>
      </c>
      <c r="Q11">
        <v>279</v>
      </c>
      <c r="R11">
        <v>0</v>
      </c>
    </row>
    <row r="12" spans="1:18">
      <c r="A12" t="s">
        <v>71</v>
      </c>
      <c r="B12" t="s">
        <v>31</v>
      </c>
      <c r="C12" t="s">
        <v>47</v>
      </c>
      <c r="D12">
        <v>238.82</v>
      </c>
      <c r="E12">
        <v>237.52</v>
      </c>
      <c r="F12">
        <v>27.18</v>
      </c>
      <c r="G12">
        <v>26.06</v>
      </c>
      <c r="H12">
        <v>0</v>
      </c>
      <c r="I12">
        <v>0</v>
      </c>
      <c r="J12">
        <v>4.38</v>
      </c>
      <c r="K12">
        <v>3.2</v>
      </c>
      <c r="L12">
        <v>1</v>
      </c>
      <c r="M12">
        <v>0</v>
      </c>
      <c r="N12">
        <v>0</v>
      </c>
      <c r="O12">
        <v>0</v>
      </c>
      <c r="P12">
        <v>-1</v>
      </c>
      <c r="Q12">
        <v>455</v>
      </c>
      <c r="R12">
        <v>1</v>
      </c>
    </row>
    <row r="13" spans="1:18">
      <c r="A13" t="s">
        <v>72</v>
      </c>
      <c r="B13" t="s">
        <v>32</v>
      </c>
      <c r="C13" t="s">
        <v>48</v>
      </c>
      <c r="D13">
        <v>241.59</v>
      </c>
      <c r="E13">
        <v>242.33</v>
      </c>
      <c r="F13">
        <v>27.81</v>
      </c>
      <c r="G13">
        <v>26.58</v>
      </c>
      <c r="H13">
        <v>1</v>
      </c>
      <c r="I13">
        <v>0</v>
      </c>
      <c r="J13">
        <v>4.72</v>
      </c>
      <c r="K13">
        <v>3.55</v>
      </c>
      <c r="L13">
        <v>0</v>
      </c>
      <c r="M13">
        <v>0</v>
      </c>
      <c r="N13">
        <v>0</v>
      </c>
      <c r="O13">
        <v>1</v>
      </c>
      <c r="P13">
        <v>-1</v>
      </c>
      <c r="Q13">
        <v>481</v>
      </c>
      <c r="R13">
        <v>1</v>
      </c>
    </row>
    <row r="14" spans="1:18">
      <c r="A14" t="s">
        <v>73</v>
      </c>
      <c r="B14" t="s">
        <v>33</v>
      </c>
      <c r="C14" t="s">
        <v>49</v>
      </c>
      <c r="D14">
        <v>247.56</v>
      </c>
      <c r="E14">
        <v>236.35</v>
      </c>
      <c r="F14">
        <v>27.32</v>
      </c>
      <c r="G14">
        <v>27.02</v>
      </c>
      <c r="H14">
        <v>0</v>
      </c>
      <c r="I14">
        <v>0</v>
      </c>
      <c r="J14">
        <v>4.18</v>
      </c>
      <c r="K14">
        <v>4.05</v>
      </c>
      <c r="L14">
        <v>0</v>
      </c>
      <c r="M14">
        <v>0</v>
      </c>
      <c r="N14">
        <v>0</v>
      </c>
      <c r="O14">
        <v>1.5</v>
      </c>
      <c r="P14">
        <v>3</v>
      </c>
      <c r="Q14">
        <v>939</v>
      </c>
      <c r="R14">
        <v>1</v>
      </c>
    </row>
    <row r="15" spans="1:18">
      <c r="A15" t="s">
        <v>74</v>
      </c>
      <c r="B15" t="s">
        <v>34</v>
      </c>
      <c r="C15" t="s">
        <v>50</v>
      </c>
      <c r="D15">
        <v>244.78</v>
      </c>
      <c r="E15">
        <v>251.52</v>
      </c>
      <c r="F15">
        <v>26.65</v>
      </c>
      <c r="G15">
        <v>26.58</v>
      </c>
      <c r="H15">
        <v>0</v>
      </c>
      <c r="I15">
        <v>1</v>
      </c>
      <c r="J15">
        <v>3.89</v>
      </c>
      <c r="K15">
        <v>3.77</v>
      </c>
      <c r="L15">
        <v>3</v>
      </c>
      <c r="M15">
        <v>2</v>
      </c>
      <c r="N15">
        <v>0</v>
      </c>
      <c r="O15">
        <v>0</v>
      </c>
      <c r="P15">
        <v>4</v>
      </c>
      <c r="Q15">
        <v>939</v>
      </c>
      <c r="R15">
        <v>0</v>
      </c>
    </row>
    <row r="16" spans="1:18">
      <c r="A16" t="s">
        <v>75</v>
      </c>
      <c r="B16" t="s">
        <v>35</v>
      </c>
      <c r="C16" t="s">
        <v>51</v>
      </c>
      <c r="D16">
        <v>245.8</v>
      </c>
      <c r="E16">
        <v>247.23</v>
      </c>
      <c r="F16">
        <v>27.48</v>
      </c>
      <c r="G16">
        <v>27.08</v>
      </c>
      <c r="H16">
        <v>0</v>
      </c>
      <c r="I16">
        <v>0</v>
      </c>
      <c r="J16">
        <v>4.68</v>
      </c>
      <c r="K16">
        <v>4.1500000000000004</v>
      </c>
      <c r="L16">
        <v>0</v>
      </c>
      <c r="M16">
        <v>1</v>
      </c>
      <c r="N16">
        <v>0</v>
      </c>
      <c r="O16">
        <v>0</v>
      </c>
      <c r="P16">
        <v>1</v>
      </c>
      <c r="Q16">
        <v>2330</v>
      </c>
      <c r="R16">
        <v>3</v>
      </c>
    </row>
    <row r="17" spans="1:18">
      <c r="A17" t="s">
        <v>76</v>
      </c>
      <c r="B17" t="s">
        <v>36</v>
      </c>
      <c r="C17" t="s">
        <v>52</v>
      </c>
      <c r="D17">
        <v>246.2</v>
      </c>
      <c r="E17">
        <v>245.49</v>
      </c>
      <c r="F17">
        <v>27.41</v>
      </c>
      <c r="G17">
        <v>26.39</v>
      </c>
      <c r="H17">
        <v>1</v>
      </c>
      <c r="I17">
        <v>0</v>
      </c>
      <c r="J17">
        <v>4.41</v>
      </c>
      <c r="K17">
        <v>3.47</v>
      </c>
      <c r="L17">
        <v>0</v>
      </c>
      <c r="M17">
        <v>0</v>
      </c>
      <c r="N17">
        <v>0</v>
      </c>
      <c r="O17">
        <v>0</v>
      </c>
      <c r="P17">
        <v>-1</v>
      </c>
      <c r="Q17">
        <v>1093</v>
      </c>
      <c r="R1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1658.8702099555308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f>VLOOKUP($A2,RankingWk12!$A$2:$H$33,2,FALSE)-J2</f>
        <v>0</v>
      </c>
      <c r="L2" t="str">
        <f>A2</f>
        <v>New England Patriots</v>
      </c>
      <c r="M2" s="5">
        <f>C2</f>
        <v>1658.8702099555308</v>
      </c>
      <c r="N2" s="6">
        <f>M2-VLOOKUP($A2,RankingWk12!$A$2:$H$33,3,FALSE)</f>
        <v>-59.357832675447071</v>
      </c>
    </row>
    <row r="3" spans="1:14">
      <c r="A3" t="s">
        <v>35</v>
      </c>
      <c r="B3">
        <v>2</v>
      </c>
      <c r="C3">
        <v>1623.9144988293119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f>VLOOKUP($A3,RankingWk12!$A$2:$H$33,2,FALSE)-J3</f>
        <v>2</v>
      </c>
      <c r="L3" t="str">
        <f t="shared" ref="L3:L33" si="0">A3</f>
        <v>Seattle Seahawks</v>
      </c>
      <c r="M3" s="5">
        <f t="shared" ref="M3:M33" si="1">C3</f>
        <v>1623.9144988293119</v>
      </c>
      <c r="N3" s="6">
        <f>M3-VLOOKUP($A3,RankingWk12!$A$2:$H$33,3,FALSE)</f>
        <v>22.665840958325816</v>
      </c>
    </row>
    <row r="4" spans="1:14">
      <c r="A4" t="s">
        <v>49</v>
      </c>
      <c r="B4">
        <v>3</v>
      </c>
      <c r="C4">
        <v>1618.2932516515921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VLOOKUP($A4,RankingWk12!$A$2:$H$33,2,FALSE)-J4</f>
        <v>-1</v>
      </c>
      <c r="L4" t="str">
        <f t="shared" si="0"/>
        <v>Denver Broncos</v>
      </c>
      <c r="M4" s="5">
        <f t="shared" si="1"/>
        <v>1618.2932516515921</v>
      </c>
      <c r="N4" s="6">
        <f>M4-VLOOKUP($A4,RankingWk12!$A$2:$H$33,3,FALSE)</f>
        <v>-20.178163971624372</v>
      </c>
    </row>
    <row r="5" spans="1:14">
      <c r="A5" t="s">
        <v>27</v>
      </c>
      <c r="B5">
        <v>4</v>
      </c>
      <c r="C5">
        <v>1565.4817033028401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f>VLOOKUP($A5,RankingWk12!$A$2:$H$33,2,FALSE)-J5</f>
        <v>4</v>
      </c>
      <c r="L5" t="str">
        <f t="shared" si="0"/>
        <v>Indianapolis Colts</v>
      </c>
      <c r="M5" s="5">
        <f t="shared" si="1"/>
        <v>1565.4817033028401</v>
      </c>
      <c r="N5" s="6">
        <f>M5-VLOOKUP($A5,RankingWk12!$A$2:$H$33,3,FALSE)</f>
        <v>7.6977370032655017</v>
      </c>
    </row>
    <row r="6" spans="1:14">
      <c r="A6" t="s">
        <v>40</v>
      </c>
      <c r="B6">
        <v>5</v>
      </c>
      <c r="C6">
        <v>1564.8088585309206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f>VLOOKUP($A6,RankingWk12!$A$2:$H$33,2,FALSE)-J6</f>
        <v>0</v>
      </c>
      <c r="L6" t="str">
        <f t="shared" si="0"/>
        <v>Cincinnati Bengals</v>
      </c>
      <c r="M6" s="5">
        <f t="shared" si="1"/>
        <v>1564.8088585309206</v>
      </c>
      <c r="N6" s="6">
        <f>M6-VLOOKUP($A6,RankingWk12!$A$2:$H$33,3,FALSE)</f>
        <v>-35.899311292401308</v>
      </c>
    </row>
    <row r="7" spans="1:14">
      <c r="A7" t="s">
        <v>25</v>
      </c>
      <c r="B7">
        <v>6</v>
      </c>
      <c r="C7">
        <v>1560.6567275791385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f>VLOOKUP($A7,RankingWk12!$A$2:$H$33,2,FALSE)-J7</f>
        <v>7</v>
      </c>
      <c r="L7" t="str">
        <f t="shared" si="0"/>
        <v>San Francisco 49ers</v>
      </c>
      <c r="M7" s="5">
        <f t="shared" si="1"/>
        <v>1560.6567275791385</v>
      </c>
      <c r="N7" s="6">
        <f>M7-VLOOKUP($A7,RankingWk12!$A$2:$H$33,3,FALSE)</f>
        <v>49.881524405054051</v>
      </c>
    </row>
    <row r="8" spans="1:14">
      <c r="A8" t="s">
        <v>34</v>
      </c>
      <c r="B8">
        <v>7</v>
      </c>
      <c r="C8">
        <v>1556.1062525795614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f>VLOOKUP($A8,RankingWk12!$A$2:$H$33,2,FALSE)-J8</f>
        <v>5</v>
      </c>
      <c r="L8" t="str">
        <f t="shared" si="0"/>
        <v>Dallas Cowboys</v>
      </c>
      <c r="M8" s="5">
        <f t="shared" si="1"/>
        <v>1556.1062525795614</v>
      </c>
      <c r="N8" s="6">
        <f>M8-VLOOKUP($A8,RankingWk12!$A$2:$H$33,3,FALSE)</f>
        <v>36.683868526663673</v>
      </c>
    </row>
    <row r="9" spans="1:14">
      <c r="A9" t="s">
        <v>51</v>
      </c>
      <c r="B9">
        <v>8</v>
      </c>
      <c r="C9">
        <v>1554.0975575460759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f>VLOOKUP($A9,RankingWk12!$A$2:$H$33,2,FALSE)-J9</f>
        <v>6</v>
      </c>
      <c r="L9" t="str">
        <f t="shared" si="0"/>
        <v>Baltimore Ravens</v>
      </c>
      <c r="M9" s="5">
        <f t="shared" si="1"/>
        <v>1554.0975575460759</v>
      </c>
      <c r="N9" s="6">
        <f>M9-VLOOKUP($A9,RankingWk12!$A$2:$H$33,3,FALSE)</f>
        <v>52.233666479751037</v>
      </c>
    </row>
    <row r="10" spans="1:14">
      <c r="A10" t="s">
        <v>24</v>
      </c>
      <c r="B10">
        <v>9</v>
      </c>
      <c r="C10">
        <v>1546.0569454453625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f>VLOOKUP($A10,RankingWk12!$A$2:$H$33,2,FALSE)-J10</f>
        <v>0</v>
      </c>
      <c r="L10" t="str">
        <f t="shared" si="0"/>
        <v>Pittsburgh Steelers</v>
      </c>
      <c r="M10" s="5">
        <f t="shared" si="1"/>
        <v>1546.0569454453625</v>
      </c>
      <c r="N10" s="6">
        <f>M10-VLOOKUP($A10,RankingWk12!$A$2:$H$33,3,FALSE)</f>
        <v>-9.7885275263822678</v>
      </c>
    </row>
    <row r="11" spans="1:14">
      <c r="A11" t="s">
        <v>37</v>
      </c>
      <c r="B11">
        <v>10</v>
      </c>
      <c r="C11">
        <v>1539.6370065699155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VLOOKUP($A11,RankingWk12!$A$2:$H$33,2,FALSE)-J11</f>
        <v>-4</v>
      </c>
      <c r="L11" t="str">
        <f t="shared" si="0"/>
        <v>Arizona Cardinals</v>
      </c>
      <c r="M11" s="5">
        <f t="shared" si="1"/>
        <v>1539.6370065699155</v>
      </c>
      <c r="N11" s="6">
        <f>M11-VLOOKUP($A11,RankingWk12!$A$2:$H$33,3,FALSE)</f>
        <v>-53.075691358450968</v>
      </c>
    </row>
    <row r="12" spans="1:14">
      <c r="A12" t="s">
        <v>50</v>
      </c>
      <c r="B12">
        <v>11</v>
      </c>
      <c r="C12">
        <v>1536.7079630357803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VLOOKUP($A12,RankingWk12!$A$2:$H$33,2,FALSE)-J12</f>
        <v>-4</v>
      </c>
      <c r="L12" t="str">
        <f t="shared" si="0"/>
        <v>Green Bay Packers</v>
      </c>
      <c r="M12" s="5">
        <f t="shared" si="1"/>
        <v>1536.7079630357803</v>
      </c>
      <c r="N12" s="6">
        <f>M12-VLOOKUP($A12,RankingWk12!$A$2:$H$33,3,FALSE)</f>
        <v>-30.618706844815506</v>
      </c>
    </row>
    <row r="13" spans="1:14">
      <c r="A13" t="s">
        <v>32</v>
      </c>
      <c r="B13">
        <v>12</v>
      </c>
      <c r="C13">
        <v>1529.7312047655957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VLOOKUP($A13,RankingWk12!$A$2:$H$33,2,FALSE)-J13</f>
        <v>3</v>
      </c>
      <c r="L13" t="str">
        <f t="shared" si="0"/>
        <v>New Orleans Saints</v>
      </c>
      <c r="M13" s="5">
        <f t="shared" si="1"/>
        <v>1529.7312047655957</v>
      </c>
      <c r="N13" s="6">
        <f>M13-VLOOKUP($A13,RankingWk12!$A$2:$H$33,3,FALSE)</f>
        <v>28.038298631967564</v>
      </c>
    </row>
    <row r="14" spans="1:14">
      <c r="A14" t="s">
        <v>46</v>
      </c>
      <c r="B14">
        <v>13</v>
      </c>
      <c r="C14">
        <v>1523.2160493482104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VLOOKUP($A14,RankingWk12!$A$2:$H$33,2,FALSE)-J14</f>
        <v>9</v>
      </c>
      <c r="L14" t="str">
        <f t="shared" si="0"/>
        <v>Philadelphia Eagles</v>
      </c>
      <c r="M14" s="5">
        <f t="shared" si="1"/>
        <v>1523.2160493482104</v>
      </c>
      <c r="N14" s="6">
        <f>M14-VLOOKUP($A14,RankingWk12!$A$2:$H$33,3,FALSE)</f>
        <v>55.180805976516922</v>
      </c>
    </row>
    <row r="15" spans="1:14">
      <c r="A15" t="s">
        <v>31</v>
      </c>
      <c r="B15">
        <v>14</v>
      </c>
      <c r="C15">
        <v>1517.548341194941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VLOOKUP($A15,RankingWk12!$A$2:$H$33,2,FALSE)-J15</f>
        <v>6</v>
      </c>
      <c r="L15" t="str">
        <f t="shared" si="0"/>
        <v>Detroit Lions</v>
      </c>
      <c r="M15" s="5">
        <f t="shared" si="1"/>
        <v>1517.548341194941</v>
      </c>
      <c r="N15" s="6">
        <f>M15-VLOOKUP($A15,RankingWk12!$A$2:$H$33,3,FALSE)</f>
        <v>32.284647440787467</v>
      </c>
    </row>
    <row r="16" spans="1:14">
      <c r="A16" t="s">
        <v>38</v>
      </c>
      <c r="B16">
        <v>15</v>
      </c>
      <c r="C16">
        <v>1510.7605841714847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VLOOKUP($A16,RankingWk12!$A$2:$H$33,2,FALSE)-J16</f>
        <v>-12</v>
      </c>
      <c r="L16" t="str">
        <f t="shared" si="0"/>
        <v>Carolina Panthers</v>
      </c>
      <c r="M16" s="5">
        <f t="shared" si="1"/>
        <v>1510.7605841714847</v>
      </c>
      <c r="N16" s="6">
        <f>M16-VLOOKUP($A16,RankingWk12!$A$2:$H$33,3,FALSE)</f>
        <v>-94.008984512455527</v>
      </c>
    </row>
    <row r="17" spans="1:14">
      <c r="A17" t="s">
        <v>28</v>
      </c>
      <c r="B17">
        <v>16</v>
      </c>
      <c r="C17">
        <v>1509.3933613274667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VLOOKUP($A17,RankingWk12!$A$2:$H$33,2,FALSE)-J17</f>
        <v>10</v>
      </c>
      <c r="L17" t="str">
        <f t="shared" si="0"/>
        <v>San Diego Chargers</v>
      </c>
      <c r="M17" s="5">
        <f t="shared" si="1"/>
        <v>1509.3933613274667</v>
      </c>
      <c r="N17" s="6">
        <f>M17-VLOOKUP($A17,RankingWk12!$A$2:$H$33,3,FALSE)</f>
        <v>72.841234392878732</v>
      </c>
    </row>
    <row r="18" spans="1:14">
      <c r="A18" t="s">
        <v>44</v>
      </c>
      <c r="B18">
        <v>17</v>
      </c>
      <c r="C18">
        <v>1508.0816561579004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f>VLOOKUP($A18,RankingWk12!$A$2:$H$33,2,FALSE)-J18</f>
        <v>-7</v>
      </c>
      <c r="L18" t="str">
        <f t="shared" si="0"/>
        <v>Kansas City Chiefs</v>
      </c>
      <c r="M18" s="5">
        <f t="shared" si="1"/>
        <v>1508.0816561579004</v>
      </c>
      <c r="N18" s="6">
        <f>M18-VLOOKUP($A18,RankingWk12!$A$2:$H$33,3,FALSE)</f>
        <v>-13.80373762666477</v>
      </c>
    </row>
    <row r="19" spans="1:14">
      <c r="A19" t="s">
        <v>52</v>
      </c>
      <c r="B19">
        <v>18</v>
      </c>
      <c r="C19">
        <v>1495.9167940830998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VLOOKUP($A19,RankingWk12!$A$2:$H$33,2,FALSE)-J19</f>
        <v>3</v>
      </c>
      <c r="L19" t="str">
        <f t="shared" si="0"/>
        <v>Miami Dolphins</v>
      </c>
      <c r="M19" s="5">
        <f t="shared" si="1"/>
        <v>1495.9167940830998</v>
      </c>
      <c r="N19" s="6">
        <f>M19-VLOOKUP($A19,RankingWk12!$A$2:$H$33,3,FALSE)</f>
        <v>24.443906212393358</v>
      </c>
    </row>
    <row r="20" spans="1:14">
      <c r="A20" t="s">
        <v>22</v>
      </c>
      <c r="B20">
        <v>19</v>
      </c>
      <c r="C20">
        <v>1484.5996038664155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VLOOKUP($A20,RankingWk12!$A$2:$H$33,2,FALSE)-J20</f>
        <v>0</v>
      </c>
      <c r="L20" t="str">
        <f t="shared" si="0"/>
        <v>Atlanta Falcons</v>
      </c>
      <c r="M20" s="5">
        <f t="shared" si="1"/>
        <v>1484.5996038664155</v>
      </c>
      <c r="N20" s="6">
        <f>M20-VLOOKUP($A20,RankingWk12!$A$2:$H$33,3,FALSE)</f>
        <v>-2.9102643449696188</v>
      </c>
    </row>
    <row r="21" spans="1:14">
      <c r="A21" t="s">
        <v>42</v>
      </c>
      <c r="B21">
        <v>20</v>
      </c>
      <c r="C21">
        <v>1481.9544431570082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VLOOKUP($A21,RankingWk12!$A$2:$H$33,2,FALSE)-J21</f>
        <v>-4</v>
      </c>
      <c r="L21" t="str">
        <f t="shared" si="0"/>
        <v>Houston Texans</v>
      </c>
      <c r="M21" s="5">
        <f t="shared" si="1"/>
        <v>1481.9544431570082</v>
      </c>
      <c r="N21" s="6">
        <f>M21-VLOOKUP($A21,RankingWk12!$A$2:$H$33,3,FALSE)</f>
        <v>-7.4678742688822695</v>
      </c>
    </row>
    <row r="22" spans="1:14">
      <c r="A22" t="s">
        <v>30</v>
      </c>
      <c r="B22">
        <v>21</v>
      </c>
      <c r="C22">
        <v>1480.3022018662127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f>VLOOKUP($A22,RankingWk12!$A$2:$H$33,2,FALSE)-J22</f>
        <v>-3</v>
      </c>
      <c r="L22" t="str">
        <f t="shared" si="0"/>
        <v>Buffalo Bills</v>
      </c>
      <c r="M22" s="5">
        <f t="shared" si="1"/>
        <v>1480.3022018662127</v>
      </c>
      <c r="N22" s="6">
        <f>M22-VLOOKUP($A22,RankingWk12!$A$2:$H$33,3,FALSE)</f>
        <v>-7.8308299942709709</v>
      </c>
    </row>
    <row r="23" spans="1:14">
      <c r="A23" t="s">
        <v>36</v>
      </c>
      <c r="B23">
        <v>22</v>
      </c>
      <c r="C23">
        <v>1474.8266456253166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VLOOKUP($A23,RankingWk12!$A$2:$H$33,2,FALSE)-J23</f>
        <v>-5</v>
      </c>
      <c r="L23" t="str">
        <f t="shared" si="0"/>
        <v>New York Giants</v>
      </c>
      <c r="M23" s="5">
        <f t="shared" si="1"/>
        <v>1474.8266456253166</v>
      </c>
      <c r="N23" s="6">
        <f>M23-VLOOKUP($A23,RankingWk12!$A$2:$H$33,3,FALSE)</f>
        <v>-13.707840041996178</v>
      </c>
    </row>
    <row r="24" spans="1:14">
      <c r="A24" t="s">
        <v>21</v>
      </c>
      <c r="B24">
        <v>23</v>
      </c>
      <c r="C24">
        <v>1467.8105127511055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f>VLOOKUP($A24,RankingWk12!$A$2:$H$33,2,FALSE)-J24</f>
        <v>-12</v>
      </c>
      <c r="L24" t="str">
        <f t="shared" si="0"/>
        <v>Minnesota Vikings</v>
      </c>
      <c r="M24" s="5">
        <f t="shared" si="1"/>
        <v>1467.8105127511055</v>
      </c>
      <c r="N24" s="6">
        <f>M24-VLOOKUP($A24,RankingWk12!$A$2:$H$33,3,FALSE)</f>
        <v>-51.979181572940433</v>
      </c>
    </row>
    <row r="25" spans="1:14">
      <c r="A25" t="s">
        <v>39</v>
      </c>
      <c r="B25">
        <v>24</v>
      </c>
      <c r="C25">
        <v>1465.6040160572786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f>VLOOKUP($A25,RankingWk12!$A$2:$H$33,2,FALSE)-J25</f>
        <v>-1</v>
      </c>
      <c r="L25" t="str">
        <f t="shared" si="0"/>
        <v>Chicago Bears</v>
      </c>
      <c r="M25" s="5">
        <f t="shared" si="1"/>
        <v>1465.6040160572786</v>
      </c>
      <c r="N25" s="6">
        <f>M25-VLOOKUP($A25,RankingWk12!$A$2:$H$33,3,FALSE)</f>
        <v>1.2263256208007078</v>
      </c>
    </row>
    <row r="26" spans="1:14">
      <c r="A26" t="s">
        <v>47</v>
      </c>
      <c r="B26">
        <v>25</v>
      </c>
      <c r="C26">
        <v>1455.918575804377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f>VLOOKUP($A26,RankingWk12!$A$2:$H$33,2,FALSE)-J26</f>
        <v>0</v>
      </c>
      <c r="L26" t="str">
        <f t="shared" si="0"/>
        <v>St. Louis Rams</v>
      </c>
      <c r="M26" s="5">
        <f t="shared" si="1"/>
        <v>1455.918575804377</v>
      </c>
      <c r="N26" s="6">
        <f>M26-VLOOKUP($A26,RankingWk12!$A$2:$H$33,3,FALSE)</f>
        <v>8.925702570320027</v>
      </c>
    </row>
    <row r="27" spans="1:14">
      <c r="A27" t="s">
        <v>45</v>
      </c>
      <c r="B27">
        <v>26</v>
      </c>
      <c r="C27">
        <v>1448.8828439587512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VLOOKUP($A27,RankingWk12!$A$2:$H$33,2,FALSE)-J27</f>
        <v>-2</v>
      </c>
      <c r="L27" t="str">
        <f t="shared" si="0"/>
        <v>New York Jets</v>
      </c>
      <c r="M27" s="5">
        <f t="shared" si="1"/>
        <v>1448.8828439587512</v>
      </c>
      <c r="N27" s="6">
        <f>M27-VLOOKUP($A27,RankingWk12!$A$2:$H$33,3,FALSE)</f>
        <v>-0.54220596602749538</v>
      </c>
    </row>
    <row r="28" spans="1:14">
      <c r="A28" t="s">
        <v>43</v>
      </c>
      <c r="B28">
        <v>27</v>
      </c>
      <c r="C28">
        <v>1435.5447842342492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f>VLOOKUP($A28,RankingWk12!$A$2:$H$33,2,FALSE)-J28</f>
        <v>0</v>
      </c>
      <c r="L28" t="str">
        <f t="shared" si="0"/>
        <v>Jacksonville Jaguars</v>
      </c>
      <c r="M28" s="5">
        <f t="shared" si="1"/>
        <v>1435.5447842342492</v>
      </c>
      <c r="N28" s="6">
        <f>M28-VLOOKUP($A28,RankingWk12!$A$2:$H$33,3,FALSE)</f>
        <v>4.0614263565460078</v>
      </c>
    </row>
    <row r="29" spans="1:14">
      <c r="A29" t="s">
        <v>23</v>
      </c>
      <c r="B29">
        <v>28</v>
      </c>
      <c r="C29">
        <v>1395.1358177906177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f>VLOOKUP($A29,RankingWk12!$A$2:$H$33,2,FALSE)-J29</f>
        <v>0</v>
      </c>
      <c r="L29" t="str">
        <f t="shared" si="0"/>
        <v>Washington Redskins</v>
      </c>
      <c r="M29" s="5">
        <f t="shared" si="1"/>
        <v>1395.1358177906177</v>
      </c>
      <c r="N29" s="6">
        <f>M29-VLOOKUP($A29,RankingWk12!$A$2:$H$33,3,FALSE)</f>
        <v>-13.505761798881394</v>
      </c>
    </row>
    <row r="30" spans="1:14">
      <c r="A30" t="s">
        <v>41</v>
      </c>
      <c r="B30">
        <v>29</v>
      </c>
      <c r="C30">
        <v>1385.0655930786695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VLOOKUP($A30,RankingWk12!$A$2:$H$33,2,FALSE)-J30</f>
        <v>2</v>
      </c>
      <c r="L30" t="str">
        <f t="shared" si="0"/>
        <v>Cleveland Browns</v>
      </c>
      <c r="M30" s="5">
        <f t="shared" si="1"/>
        <v>1385.0655930786695</v>
      </c>
      <c r="N30" s="6">
        <f>M30-VLOOKUP($A30,RankingWk12!$A$2:$H$33,3,FALSE)</f>
        <v>29.655459852892363</v>
      </c>
    </row>
    <row r="31" spans="1:14">
      <c r="A31" t="s">
        <v>33</v>
      </c>
      <c r="B31">
        <v>30</v>
      </c>
      <c r="C31">
        <v>1377.9832739579299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f>VLOOKUP($A31,RankingWk12!$A$2:$H$33,2,FALSE)-J31</f>
        <v>0</v>
      </c>
      <c r="L31" t="str">
        <f t="shared" si="0"/>
        <v>Oakland Raiders</v>
      </c>
      <c r="M31" s="5">
        <f t="shared" si="1"/>
        <v>1377.9832739579299</v>
      </c>
      <c r="N31" s="6">
        <f>M31-VLOOKUP($A31,RankingWk12!$A$2:$H$33,3,FALSE)</f>
        <v>-9.3631513444177017</v>
      </c>
    </row>
    <row r="32" spans="1:14">
      <c r="A32" t="s">
        <v>29</v>
      </c>
      <c r="B32">
        <v>31</v>
      </c>
      <c r="C32">
        <v>1374.0935275830602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f>VLOOKUP($A32,RankingWk12!$A$2:$H$33,2,FALSE)-J32</f>
        <v>1</v>
      </c>
      <c r="L32" t="str">
        <f t="shared" si="0"/>
        <v>Tennessee Titans</v>
      </c>
      <c r="M32" s="5">
        <f t="shared" si="1"/>
        <v>1374.0935275830602</v>
      </c>
      <c r="N32" s="6">
        <f>M32-VLOOKUP($A32,RankingWk12!$A$2:$H$33,3,FALSE)</f>
        <v>34.68350995622518</v>
      </c>
    </row>
    <row r="33" spans="1:14">
      <c r="A33" t="s">
        <v>48</v>
      </c>
      <c r="B33">
        <v>32</v>
      </c>
      <c r="C33">
        <v>1367.1861909388629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f>VLOOKUP($A33,RankingWk12!$A$2:$H$33,2,FALSE)-J33</f>
        <v>-3</v>
      </c>
      <c r="L33" t="str">
        <f t="shared" si="0"/>
        <v>Tampa Bay Buccaneers</v>
      </c>
      <c r="M33" s="5">
        <f t="shared" si="1"/>
        <v>1367.1861909388629</v>
      </c>
      <c r="N33" s="6">
        <f>M33-VLOOKUP($A33,RankingWk12!$A$2:$H$33,3,FALSE)</f>
        <v>-36.465889243760557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1665.7326809996073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VLOOKUP($A2,RankingWk12!$A$2:$H$33,2,FALSE)-J2</f>
        <v>0</v>
      </c>
      <c r="L2" t="str">
        <f>A2</f>
        <v>New England Patriots</v>
      </c>
      <c r="M2" s="5">
        <f>C2</f>
        <v>1665.7326809996073</v>
      </c>
      <c r="N2" s="6">
        <f>M2-VLOOKUP($A2,RankingWk12!$A$2:$H$33,3,FALSE)</f>
        <v>-52.495361631370542</v>
      </c>
    </row>
    <row r="3" spans="1:14">
      <c r="A3" t="s">
        <v>49</v>
      </c>
      <c r="B3">
        <v>2</v>
      </c>
      <c r="C3">
        <v>1626.4662946373978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VLOOKUP($A3,RankingWk12!$A$2:$H$33,2,FALSE)-J3</f>
        <v>0</v>
      </c>
      <c r="L3" t="str">
        <f t="shared" ref="L3:L33" si="0">A3</f>
        <v>Denver Broncos</v>
      </c>
      <c r="M3" s="5">
        <f t="shared" ref="M3:M33" si="1">C3</f>
        <v>1626.4662946373978</v>
      </c>
      <c r="N3" s="6">
        <f>M3-VLOOKUP($A3,RankingWk12!$A$2:$H$33,3,FALSE)</f>
        <v>-12.005120985818621</v>
      </c>
    </row>
    <row r="4" spans="1:14">
      <c r="A4" t="s">
        <v>35</v>
      </c>
      <c r="B4">
        <v>3</v>
      </c>
      <c r="C4">
        <v>1609.4238276528456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VLOOKUP($A4,RankingWk12!$A$2:$H$33,2,FALSE)-J4</f>
        <v>1</v>
      </c>
      <c r="L4" t="str">
        <f t="shared" si="0"/>
        <v>Seattle Seahawks</v>
      </c>
      <c r="M4" s="5">
        <f t="shared" si="1"/>
        <v>1609.4238276528456</v>
      </c>
      <c r="N4" s="6">
        <f>M4-VLOOKUP($A4,RankingWk12!$A$2:$H$33,3,FALSE)</f>
        <v>8.1751697818594948</v>
      </c>
    </row>
    <row r="5" spans="1:14">
      <c r="A5" t="s">
        <v>40</v>
      </c>
      <c r="B5">
        <v>4</v>
      </c>
      <c r="C5">
        <v>1569.8962019483276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VLOOKUP($A5,RankingWk12!$A$2:$H$33,2,FALSE)-J5</f>
        <v>1</v>
      </c>
      <c r="L5" t="str">
        <f t="shared" si="0"/>
        <v>Cincinnati Bengals</v>
      </c>
      <c r="M5" s="5">
        <f t="shared" si="1"/>
        <v>1569.8962019483276</v>
      </c>
      <c r="N5" s="6">
        <f>M5-VLOOKUP($A5,RankingWk12!$A$2:$H$33,3,FALSE)</f>
        <v>-30.811967874994252</v>
      </c>
    </row>
    <row r="6" spans="1:14">
      <c r="A6" t="s">
        <v>25</v>
      </c>
      <c r="B6">
        <v>5</v>
      </c>
      <c r="C6">
        <v>1568.0462459882699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VLOOKUP($A6,RankingWk12!$A$2:$H$33,2,FALSE)-J6</f>
        <v>8</v>
      </c>
      <c r="L6" t="str">
        <f t="shared" si="0"/>
        <v>San Francisco 49ers</v>
      </c>
      <c r="M6" s="5">
        <f t="shared" si="1"/>
        <v>1568.0462459882699</v>
      </c>
      <c r="N6" s="6">
        <f>M6-VLOOKUP($A6,RankingWk12!$A$2:$H$33,3,FALSE)</f>
        <v>57.271042814185421</v>
      </c>
    </row>
    <row r="7" spans="1:14">
      <c r="A7" t="s">
        <v>34</v>
      </c>
      <c r="B7">
        <v>6</v>
      </c>
      <c r="C7">
        <v>1563.8086010724048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VLOOKUP($A7,RankingWk12!$A$2:$H$33,2,FALSE)-J7</f>
        <v>6</v>
      </c>
      <c r="L7" t="str">
        <f t="shared" si="0"/>
        <v>Dallas Cowboys</v>
      </c>
      <c r="M7" s="5">
        <f t="shared" si="1"/>
        <v>1563.8086010724048</v>
      </c>
      <c r="N7" s="6">
        <f>M7-VLOOKUP($A7,RankingWk12!$A$2:$H$33,3,FALSE)</f>
        <v>44.386217019507058</v>
      </c>
    </row>
    <row r="8" spans="1:14">
      <c r="A8" t="s">
        <v>27</v>
      </c>
      <c r="B8">
        <v>7</v>
      </c>
      <c r="C8">
        <v>1553.0780075568171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VLOOKUP($A8,RankingWk12!$A$2:$H$33,2,FALSE)-J8</f>
        <v>1</v>
      </c>
      <c r="L8" t="str">
        <f t="shared" si="0"/>
        <v>Indianapolis Colts</v>
      </c>
      <c r="M8" s="5">
        <f t="shared" si="1"/>
        <v>1553.0780075568171</v>
      </c>
      <c r="N8" s="6">
        <f>M8-VLOOKUP($A8,RankingWk12!$A$2:$H$33,3,FALSE)</f>
        <v>-4.7059587427575025</v>
      </c>
    </row>
    <row r="9" spans="1:14">
      <c r="A9" t="s">
        <v>37</v>
      </c>
      <c r="B9">
        <v>8</v>
      </c>
      <c r="C9">
        <v>1549.3519719048663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VLOOKUP($A9,RankingWk12!$A$2:$H$33,2,FALSE)-J9</f>
        <v>-2</v>
      </c>
      <c r="L9" t="str">
        <f t="shared" si="0"/>
        <v>Arizona Cardinals</v>
      </c>
      <c r="M9" s="5">
        <f t="shared" si="1"/>
        <v>1549.3519719048663</v>
      </c>
      <c r="N9" s="6">
        <f>M9-VLOOKUP($A9,RankingWk12!$A$2:$H$33,3,FALSE)</f>
        <v>-43.360726023500092</v>
      </c>
    </row>
    <row r="10" spans="1:14">
      <c r="A10" t="s">
        <v>51</v>
      </c>
      <c r="B10">
        <v>9</v>
      </c>
      <c r="C10">
        <v>1545.9245145602702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VLOOKUP($A10,RankingWk12!$A$2:$H$33,2,FALSE)-J10</f>
        <v>5</v>
      </c>
      <c r="L10" t="str">
        <f t="shared" si="0"/>
        <v>Baltimore Ravens</v>
      </c>
      <c r="M10" s="5">
        <f t="shared" si="1"/>
        <v>1545.9245145602702</v>
      </c>
      <c r="N10" s="6">
        <f>M10-VLOOKUP($A10,RankingWk12!$A$2:$H$33,3,FALSE)</f>
        <v>44.060623493945286</v>
      </c>
    </row>
    <row r="11" spans="1:14">
      <c r="A11" t="s">
        <v>50</v>
      </c>
      <c r="B11">
        <v>10</v>
      </c>
      <c r="C11">
        <v>1544.6895279999374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VLOOKUP($A11,RankingWk12!$A$2:$H$33,2,FALSE)-J11</f>
        <v>-3</v>
      </c>
      <c r="L11" t="str">
        <f t="shared" si="0"/>
        <v>Green Bay Packers</v>
      </c>
      <c r="M11" s="5">
        <f t="shared" si="1"/>
        <v>1544.6895279999374</v>
      </c>
      <c r="N11" s="6">
        <f>M11-VLOOKUP($A11,RankingWk12!$A$2:$H$33,3,FALSE)</f>
        <v>-22.637141880658419</v>
      </c>
    </row>
    <row r="12" spans="1:14">
      <c r="A12" t="s">
        <v>24</v>
      </c>
      <c r="B12">
        <v>11</v>
      </c>
      <c r="C12">
        <v>1539.194474401286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VLOOKUP($A12,RankingWk12!$A$2:$H$33,2,FALSE)-J12</f>
        <v>-2</v>
      </c>
      <c r="L12" t="str">
        <f t="shared" si="0"/>
        <v>Pittsburgh Steelers</v>
      </c>
      <c r="M12" s="5">
        <f t="shared" si="1"/>
        <v>1539.194474401286</v>
      </c>
      <c r="N12" s="6">
        <f>M12-VLOOKUP($A12,RankingWk12!$A$2:$H$33,3,FALSE)</f>
        <v>-16.650998570458796</v>
      </c>
    </row>
    <row r="13" spans="1:14">
      <c r="A13" t="s">
        <v>32</v>
      </c>
      <c r="B13">
        <v>12</v>
      </c>
      <c r="C13">
        <v>1520.0162394306449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VLOOKUP($A13,RankingWk12!$A$2:$H$33,2,FALSE)-J13</f>
        <v>3</v>
      </c>
      <c r="L13" t="str">
        <f t="shared" si="0"/>
        <v>New Orleans Saints</v>
      </c>
      <c r="M13" s="5">
        <f t="shared" si="1"/>
        <v>1520.0162394306449</v>
      </c>
      <c r="N13" s="6">
        <f>M13-VLOOKUP($A13,RankingWk12!$A$2:$H$33,3,FALSE)</f>
        <v>18.323333297016688</v>
      </c>
    </row>
    <row r="14" spans="1:14">
      <c r="A14" t="s">
        <v>28</v>
      </c>
      <c r="B14">
        <v>13</v>
      </c>
      <c r="C14">
        <v>1519.6280374207297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VLOOKUP($A14,RankingWk12!$A$2:$H$33,2,FALSE)-J14</f>
        <v>13</v>
      </c>
      <c r="L14" t="str">
        <f t="shared" si="0"/>
        <v>San Diego Chargers</v>
      </c>
      <c r="M14" s="5">
        <f t="shared" si="1"/>
        <v>1519.6280374207297</v>
      </c>
      <c r="N14" s="6">
        <f>M14-VLOOKUP($A14,RankingWk12!$A$2:$H$33,3,FALSE)</f>
        <v>83.075910486141765</v>
      </c>
    </row>
    <row r="15" spans="1:14">
      <c r="A15" t="s">
        <v>38</v>
      </c>
      <c r="B15">
        <v>14</v>
      </c>
      <c r="C15">
        <v>1518.6288979331932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VLOOKUP($A15,RankingWk12!$A$2:$H$33,2,FALSE)-J15</f>
        <v>-11</v>
      </c>
      <c r="L15" t="str">
        <f t="shared" si="0"/>
        <v>Carolina Panthers</v>
      </c>
      <c r="M15" s="5">
        <f t="shared" si="1"/>
        <v>1518.6288979331932</v>
      </c>
      <c r="N15" s="6">
        <f>M15-VLOOKUP($A15,RankingWk12!$A$2:$H$33,3,FALSE)</f>
        <v>-86.140670750746949</v>
      </c>
    </row>
    <row r="16" spans="1:14">
      <c r="A16" t="s">
        <v>44</v>
      </c>
      <c r="B16">
        <v>15</v>
      </c>
      <c r="C16">
        <v>1517.3310688582953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VLOOKUP($A16,RankingWk12!$A$2:$H$33,2,FALSE)-J16</f>
        <v>-5</v>
      </c>
      <c r="L16" t="str">
        <f t="shared" si="0"/>
        <v>Kansas City Chiefs</v>
      </c>
      <c r="M16" s="5">
        <f t="shared" si="1"/>
        <v>1517.3310688582953</v>
      </c>
      <c r="N16" s="6">
        <f>M16-VLOOKUP($A16,RankingWk12!$A$2:$H$33,3,FALSE)</f>
        <v>-4.5543249262698282</v>
      </c>
    </row>
    <row r="17" spans="1:14">
      <c r="A17" t="s">
        <v>46</v>
      </c>
      <c r="B17">
        <v>16</v>
      </c>
      <c r="C17">
        <v>1512.1091331115306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VLOOKUP($A17,RankingWk12!$A$2:$H$33,2,FALSE)-J17</f>
        <v>6</v>
      </c>
      <c r="L17" t="str">
        <f t="shared" si="0"/>
        <v>Philadelphia Eagles</v>
      </c>
      <c r="M17" s="5">
        <f t="shared" si="1"/>
        <v>1512.1091331115306</v>
      </c>
      <c r="N17" s="6">
        <f>M17-VLOOKUP($A17,RankingWk12!$A$2:$H$33,3,FALSE)</f>
        <v>44.073889739837114</v>
      </c>
    </row>
    <row r="18" spans="1:14">
      <c r="A18" t="s">
        <v>31</v>
      </c>
      <c r="B18">
        <v>17</v>
      </c>
      <c r="C18">
        <v>1507.313665101678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VLOOKUP($A18,RankingWk12!$A$2:$H$33,2,FALSE)-J18</f>
        <v>3</v>
      </c>
      <c r="L18" t="str">
        <f t="shared" si="0"/>
        <v>Detroit Lions</v>
      </c>
      <c r="M18" s="5">
        <f t="shared" si="1"/>
        <v>1507.313665101678</v>
      </c>
      <c r="N18" s="6">
        <f>M18-VLOOKUP($A18,RankingWk12!$A$2:$H$33,3,FALSE)</f>
        <v>22.049971347524433</v>
      </c>
    </row>
    <row r="19" spans="1:14">
      <c r="A19" t="s">
        <v>52</v>
      </c>
      <c r="B19">
        <v>18</v>
      </c>
      <c r="C19">
        <v>1503.0947927884642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VLOOKUP($A19,RankingWk12!$A$2:$H$33,2,FALSE)-J19</f>
        <v>3</v>
      </c>
      <c r="L19" t="str">
        <f t="shared" si="0"/>
        <v>Miami Dolphins</v>
      </c>
      <c r="M19" s="5">
        <f t="shared" si="1"/>
        <v>1503.0947927884642</v>
      </c>
      <c r="N19" s="6">
        <f>M19-VLOOKUP($A19,RankingWk12!$A$2:$H$33,3,FALSE)</f>
        <v>31.621904917757774</v>
      </c>
    </row>
    <row r="20" spans="1:14">
      <c r="A20" t="s">
        <v>22</v>
      </c>
      <c r="B20">
        <v>19</v>
      </c>
      <c r="C20">
        <v>1495.7065201030953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VLOOKUP($A20,RankingWk12!$A$2:$H$33,2,FALSE)-J20</f>
        <v>0</v>
      </c>
      <c r="L20" t="str">
        <f t="shared" si="0"/>
        <v>Atlanta Falcons</v>
      </c>
      <c r="M20" s="5">
        <f t="shared" si="1"/>
        <v>1495.7065201030953</v>
      </c>
      <c r="N20" s="6">
        <f>M20-VLOOKUP($A20,RankingWk12!$A$2:$H$33,3,FALSE)</f>
        <v>8.1966518917101894</v>
      </c>
    </row>
    <row r="21" spans="1:14">
      <c r="A21" t="s">
        <v>30</v>
      </c>
      <c r="B21">
        <v>20</v>
      </c>
      <c r="C21">
        <v>1492.7058976122357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VLOOKUP($A21,RankingWk12!$A$2:$H$33,2,FALSE)-J21</f>
        <v>-2</v>
      </c>
      <c r="L21" t="str">
        <f t="shared" si="0"/>
        <v>Buffalo Bills</v>
      </c>
      <c r="M21" s="5">
        <f t="shared" si="1"/>
        <v>1492.7058976122357</v>
      </c>
      <c r="N21" s="6">
        <f>M21-VLOOKUP($A21,RankingWk12!$A$2:$H$33,3,FALSE)</f>
        <v>4.5728657517520332</v>
      </c>
    </row>
    <row r="22" spans="1:14">
      <c r="A22" t="s">
        <v>42</v>
      </c>
      <c r="B22">
        <v>21</v>
      </c>
      <c r="C22">
        <v>1472.7050304566133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VLOOKUP($A22,RankingWk12!$A$2:$H$33,2,FALSE)-J22</f>
        <v>-5</v>
      </c>
      <c r="L22" t="str">
        <f t="shared" si="0"/>
        <v>Houston Texans</v>
      </c>
      <c r="M22" s="5">
        <f t="shared" si="1"/>
        <v>1472.7050304566133</v>
      </c>
      <c r="N22" s="6">
        <f>M22-VLOOKUP($A22,RankingWk12!$A$2:$H$33,3,FALSE)</f>
        <v>-16.717286969277211</v>
      </c>
    </row>
    <row r="23" spans="1:14">
      <c r="A23" t="s">
        <v>47</v>
      </c>
      <c r="B23">
        <v>22</v>
      </c>
      <c r="C23">
        <v>1470.4092469808434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VLOOKUP($A23,RankingWk12!$A$2:$H$33,2,FALSE)-J23</f>
        <v>3</v>
      </c>
      <c r="L23" t="str">
        <f t="shared" si="0"/>
        <v>St. Louis Rams</v>
      </c>
      <c r="M23" s="5">
        <f t="shared" si="1"/>
        <v>1470.4092469808434</v>
      </c>
      <c r="N23" s="6">
        <f>M23-VLOOKUP($A23,RankingWk12!$A$2:$H$33,3,FALSE)</f>
        <v>23.416373746786348</v>
      </c>
    </row>
    <row r="24" spans="1:14">
      <c r="A24" t="s">
        <v>36</v>
      </c>
      <c r="B24">
        <v>23</v>
      </c>
      <c r="C24">
        <v>1467.1242971324732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VLOOKUP($A24,RankingWk12!$A$2:$H$33,2,FALSE)-J24</f>
        <v>-6</v>
      </c>
      <c r="L24" t="str">
        <f t="shared" si="0"/>
        <v>New York Giants</v>
      </c>
      <c r="M24" s="5">
        <f t="shared" si="1"/>
        <v>1467.1242971324732</v>
      </c>
      <c r="N24" s="6">
        <f>M24-VLOOKUP($A24,RankingWk12!$A$2:$H$33,3,FALSE)</f>
        <v>-21.410188534839563</v>
      </c>
    </row>
    <row r="25" spans="1:14">
      <c r="A25" t="s">
        <v>21</v>
      </c>
      <c r="B25">
        <v>24</v>
      </c>
      <c r="C25">
        <v>1460.4209943419742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VLOOKUP($A25,RankingWk12!$A$2:$H$33,2,FALSE)-J25</f>
        <v>-13</v>
      </c>
      <c r="L25" t="str">
        <f t="shared" si="0"/>
        <v>Minnesota Vikings</v>
      </c>
      <c r="M25" s="5">
        <f t="shared" si="1"/>
        <v>1460.4209943419742</v>
      </c>
      <c r="N25" s="6">
        <f>M25-VLOOKUP($A25,RankingWk12!$A$2:$H$33,3,FALSE)</f>
        <v>-59.368699982071803</v>
      </c>
    </row>
    <row r="26" spans="1:14">
      <c r="A26" t="s">
        <v>39</v>
      </c>
      <c r="B26">
        <v>25</v>
      </c>
      <c r="C26">
        <v>1457.6224510931215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VLOOKUP($A26,RankingWk12!$A$2:$H$33,2,FALSE)-J26</f>
        <v>-2</v>
      </c>
      <c r="L26" t="str">
        <f t="shared" si="0"/>
        <v>Chicago Bears</v>
      </c>
      <c r="M26" s="5">
        <f t="shared" si="1"/>
        <v>1457.6224510931215</v>
      </c>
      <c r="N26" s="6">
        <f>M26-VLOOKUP($A26,RankingWk12!$A$2:$H$33,3,FALSE)</f>
        <v>-6.7552393433563793</v>
      </c>
    </row>
    <row r="27" spans="1:14">
      <c r="A27" t="s">
        <v>45</v>
      </c>
      <c r="B27">
        <v>26</v>
      </c>
      <c r="C27">
        <v>1457.0664179418261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VLOOKUP($A27,RankingWk12!$A$2:$H$33,2,FALSE)-J27</f>
        <v>-2</v>
      </c>
      <c r="L27" t="str">
        <f t="shared" si="0"/>
        <v>New York Jets</v>
      </c>
      <c r="M27" s="5">
        <f t="shared" si="1"/>
        <v>1457.0664179418261</v>
      </c>
      <c r="N27" s="6">
        <f>M27-VLOOKUP($A27,RankingWk12!$A$2:$H$33,3,FALSE)</f>
        <v>7.6413680170473981</v>
      </c>
    </row>
    <row r="28" spans="1:14">
      <c r="A28" t="s">
        <v>43</v>
      </c>
      <c r="B28">
        <v>27</v>
      </c>
      <c r="C28">
        <v>1427.6764704725406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VLOOKUP($A28,RankingWk12!$A$2:$H$33,2,FALSE)-J28</f>
        <v>0</v>
      </c>
      <c r="L28" t="str">
        <f t="shared" si="0"/>
        <v>Jacksonville Jaguars</v>
      </c>
      <c r="M28" s="5">
        <f t="shared" si="1"/>
        <v>1427.6764704725406</v>
      </c>
      <c r="N28" s="6">
        <f>M28-VLOOKUP($A28,RankingWk12!$A$2:$H$33,3,FALSE)</f>
        <v>-3.8068874051625698</v>
      </c>
    </row>
    <row r="29" spans="1:14">
      <c r="A29" t="s">
        <v>23</v>
      </c>
      <c r="B29">
        <v>28</v>
      </c>
      <c r="C29">
        <v>1387.9578190852533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VLOOKUP($A29,RankingWk12!$A$2:$H$33,2,FALSE)-J29</f>
        <v>0</v>
      </c>
      <c r="L29" t="str">
        <f t="shared" si="0"/>
        <v>Washington Redskins</v>
      </c>
      <c r="M29" s="5">
        <f t="shared" si="1"/>
        <v>1387.9578190852533</v>
      </c>
      <c r="N29" s="6">
        <f>M29-VLOOKUP($A29,RankingWk12!$A$2:$H$33,3,FALSE)</f>
        <v>-20.683760504245811</v>
      </c>
    </row>
    <row r="30" spans="1:14">
      <c r="A30" t="s">
        <v>29</v>
      </c>
      <c r="B30">
        <v>29</v>
      </c>
      <c r="C30">
        <v>1383.8947446422037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VLOOKUP($A30,RankingWk12!$A$2:$H$33,2,FALSE)-J30</f>
        <v>3</v>
      </c>
      <c r="L30" t="str">
        <f t="shared" si="0"/>
        <v>Tennessee Titans</v>
      </c>
      <c r="M30" s="5">
        <f t="shared" si="1"/>
        <v>1383.8947446422037</v>
      </c>
      <c r="N30" s="6">
        <f>M30-VLOOKUP($A30,RankingWk12!$A$2:$H$33,3,FALSE)</f>
        <v>44.484727015368662</v>
      </c>
    </row>
    <row r="31" spans="1:14">
      <c r="A31" t="s">
        <v>41</v>
      </c>
      <c r="B31">
        <v>30</v>
      </c>
      <c r="C31">
        <v>1376.8820190955946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VLOOKUP($A31,RankingWk12!$A$2:$H$33,2,FALSE)-J31</f>
        <v>1</v>
      </c>
      <c r="L31" t="str">
        <f t="shared" si="0"/>
        <v>Cleveland Browns</v>
      </c>
      <c r="M31" s="5">
        <f t="shared" si="1"/>
        <v>1376.8820190955946</v>
      </c>
      <c r="N31" s="6">
        <f>M31-VLOOKUP($A31,RankingWk12!$A$2:$H$33,3,FALSE)</f>
        <v>21.47188586981747</v>
      </c>
    </row>
    <row r="32" spans="1:14">
      <c r="A32" t="s">
        <v>33</v>
      </c>
      <c r="B32">
        <v>31</v>
      </c>
      <c r="C32">
        <v>1372.8959305405228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VLOOKUP($A32,RankingWk12!$A$2:$H$33,2,FALSE)-J32</f>
        <v>-1</v>
      </c>
      <c r="L32" t="str">
        <f t="shared" si="0"/>
        <v>Oakland Raiders</v>
      </c>
      <c r="M32" s="5">
        <f t="shared" si="1"/>
        <v>1372.8959305405228</v>
      </c>
      <c r="N32" s="6">
        <f>M32-VLOOKUP($A32,RankingWk12!$A$2:$H$33,3,FALSE)</f>
        <v>-14.450494761824757</v>
      </c>
    </row>
    <row r="33" spans="1:14">
      <c r="A33" t="s">
        <v>48</v>
      </c>
      <c r="B33">
        <v>32</v>
      </c>
      <c r="C33">
        <v>1357.3849738797194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VLOOKUP($A33,RankingWk12!$A$2:$H$33,2,FALSE)-J33</f>
        <v>-3</v>
      </c>
      <c r="L33" t="str">
        <f t="shared" si="0"/>
        <v>Tampa Bay Buccaneers</v>
      </c>
      <c r="M33" s="5">
        <f t="shared" si="1"/>
        <v>1357.3849738797194</v>
      </c>
      <c r="N33" s="6">
        <f>M33-VLOOKUP($A33,RankingWk12!$A$2:$H$33,3,FALSE)</f>
        <v>-46.26710630290404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1671.1271653355241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VLOOKUP($A2,RankingWk12!$A$2:$H$33,2,FALSE)-J2</f>
        <v>0</v>
      </c>
      <c r="L2" t="str">
        <f>A2</f>
        <v>New England Patriots</v>
      </c>
      <c r="M2" s="5">
        <f>C2</f>
        <v>1671.1271653355241</v>
      </c>
      <c r="N2" s="6">
        <f>M2-VLOOKUP($A2,RankingWk12!$A$2:$H$33,3,FALSE)</f>
        <v>-47.100877295453756</v>
      </c>
    </row>
    <row r="3" spans="1:14">
      <c r="A3" t="s">
        <v>49</v>
      </c>
      <c r="B3">
        <v>2</v>
      </c>
      <c r="C3">
        <v>1633.4245214241405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VLOOKUP($A3,RankingWk12!$A$2:$H$33,2,FALSE)-J3</f>
        <v>0</v>
      </c>
      <c r="L3" t="str">
        <f t="shared" ref="L3:L33" si="0">A3</f>
        <v>Denver Broncos</v>
      </c>
      <c r="M3" s="5">
        <f t="shared" ref="M3:M33" si="1">C3</f>
        <v>1633.4245214241405</v>
      </c>
      <c r="N3" s="6">
        <f>M3-VLOOKUP($A3,RankingWk12!$A$2:$H$33,3,FALSE)</f>
        <v>-5.0468941990759504</v>
      </c>
    </row>
    <row r="4" spans="1:14">
      <c r="A4" t="s">
        <v>35</v>
      </c>
      <c r="B4">
        <v>3</v>
      </c>
      <c r="C4">
        <v>1597.5818900115478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VLOOKUP($A4,RankingWk12!$A$2:$H$33,2,FALSE)-J4</f>
        <v>1</v>
      </c>
      <c r="L4" t="str">
        <f t="shared" si="0"/>
        <v>Seattle Seahawks</v>
      </c>
      <c r="M4" s="5">
        <f t="shared" si="1"/>
        <v>1597.5818900115478</v>
      </c>
      <c r="N4" s="6">
        <f>M4-VLOOKUP($A4,RankingWk12!$A$2:$H$33,3,FALSE)</f>
        <v>-3.6667678594383233</v>
      </c>
    </row>
    <row r="5" spans="1:14">
      <c r="A5" t="s">
        <v>40</v>
      </c>
      <c r="B5">
        <v>4</v>
      </c>
      <c r="C5">
        <v>1578.4593797107711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VLOOKUP($A5,RankingWk12!$A$2:$H$33,2,FALSE)-J5</f>
        <v>1</v>
      </c>
      <c r="L5" t="str">
        <f t="shared" si="0"/>
        <v>Cincinnati Bengals</v>
      </c>
      <c r="M5" s="5">
        <f t="shared" si="1"/>
        <v>1578.4593797107711</v>
      </c>
      <c r="N5" s="6">
        <f>M5-VLOOKUP($A5,RankingWk12!$A$2:$H$33,3,FALSE)</f>
        <v>-22.248790112550751</v>
      </c>
    </row>
    <row r="6" spans="1:14">
      <c r="A6" t="s">
        <v>34</v>
      </c>
      <c r="B6">
        <v>5</v>
      </c>
      <c r="C6">
        <v>1572.3314571844478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VLOOKUP($A6,RankingWk12!$A$2:$H$33,2,FALSE)-J6</f>
        <v>7</v>
      </c>
      <c r="L6" t="str">
        <f t="shared" si="0"/>
        <v>Dallas Cowboys</v>
      </c>
      <c r="M6" s="5">
        <f t="shared" si="1"/>
        <v>1572.3314571844478</v>
      </c>
      <c r="N6" s="6">
        <f>M6-VLOOKUP($A6,RankingWk12!$A$2:$H$33,3,FALSE)</f>
        <v>52.909073131550031</v>
      </c>
    </row>
    <row r="7" spans="1:14">
      <c r="A7" t="s">
        <v>25</v>
      </c>
      <c r="B7">
        <v>6</v>
      </c>
      <c r="C7">
        <v>1557.2177288546241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2"/>
        <v>6</v>
      </c>
      <c r="K7">
        <f>VLOOKUP($A7,RankingWk12!$A$2:$H$33,2,FALSE)-J7</f>
        <v>7</v>
      </c>
      <c r="L7" t="str">
        <f t="shared" si="0"/>
        <v>San Francisco 49ers</v>
      </c>
      <c r="M7" s="5">
        <f t="shared" si="1"/>
        <v>1557.2177288546241</v>
      </c>
      <c r="N7" s="6">
        <f>M7-VLOOKUP($A7,RankingWk12!$A$2:$H$33,3,FALSE)</f>
        <v>46.442525680539575</v>
      </c>
    </row>
    <row r="8" spans="1:14">
      <c r="A8" t="s">
        <v>37</v>
      </c>
      <c r="B8">
        <v>7</v>
      </c>
      <c r="C8">
        <v>1556.7714661113062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VLOOKUP($A8,RankingWk12!$A$2:$H$33,2,FALSE)-J8</f>
        <v>-1</v>
      </c>
      <c r="L8" t="str">
        <f t="shared" si="0"/>
        <v>Arizona Cardinals</v>
      </c>
      <c r="M8" s="5">
        <f t="shared" si="1"/>
        <v>1556.7714661113062</v>
      </c>
      <c r="N8" s="6">
        <f>M8-VLOOKUP($A8,RankingWk12!$A$2:$H$33,3,FALSE)</f>
        <v>-35.94123181706027</v>
      </c>
    </row>
    <row r="9" spans="1:14">
      <c r="A9" t="s">
        <v>50</v>
      </c>
      <c r="B9">
        <v>8</v>
      </c>
      <c r="C9">
        <v>1556.5314656412352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VLOOKUP($A9,RankingWk12!$A$2:$H$33,2,FALSE)-J9</f>
        <v>-1</v>
      </c>
      <c r="L9" t="str">
        <f t="shared" si="0"/>
        <v>Green Bay Packers</v>
      </c>
      <c r="M9" s="5">
        <f t="shared" si="1"/>
        <v>1556.5314656412352</v>
      </c>
      <c r="N9" s="6">
        <f>M9-VLOOKUP($A9,RankingWk12!$A$2:$H$33,3,FALSE)</f>
        <v>-10.795204239360601</v>
      </c>
    </row>
    <row r="10" spans="1:14">
      <c r="A10" t="s">
        <v>24</v>
      </c>
      <c r="B10">
        <v>9</v>
      </c>
      <c r="C10">
        <v>1550.0229915349319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VLOOKUP($A10,RankingWk12!$A$2:$H$33,2,FALSE)-J10</f>
        <v>0</v>
      </c>
      <c r="L10" t="str">
        <f t="shared" si="0"/>
        <v>Pittsburgh Steelers</v>
      </c>
      <c r="M10" s="5">
        <f t="shared" si="1"/>
        <v>1550.0229915349319</v>
      </c>
      <c r="N10" s="6">
        <f>M10-VLOOKUP($A10,RankingWk12!$A$2:$H$33,3,FALSE)</f>
        <v>-5.8224814368129501</v>
      </c>
    </row>
    <row r="11" spans="1:14">
      <c r="A11" t="s">
        <v>27</v>
      </c>
      <c r="B11">
        <v>10</v>
      </c>
      <c r="C11">
        <v>1540.3828315079247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VLOOKUP($A11,RankingWk12!$A$2:$H$33,2,FALSE)-J11</f>
        <v>-2</v>
      </c>
      <c r="L11" t="str">
        <f t="shared" si="0"/>
        <v>Indianapolis Colts</v>
      </c>
      <c r="M11" s="5">
        <f t="shared" si="1"/>
        <v>1540.3828315079247</v>
      </c>
      <c r="N11" s="6">
        <f>M11-VLOOKUP($A11,RankingWk12!$A$2:$H$33,3,FALSE)</f>
        <v>-17.401134791649838</v>
      </c>
    </row>
    <row r="12" spans="1:14">
      <c r="A12" t="s">
        <v>51</v>
      </c>
      <c r="B12">
        <v>11</v>
      </c>
      <c r="C12">
        <v>1531.3189580626922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VLOOKUP($A12,RankingWk12!$A$2:$H$33,2,FALSE)-J12</f>
        <v>3</v>
      </c>
      <c r="L12" t="str">
        <f t="shared" si="0"/>
        <v>Baltimore Ravens</v>
      </c>
      <c r="M12" s="5">
        <f t="shared" si="1"/>
        <v>1531.3189580626922</v>
      </c>
      <c r="N12" s="6">
        <f>M12-VLOOKUP($A12,RankingWk12!$A$2:$H$33,3,FALSE)</f>
        <v>29.45506699636735</v>
      </c>
    </row>
    <row r="13" spans="1:14">
      <c r="A13" t="s">
        <v>38</v>
      </c>
      <c r="B13">
        <v>12</v>
      </c>
      <c r="C13">
        <v>1527.3147472368719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VLOOKUP($A13,RankingWk12!$A$2:$H$33,2,FALSE)-J13</f>
        <v>-9</v>
      </c>
      <c r="L13" t="str">
        <f t="shared" si="0"/>
        <v>Carolina Panthers</v>
      </c>
      <c r="M13" s="5">
        <f t="shared" si="1"/>
        <v>1527.3147472368719</v>
      </c>
      <c r="N13" s="6">
        <f>M13-VLOOKUP($A13,RankingWk12!$A$2:$H$33,3,FALSE)</f>
        <v>-77.454821447068298</v>
      </c>
    </row>
    <row r="14" spans="1:14">
      <c r="A14" t="s">
        <v>28</v>
      </c>
      <c r="B14">
        <v>13</v>
      </c>
      <c r="C14">
        <v>1511.0648596582862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VLOOKUP($A14,RankingWk12!$A$2:$H$33,2,FALSE)-J14</f>
        <v>13</v>
      </c>
      <c r="L14" t="str">
        <f t="shared" si="0"/>
        <v>San Diego Chargers</v>
      </c>
      <c r="M14" s="5">
        <f t="shared" si="1"/>
        <v>1511.0648596582862</v>
      </c>
      <c r="N14" s="6">
        <f>M14-VLOOKUP($A14,RankingWk12!$A$2:$H$33,3,FALSE)</f>
        <v>74.512732723698264</v>
      </c>
    </row>
    <row r="15" spans="1:14">
      <c r="A15" t="s">
        <v>44</v>
      </c>
      <c r="B15">
        <v>14</v>
      </c>
      <c r="C15">
        <v>1510.3728420715527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VLOOKUP($A15,RankingWk12!$A$2:$H$33,2,FALSE)-J15</f>
        <v>-4</v>
      </c>
      <c r="L15" t="str">
        <f t="shared" si="0"/>
        <v>Kansas City Chiefs</v>
      </c>
      <c r="M15" s="5">
        <f t="shared" si="1"/>
        <v>1510.3728420715527</v>
      </c>
      <c r="N15" s="6">
        <f>M15-VLOOKUP($A15,RankingWk12!$A$2:$H$33,3,FALSE)</f>
        <v>-11.512551713012499</v>
      </c>
    </row>
    <row r="16" spans="1:14">
      <c r="A16" t="s">
        <v>32</v>
      </c>
      <c r="B16">
        <v>15</v>
      </c>
      <c r="C16">
        <v>1505.6496883193204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VLOOKUP($A16,RankingWk12!$A$2:$H$33,2,FALSE)-J16</f>
        <v>0</v>
      </c>
      <c r="L16" t="str">
        <f t="shared" si="0"/>
        <v>New Orleans Saints</v>
      </c>
      <c r="M16" s="5">
        <f t="shared" si="1"/>
        <v>1505.6496883193204</v>
      </c>
      <c r="N16" s="6">
        <f>M16-VLOOKUP($A16,RankingWk12!$A$2:$H$33,3,FALSE)</f>
        <v>3.956782185692191</v>
      </c>
    </row>
    <row r="17" spans="1:14">
      <c r="A17" t="s">
        <v>22</v>
      </c>
      <c r="B17">
        <v>16</v>
      </c>
      <c r="C17">
        <v>1504.8857084403583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VLOOKUP($A17,RankingWk12!$A$2:$H$33,2,FALSE)-J17</f>
        <v>3</v>
      </c>
      <c r="L17" t="str">
        <f t="shared" si="0"/>
        <v>Atlanta Falcons</v>
      </c>
      <c r="M17" s="5">
        <f t="shared" si="1"/>
        <v>1504.8857084403583</v>
      </c>
      <c r="N17" s="6">
        <f>M17-VLOOKUP($A17,RankingWk12!$A$2:$H$33,3,FALSE)</f>
        <v>17.375840228973175</v>
      </c>
    </row>
    <row r="18" spans="1:14">
      <c r="A18" t="s">
        <v>46</v>
      </c>
      <c r="B18">
        <v>17</v>
      </c>
      <c r="C18">
        <v>1503.5862769994876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VLOOKUP($A18,RankingWk12!$A$2:$H$33,2,FALSE)-J18</f>
        <v>5</v>
      </c>
      <c r="L18" t="str">
        <f t="shared" si="0"/>
        <v>Philadelphia Eagles</v>
      </c>
      <c r="M18" s="5">
        <f t="shared" si="1"/>
        <v>1503.5862769994876</v>
      </c>
      <c r="N18" s="6">
        <f>M18-VLOOKUP($A18,RankingWk12!$A$2:$H$33,3,FALSE)</f>
        <v>35.551033627794141</v>
      </c>
    </row>
    <row r="19" spans="1:14">
      <c r="A19" t="s">
        <v>31</v>
      </c>
      <c r="B19">
        <v>18</v>
      </c>
      <c r="C19">
        <v>1495.9721216756275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VLOOKUP($A19,RankingWk12!$A$2:$H$33,2,FALSE)-J19</f>
        <v>2</v>
      </c>
      <c r="L19" t="str">
        <f t="shared" si="0"/>
        <v>Detroit Lions</v>
      </c>
      <c r="M19" s="5">
        <f t="shared" si="1"/>
        <v>1495.9721216756275</v>
      </c>
      <c r="N19" s="6">
        <f>M19-VLOOKUP($A19,RankingWk12!$A$2:$H$33,3,FALSE)</f>
        <v>10.708427921473913</v>
      </c>
    </row>
    <row r="20" spans="1:14">
      <c r="A20" t="s">
        <v>52</v>
      </c>
      <c r="B20">
        <v>19</v>
      </c>
      <c r="C20">
        <v>1490.9575430571122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VLOOKUP($A20,RankingWk12!$A$2:$H$33,2,FALSE)-J20</f>
        <v>2</v>
      </c>
      <c r="L20" t="str">
        <f t="shared" si="0"/>
        <v>Miami Dolphins</v>
      </c>
      <c r="M20" s="5">
        <f t="shared" si="1"/>
        <v>1490.9575430571122</v>
      </c>
      <c r="N20" s="6">
        <f>M20-VLOOKUP($A20,RankingWk12!$A$2:$H$33,3,FALSE)</f>
        <v>19.484655186405689</v>
      </c>
    </row>
    <row r="21" spans="1:14">
      <c r="A21" t="s">
        <v>30</v>
      </c>
      <c r="B21">
        <v>20</v>
      </c>
      <c r="C21">
        <v>1487.3114132763189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VLOOKUP($A21,RankingWk12!$A$2:$H$33,2,FALSE)-J21</f>
        <v>-2</v>
      </c>
      <c r="L21" t="str">
        <f t="shared" si="0"/>
        <v>Buffalo Bills</v>
      </c>
      <c r="M21" s="5">
        <f t="shared" si="1"/>
        <v>1487.3114132763189</v>
      </c>
      <c r="N21" s="6">
        <f>M21-VLOOKUP($A21,RankingWk12!$A$2:$H$33,3,FALSE)</f>
        <v>-0.82161858416475297</v>
      </c>
    </row>
    <row r="22" spans="1:14">
      <c r="A22" t="s">
        <v>21</v>
      </c>
      <c r="B22">
        <v>21</v>
      </c>
      <c r="C22">
        <v>1471.7625377680247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VLOOKUP($A22,RankingWk12!$A$2:$H$33,2,FALSE)-J22</f>
        <v>-10</v>
      </c>
      <c r="L22" t="str">
        <f t="shared" si="0"/>
        <v>Minnesota Vikings</v>
      </c>
      <c r="M22" s="5">
        <f t="shared" si="1"/>
        <v>1471.7625377680247</v>
      </c>
      <c r="N22" s="6">
        <f>M22-VLOOKUP($A22,RankingWk12!$A$2:$H$33,3,FALSE)</f>
        <v>-48.027156556021282</v>
      </c>
    </row>
    <row r="23" spans="1:14">
      <c r="A23" t="s">
        <v>45</v>
      </c>
      <c r="B23">
        <v>22</v>
      </c>
      <c r="C23">
        <v>1469.7615939907184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VLOOKUP($A23,RankingWk12!$A$2:$H$33,2,FALSE)-J23</f>
        <v>2</v>
      </c>
      <c r="L23" t="str">
        <f t="shared" si="0"/>
        <v>New York Jets</v>
      </c>
      <c r="M23" s="5">
        <f t="shared" si="1"/>
        <v>1469.7615939907184</v>
      </c>
      <c r="N23" s="6">
        <f>M23-VLOOKUP($A23,RankingWk12!$A$2:$H$33,3,FALSE)</f>
        <v>20.336544065939734</v>
      </c>
    </row>
    <row r="24" spans="1:14">
      <c r="A24" t="s">
        <v>42</v>
      </c>
      <c r="B24">
        <v>23</v>
      </c>
      <c r="C24">
        <v>1464.0191811529346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VLOOKUP($A24,RankingWk12!$A$2:$H$33,2,FALSE)-J24</f>
        <v>-7</v>
      </c>
      <c r="L24" t="str">
        <f t="shared" si="0"/>
        <v>Houston Texans</v>
      </c>
      <c r="M24" s="5">
        <f t="shared" si="1"/>
        <v>1464.0191811529346</v>
      </c>
      <c r="N24" s="6">
        <f>M24-VLOOKUP($A24,RankingWk12!$A$2:$H$33,3,FALSE)</f>
        <v>-25.403136272955862</v>
      </c>
    </row>
    <row r="25" spans="1:14">
      <c r="A25" t="s">
        <v>47</v>
      </c>
      <c r="B25">
        <v>24</v>
      </c>
      <c r="C25">
        <v>1458.0796731693936</v>
      </c>
      <c r="D25">
        <v>2</v>
      </c>
      <c r="E25">
        <v>1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VLOOKUP($A25,RankingWk12!$A$2:$H$33,2,FALSE)-J25</f>
        <v>1</v>
      </c>
      <c r="L25" t="str">
        <f t="shared" si="0"/>
        <v>St. Louis Rams</v>
      </c>
      <c r="M25" s="5">
        <f t="shared" si="1"/>
        <v>1458.0796731693936</v>
      </c>
      <c r="N25" s="6">
        <f>M25-VLOOKUP($A25,RankingWk12!$A$2:$H$33,3,FALSE)</f>
        <v>11.086799935336558</v>
      </c>
    </row>
    <row r="26" spans="1:14">
      <c r="A26" t="s">
        <v>36</v>
      </c>
      <c r="B26">
        <v>25</v>
      </c>
      <c r="C26">
        <v>1457.9451087952102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VLOOKUP($A26,RankingWk12!$A$2:$H$33,2,FALSE)-J26</f>
        <v>-8</v>
      </c>
      <c r="L26" t="str">
        <f t="shared" si="0"/>
        <v>New York Giants</v>
      </c>
      <c r="M26" s="5">
        <f t="shared" si="1"/>
        <v>1457.9451087952102</v>
      </c>
      <c r="N26" s="6">
        <f>M26-VLOOKUP($A26,RankingWk12!$A$2:$H$33,3,FALSE)</f>
        <v>-30.589376872102548</v>
      </c>
    </row>
    <row r="27" spans="1:14">
      <c r="A27" t="s">
        <v>39</v>
      </c>
      <c r="B27">
        <v>26</v>
      </c>
      <c r="C27">
        <v>1450.2029568866817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VLOOKUP($A27,RankingWk12!$A$2:$H$33,2,FALSE)-J27</f>
        <v>-3</v>
      </c>
      <c r="L27" t="str">
        <f t="shared" si="0"/>
        <v>Chicago Bears</v>
      </c>
      <c r="M27" s="5">
        <f t="shared" si="1"/>
        <v>1450.2029568866817</v>
      </c>
      <c r="N27" s="6">
        <f>M27-VLOOKUP($A27,RankingWk12!$A$2:$H$33,3,FALSE)</f>
        <v>-14.174733549796201</v>
      </c>
    </row>
    <row r="28" spans="1:14">
      <c r="A28" t="s">
        <v>43</v>
      </c>
      <c r="B28">
        <v>27</v>
      </c>
      <c r="C28">
        <v>1439.8137202038927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VLOOKUP($A28,RankingWk12!$A$2:$H$33,2,FALSE)-J28</f>
        <v>0</v>
      </c>
      <c r="L28" t="str">
        <f t="shared" si="0"/>
        <v>Jacksonville Jaguars</v>
      </c>
      <c r="M28" s="5">
        <f t="shared" si="1"/>
        <v>1439.8137202038927</v>
      </c>
      <c r="N28" s="6">
        <f>M28-VLOOKUP($A28,RankingWk12!$A$2:$H$33,3,FALSE)</f>
        <v>8.3303623261895154</v>
      </c>
    </row>
    <row r="29" spans="1:14">
      <c r="A29" t="s">
        <v>23</v>
      </c>
      <c r="B29">
        <v>28</v>
      </c>
      <c r="C29">
        <v>1400.2873928967031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VLOOKUP($A29,RankingWk12!$A$2:$H$33,2,FALSE)-J29</f>
        <v>0</v>
      </c>
      <c r="L29" t="str">
        <f t="shared" si="0"/>
        <v>Washington Redskins</v>
      </c>
      <c r="M29" s="5">
        <f t="shared" si="1"/>
        <v>1400.2873928967031</v>
      </c>
      <c r="N29" s="6">
        <f>M29-VLOOKUP($A29,RankingWk12!$A$2:$H$33,3,FALSE)</f>
        <v>-8.35418669279602</v>
      </c>
    </row>
    <row r="30" spans="1:14">
      <c r="A30" t="s">
        <v>33</v>
      </c>
      <c r="B30">
        <v>29</v>
      </c>
      <c r="C30">
        <v>1387.5014870381008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VLOOKUP($A30,RankingWk12!$A$2:$H$33,2,FALSE)-J30</f>
        <v>1</v>
      </c>
      <c r="L30" t="str">
        <f t="shared" si="0"/>
        <v>Oakland Raiders</v>
      </c>
      <c r="M30" s="5">
        <f t="shared" si="1"/>
        <v>1387.5014870381008</v>
      </c>
      <c r="N30" s="6">
        <f>M30-VLOOKUP($A30,RankingWk12!$A$2:$H$33,3,FALSE)</f>
        <v>0.15506173575317916</v>
      </c>
    </row>
    <row r="31" spans="1:14">
      <c r="A31" t="s">
        <v>41</v>
      </c>
      <c r="B31">
        <v>30</v>
      </c>
      <c r="C31">
        <v>1387.0838341559083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VLOOKUP($A31,RankingWk12!$A$2:$H$33,2,FALSE)-J31</f>
        <v>1</v>
      </c>
      <c r="L31" t="str">
        <f t="shared" si="0"/>
        <v>Cleveland Browns</v>
      </c>
      <c r="M31" s="5">
        <f t="shared" si="1"/>
        <v>1387.0838341559083</v>
      </c>
      <c r="N31" s="6">
        <f>M31-VLOOKUP($A31,RankingWk12!$A$2:$H$33,3,FALSE)</f>
        <v>31.67370093013119</v>
      </c>
    </row>
    <row r="32" spans="1:14">
      <c r="A32" t="s">
        <v>29</v>
      </c>
      <c r="B32">
        <v>31</v>
      </c>
      <c r="C32">
        <v>1373.69292958189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VLOOKUP($A32,RankingWk12!$A$2:$H$33,2,FALSE)-J32</f>
        <v>1</v>
      </c>
      <c r="L32" t="str">
        <f t="shared" si="0"/>
        <v>Tennessee Titans</v>
      </c>
      <c r="M32" s="5">
        <f t="shared" si="1"/>
        <v>1373.69292958189</v>
      </c>
      <c r="N32" s="6">
        <f>M32-VLOOKUP($A32,RankingWk12!$A$2:$H$33,3,FALSE)</f>
        <v>34.282911955054942</v>
      </c>
    </row>
    <row r="33" spans="1:14">
      <c r="A33" t="s">
        <v>48</v>
      </c>
      <c r="B33">
        <v>32</v>
      </c>
      <c r="C33">
        <v>1371.7515249910439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VLOOKUP($A33,RankingWk12!$A$2:$H$33,2,FALSE)-J33</f>
        <v>-3</v>
      </c>
      <c r="L33" t="str">
        <f t="shared" si="0"/>
        <v>Tampa Bay Buccaneers</v>
      </c>
      <c r="M33" s="5">
        <f t="shared" si="1"/>
        <v>1371.7515249910439</v>
      </c>
      <c r="N33" s="6">
        <f>M33-VLOOKUP($A33,RankingWk12!$A$2:$H$33,3,FALSE)</f>
        <v>-31.900555191579542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VLOOKUP($A2,RankingWk12!$A$2:$H$33,2,FALSE)-J2</f>
        <v>0</v>
      </c>
      <c r="L2" t="str">
        <f>A2</f>
        <v>New England Patriots</v>
      </c>
      <c r="M2" s="5">
        <f>C2</f>
        <v>1675.3052363552786</v>
      </c>
      <c r="N2" s="6">
        <f>M2-VLOOKUP($A2,RankingWk12!$A$2:$H$33,3,FALSE)</f>
        <v>-42.922806275699259</v>
      </c>
    </row>
    <row r="3" spans="1:14">
      <c r="A3" t="s">
        <v>49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VLOOKUP($A3,RankingWk12!$A$2:$H$33,2,FALSE)-J3</f>
        <v>0</v>
      </c>
      <c r="L3" t="str">
        <f t="shared" ref="L3:L33" si="0">A3</f>
        <v>Denver Broncos</v>
      </c>
      <c r="M3" s="5">
        <f t="shared" ref="M3:M33" si="1">C3</f>
        <v>1639.6625726577504</v>
      </c>
      <c r="N3" s="6">
        <f>M3-VLOOKUP($A3,RankingWk12!$A$2:$H$33,3,FALSE)</f>
        <v>1.1911570345339442</v>
      </c>
    </row>
    <row r="4" spans="1:14">
      <c r="A4" t="s">
        <v>35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VLOOKUP($A4,RankingWk12!$A$2:$H$33,2,FALSE)-J4</f>
        <v>1</v>
      </c>
      <c r="L4" t="str">
        <f t="shared" si="0"/>
        <v>Seattle Seahawks</v>
      </c>
      <c r="M4" s="5">
        <f t="shared" si="1"/>
        <v>1603.5773403999337</v>
      </c>
      <c r="N4" s="6">
        <f>M4-VLOOKUP($A4,RankingWk12!$A$2:$H$33,3,FALSE)</f>
        <v>2.3286825289476383</v>
      </c>
    </row>
    <row r="5" spans="1:14">
      <c r="A5" t="s">
        <v>40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VLOOKUP($A5,RankingWk12!$A$2:$H$33,2,FALSE)-J5</f>
        <v>1</v>
      </c>
      <c r="L5" t="str">
        <f t="shared" si="0"/>
        <v>Cincinnati Bengals</v>
      </c>
      <c r="M5" s="5">
        <f t="shared" si="1"/>
        <v>1587.1108344485069</v>
      </c>
      <c r="N5" s="6">
        <f>M5-VLOOKUP($A5,RankingWk12!$A$2:$H$33,3,FALSE)</f>
        <v>-13.597335374814975</v>
      </c>
    </row>
    <row r="6" spans="1:14">
      <c r="A6" t="s">
        <v>37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VLOOKUP($A6,RankingWk12!$A$2:$H$33,2,FALSE)-J6</f>
        <v>1</v>
      </c>
      <c r="L6" t="str">
        <f t="shared" si="0"/>
        <v>Arizona Cardinals</v>
      </c>
      <c r="M6" s="5">
        <f t="shared" si="1"/>
        <v>1566.7843105784966</v>
      </c>
      <c r="N6" s="6">
        <f>M6-VLOOKUP($A6,RankingWk12!$A$2:$H$33,3,FALSE)</f>
        <v>-25.928387349869809</v>
      </c>
    </row>
    <row r="7" spans="1:14">
      <c r="A7" t="s">
        <v>50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VLOOKUP($A7,RankingWk12!$A$2:$H$33,2,FALSE)-J7</f>
        <v>1</v>
      </c>
      <c r="L7" t="str">
        <f t="shared" si="0"/>
        <v>Green Bay Packers</v>
      </c>
      <c r="M7" s="5">
        <f t="shared" si="1"/>
        <v>1565.2106754017805</v>
      </c>
      <c r="N7" s="6">
        <f>M7-VLOOKUP($A7,RankingWk12!$A$2:$H$33,3,FALSE)</f>
        <v>-2.1159944788153098</v>
      </c>
    </row>
    <row r="8" spans="1:14">
      <c r="A8" t="s">
        <v>34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VLOOKUP($A8,RankingWk12!$A$2:$H$33,2,FALSE)-J8</f>
        <v>5</v>
      </c>
      <c r="L8" t="str">
        <f t="shared" si="0"/>
        <v>Dallas Cowboys</v>
      </c>
      <c r="M8" s="5">
        <f t="shared" si="1"/>
        <v>1560.4142352631945</v>
      </c>
      <c r="N8" s="6">
        <f>M8-VLOOKUP($A8,RankingWk12!$A$2:$H$33,3,FALSE)</f>
        <v>40.991851210296772</v>
      </c>
    </row>
    <row r="9" spans="1:14">
      <c r="A9" t="s">
        <v>24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VLOOKUP($A9,RankingWk12!$A$2:$H$33,2,FALSE)-J9</f>
        <v>1</v>
      </c>
      <c r="L9" t="str">
        <f t="shared" si="0"/>
        <v>Pittsburgh Steelers</v>
      </c>
      <c r="M9" s="5">
        <f t="shared" si="1"/>
        <v>1557.4367428338471</v>
      </c>
      <c r="N9" s="6">
        <f>M9-VLOOKUP($A9,RankingWk12!$A$2:$H$33,3,FALSE)</f>
        <v>1.5912698621023083</v>
      </c>
    </row>
    <row r="10" spans="1:14">
      <c r="A10" t="s">
        <v>25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VLOOKUP($A10,RankingWk12!$A$2:$H$33,2,FALSE)-J10</f>
        <v>4</v>
      </c>
      <c r="L10" t="str">
        <f t="shared" si="0"/>
        <v>San Francisco 49ers</v>
      </c>
      <c r="M10" s="5">
        <f t="shared" si="1"/>
        <v>1547.2048843874336</v>
      </c>
      <c r="N10" s="6">
        <f>M10-VLOOKUP($A10,RankingWk12!$A$2:$H$33,3,FALSE)</f>
        <v>36.429681213349113</v>
      </c>
    </row>
    <row r="11" spans="1:14">
      <c r="A11" t="s">
        <v>27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VLOOKUP($A11,RankingWk12!$A$2:$H$33,2,FALSE)-J11</f>
        <v>-2</v>
      </c>
      <c r="L11" t="str">
        <f t="shared" si="0"/>
        <v>Indianapolis Colts</v>
      </c>
      <c r="M11" s="5">
        <f t="shared" si="1"/>
        <v>1545.9222207327978</v>
      </c>
      <c r="N11" s="6">
        <f>M11-VLOOKUP($A11,RankingWk12!$A$2:$H$33,3,FALSE)</f>
        <v>-11.86174556677679</v>
      </c>
    </row>
    <row r="12" spans="1:14">
      <c r="A12" t="s">
        <v>38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VLOOKUP($A12,RankingWk12!$A$2:$H$33,2,FALSE)-J12</f>
        <v>-8</v>
      </c>
      <c r="L12" t="str">
        <f t="shared" si="0"/>
        <v>Carolina Panthers</v>
      </c>
      <c r="M12" s="5">
        <f t="shared" si="1"/>
        <v>1536.6919836914203</v>
      </c>
      <c r="N12" s="6">
        <f>M12-VLOOKUP($A12,RankingWk12!$A$2:$H$33,3,FALSE)</f>
        <v>-68.07758499251986</v>
      </c>
    </row>
    <row r="13" spans="1:14">
      <c r="A13" t="s">
        <v>51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VLOOKUP($A13,RankingWk12!$A$2:$H$33,2,FALSE)-J13</f>
        <v>2</v>
      </c>
      <c r="L13" t="str">
        <f t="shared" si="0"/>
        <v>Baltimore Ravens</v>
      </c>
      <c r="M13" s="5">
        <f t="shared" si="1"/>
        <v>1522.6675033249564</v>
      </c>
      <c r="N13" s="6">
        <f>M13-VLOOKUP($A13,RankingWk12!$A$2:$H$33,3,FALSE)</f>
        <v>20.803612258631574</v>
      </c>
    </row>
    <row r="14" spans="1:14">
      <c r="A14" t="s">
        <v>22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VLOOKUP($A14,RankingWk12!$A$2:$H$33,2,FALSE)-J14</f>
        <v>6</v>
      </c>
      <c r="L14" t="str">
        <f t="shared" si="0"/>
        <v>Atlanta Falcons</v>
      </c>
      <c r="M14" s="5">
        <f t="shared" si="1"/>
        <v>1516.8029303616115</v>
      </c>
      <c r="N14" s="6">
        <f>M14-VLOOKUP($A14,RankingWk12!$A$2:$H$33,3,FALSE)</f>
        <v>29.293062150226433</v>
      </c>
    </row>
    <row r="15" spans="1:14">
      <c r="A15" t="s">
        <v>46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VLOOKUP($A15,RankingWk12!$A$2:$H$33,2,FALSE)-J15</f>
        <v>8</v>
      </c>
      <c r="L15" t="str">
        <f t="shared" si="0"/>
        <v>Philadelphia Eagles</v>
      </c>
      <c r="M15" s="5">
        <f t="shared" si="1"/>
        <v>1512.6157885398179</v>
      </c>
      <c r="N15" s="6">
        <f>M15-VLOOKUP($A15,RankingWk12!$A$2:$H$33,3,FALSE)</f>
        <v>44.580545168124445</v>
      </c>
    </row>
    <row r="16" spans="1:14">
      <c r="A16" t="s">
        <v>44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VLOOKUP($A16,RankingWk12!$A$2:$H$33,2,FALSE)-J16</f>
        <v>-5</v>
      </c>
      <c r="L16" t="str">
        <f t="shared" si="0"/>
        <v>Kansas City Chiefs</v>
      </c>
      <c r="M16" s="5">
        <f t="shared" si="1"/>
        <v>1501.6936323110074</v>
      </c>
      <c r="N16" s="6">
        <f>M16-VLOOKUP($A16,RankingWk12!$A$2:$H$33,3,FALSE)</f>
        <v>-20.19176147355779</v>
      </c>
    </row>
    <row r="17" spans="1:14">
      <c r="A17" t="s">
        <v>28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VLOOKUP($A17,RankingWk12!$A$2:$H$33,2,FALSE)-J17</f>
        <v>10</v>
      </c>
      <c r="L17" t="str">
        <f t="shared" si="0"/>
        <v>San Diego Chargers</v>
      </c>
      <c r="M17" s="5">
        <f t="shared" si="1"/>
        <v>1499.9384484776217</v>
      </c>
      <c r="N17" s="6">
        <f>M17-VLOOKUP($A17,RankingWk12!$A$2:$H$33,3,FALSE)</f>
        <v>63.386321543033773</v>
      </c>
    </row>
    <row r="18" spans="1:14">
      <c r="A18" t="s">
        <v>30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VLOOKUP($A18,RankingWk12!$A$2:$H$33,2,FALSE)-J18</f>
        <v>1</v>
      </c>
      <c r="L18" t="str">
        <f t="shared" si="0"/>
        <v>Buffalo Bills</v>
      </c>
      <c r="M18" s="5">
        <f t="shared" si="1"/>
        <v>1497.4163534749084</v>
      </c>
      <c r="N18" s="6">
        <f>M18-VLOOKUP($A18,RankingWk12!$A$2:$H$33,3,FALSE)</f>
        <v>9.2833216144247217</v>
      </c>
    </row>
    <row r="19" spans="1:14">
      <c r="A19" t="s">
        <v>32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VLOOKUP($A19,RankingWk12!$A$2:$H$33,2,FALSE)-J19</f>
        <v>-3</v>
      </c>
      <c r="L19" t="str">
        <f t="shared" si="0"/>
        <v>New Orleans Saints</v>
      </c>
      <c r="M19" s="5">
        <f t="shared" si="1"/>
        <v>1496.2724518647719</v>
      </c>
      <c r="N19" s="6">
        <f>M19-VLOOKUP($A19,RankingWk12!$A$2:$H$33,3,FALSE)</f>
        <v>-5.4204542688562469</v>
      </c>
    </row>
    <row r="20" spans="1:14">
      <c r="A20" t="s">
        <v>31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VLOOKUP($A20,RankingWk12!$A$2:$H$33,2,FALSE)-J20</f>
        <v>1</v>
      </c>
      <c r="L20" t="str">
        <f t="shared" si="0"/>
        <v>Detroit Lions</v>
      </c>
      <c r="M20" s="5">
        <f t="shared" si="1"/>
        <v>1489.7340704420176</v>
      </c>
      <c r="N20" s="6">
        <f>M20-VLOOKUP($A20,RankingWk12!$A$2:$H$33,3,FALSE)</f>
        <v>4.4703766878640181</v>
      </c>
    </row>
    <row r="21" spans="1:14">
      <c r="A21" t="s">
        <v>21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VLOOKUP($A21,RankingWk12!$A$2:$H$33,2,FALSE)-J21</f>
        <v>-9</v>
      </c>
      <c r="L21" t="str">
        <f t="shared" si="0"/>
        <v>Minnesota Vikings</v>
      </c>
      <c r="M21" s="5">
        <f t="shared" si="1"/>
        <v>1482.8889489486892</v>
      </c>
      <c r="N21" s="6">
        <f>M21-VLOOKUP($A21,RankingWk12!$A$2:$H$33,3,FALSE)</f>
        <v>-36.900745375356792</v>
      </c>
    </row>
    <row r="22" spans="1:14">
      <c r="A22" t="s">
        <v>52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VLOOKUP($A22,RankingWk12!$A$2:$H$33,2,FALSE)-J22</f>
        <v>0</v>
      </c>
      <c r="L22" t="str">
        <f t="shared" si="0"/>
        <v>Miami Dolphins</v>
      </c>
      <c r="M22" s="5">
        <f t="shared" si="1"/>
        <v>1480.8526028585227</v>
      </c>
      <c r="N22" s="6">
        <f>M22-VLOOKUP($A22,RankingWk12!$A$2:$H$33,3,FALSE)</f>
        <v>9.3797149878162145</v>
      </c>
    </row>
    <row r="23" spans="1:14">
      <c r="A23" t="s">
        <v>42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VLOOKUP($A23,RankingWk12!$A$2:$H$33,2,FALSE)-J23</f>
        <v>-6</v>
      </c>
      <c r="L23" t="str">
        <f t="shared" si="0"/>
        <v>Houston Texans</v>
      </c>
      <c r="M23" s="5">
        <f t="shared" si="1"/>
        <v>1471.4242237660931</v>
      </c>
      <c r="N23" s="6">
        <f>M23-VLOOKUP($A23,RankingWk12!$A$2:$H$33,3,FALSE)</f>
        <v>-17.998093659797405</v>
      </c>
    </row>
    <row r="24" spans="1:14">
      <c r="A24" t="s">
        <v>36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VLOOKUP($A24,RankingWk12!$A$2:$H$33,2,FALSE)-J24</f>
        <v>-6</v>
      </c>
      <c r="L24" t="str">
        <f t="shared" si="0"/>
        <v>New York Giants</v>
      </c>
      <c r="M24" s="5">
        <f t="shared" si="1"/>
        <v>1466.3006548552864</v>
      </c>
      <c r="N24" s="6">
        <f>M24-VLOOKUP($A24,RankingWk12!$A$2:$H$33,3,FALSE)</f>
        <v>-22.233830812026326</v>
      </c>
    </row>
    <row r="25" spans="1:14">
      <c r="A25" t="s">
        <v>45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VLOOKUP($A25,RankingWk12!$A$2:$H$33,2,FALSE)-J25</f>
        <v>0</v>
      </c>
      <c r="L25" t="str">
        <f t="shared" si="0"/>
        <v>New York Jets</v>
      </c>
      <c r="M25" s="5">
        <f t="shared" si="1"/>
        <v>1460.7320824503881</v>
      </c>
      <c r="N25" s="6">
        <f>M25-VLOOKUP($A25,RankingWk12!$A$2:$H$33,3,FALSE)</f>
        <v>11.307032525609429</v>
      </c>
    </row>
    <row r="26" spans="1:14">
      <c r="A26" t="s">
        <v>47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VLOOKUP($A26,RankingWk12!$A$2:$H$33,2,FALSE)-J26</f>
        <v>0</v>
      </c>
      <c r="L26" t="str">
        <f t="shared" si="0"/>
        <v>St. Louis Rams</v>
      </c>
      <c r="M26" s="5">
        <f t="shared" si="1"/>
        <v>1450.6659218704783</v>
      </c>
      <c r="N26" s="6">
        <f>M26-VLOOKUP($A26,RankingWk12!$A$2:$H$33,3,FALSE)</f>
        <v>3.6730486364212993</v>
      </c>
    </row>
    <row r="27" spans="1:14">
      <c r="A27" t="s">
        <v>39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VLOOKUP($A27,RankingWk12!$A$2:$H$33,2,FALSE)-J27</f>
        <v>-3</v>
      </c>
      <c r="L27" t="str">
        <f t="shared" si="0"/>
        <v>Chicago Bears</v>
      </c>
      <c r="M27" s="5">
        <f t="shared" si="1"/>
        <v>1444.2075064982957</v>
      </c>
      <c r="N27" s="6">
        <f>M27-VLOOKUP($A27,RankingWk12!$A$2:$H$33,3,FALSE)</f>
        <v>-20.170183938182163</v>
      </c>
    </row>
    <row r="28" spans="1:14">
      <c r="A28" t="s">
        <v>43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VLOOKUP($A28,RankingWk12!$A$2:$H$33,2,FALSE)-J28</f>
        <v>0</v>
      </c>
      <c r="L28" t="str">
        <f t="shared" si="0"/>
        <v>Jacksonville Jaguars</v>
      </c>
      <c r="M28" s="5">
        <f t="shared" si="1"/>
        <v>1435.6356491841382</v>
      </c>
      <c r="N28" s="6">
        <f>M28-VLOOKUP($A28,RankingWk12!$A$2:$H$33,3,FALSE)</f>
        <v>4.1522913064350178</v>
      </c>
    </row>
    <row r="29" spans="1:14">
      <c r="A29" t="s">
        <v>33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VLOOKUP($A29,RankingWk12!$A$2:$H$33,2,FALSE)-J29</f>
        <v>2</v>
      </c>
      <c r="L29" t="str">
        <f t="shared" si="0"/>
        <v>Oakland Raiders</v>
      </c>
      <c r="M29" s="5">
        <f t="shared" si="1"/>
        <v>1397.4894660276339</v>
      </c>
      <c r="N29" s="6">
        <f>M29-VLOOKUP($A29,RankingWk12!$A$2:$H$33,3,FALSE)</f>
        <v>10.143040725286255</v>
      </c>
    </row>
    <row r="30" spans="1:14">
      <c r="A30" t="s">
        <v>23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VLOOKUP($A30,RankingWk12!$A$2:$H$33,2,FALSE)-J30</f>
        <v>-1</v>
      </c>
      <c r="L30" t="str">
        <f t="shared" si="0"/>
        <v>Washington Redskins</v>
      </c>
      <c r="M30" s="5">
        <f t="shared" si="1"/>
        <v>1391.9318468366268</v>
      </c>
      <c r="N30" s="6">
        <f>M30-VLOOKUP($A30,RankingWk12!$A$2:$H$33,3,FALSE)</f>
        <v>-16.709732752872242</v>
      </c>
    </row>
    <row r="31" spans="1:14">
      <c r="A31" t="s">
        <v>41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VLOOKUP($A31,RankingWk12!$A$2:$H$33,2,FALSE)-J31</f>
        <v>1</v>
      </c>
      <c r="L31" t="str">
        <f t="shared" si="0"/>
        <v>Cleveland Browns</v>
      </c>
      <c r="M31" s="5">
        <f t="shared" si="1"/>
        <v>1377.0958551663753</v>
      </c>
      <c r="N31" s="6">
        <f>M31-VLOOKUP($A31,RankingWk12!$A$2:$H$33,3,FALSE)</f>
        <v>21.685721940598114</v>
      </c>
    </row>
    <row r="32" spans="1:14">
      <c r="A32" t="s">
        <v>29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VLOOKUP($A32,RankingWk12!$A$2:$H$33,2,FALSE)-J32</f>
        <v>1</v>
      </c>
      <c r="L32" t="str">
        <f t="shared" si="0"/>
        <v>Tennessee Titans</v>
      </c>
      <c r="M32" s="5">
        <f t="shared" si="1"/>
        <v>1368.1535403570169</v>
      </c>
      <c r="N32" s="6">
        <f>M32-VLOOKUP($A32,RankingWk12!$A$2:$H$33,3,FALSE)</f>
        <v>28.743522730181894</v>
      </c>
    </row>
    <row r="33" spans="1:14">
      <c r="A33" t="s">
        <v>48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VLOOKUP($A33,RankingWk12!$A$2:$H$33,2,FALSE)-J33</f>
        <v>-3</v>
      </c>
      <c r="L33" t="str">
        <f t="shared" si="0"/>
        <v>Tampa Bay Buccaneers</v>
      </c>
      <c r="M33" s="5">
        <f t="shared" si="1"/>
        <v>1364.3464823778854</v>
      </c>
      <c r="N33" s="6">
        <f>M33-VLOOKUP($A33,RankingWk12!$A$2:$H$33,3,FALSE)</f>
        <v>-39.305597804737999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26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VLOOKUP($A2,RankingWk12!$A$2:$H$33,2,FALSE)-J2</f>
        <v>0</v>
      </c>
      <c r="L2" t="str">
        <f>A2</f>
        <v>New England Patriots</v>
      </c>
      <c r="M2" s="5">
        <f>C2</f>
        <v>1675.3052363552786</v>
      </c>
      <c r="N2" s="6">
        <f>M2-VLOOKUP($A2,RankingWk12!$A$2:$H$33,3,FALSE)</f>
        <v>-42.922806275699259</v>
      </c>
    </row>
    <row r="3" spans="1:14">
      <c r="A3" t="s">
        <v>49</v>
      </c>
      <c r="B3">
        <v>2</v>
      </c>
      <c r="C3">
        <v>1646.8761955718444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VLOOKUP($A3,RankingWk12!$A$2:$H$33,2,FALSE)-J3</f>
        <v>0</v>
      </c>
      <c r="L3" t="str">
        <f t="shared" ref="L3:L33" si="0">A3</f>
        <v>Denver Broncos</v>
      </c>
      <c r="M3" s="5">
        <f t="shared" ref="M3:M33" si="1">C3</f>
        <v>1646.8761955718444</v>
      </c>
      <c r="N3" s="6">
        <f>M3-VLOOKUP($A3,RankingWk12!$A$2:$H$33,3,FALSE)</f>
        <v>8.4047799486279473</v>
      </c>
    </row>
    <row r="4" spans="1:14">
      <c r="A4" t="s">
        <v>35</v>
      </c>
      <c r="B4">
        <v>3</v>
      </c>
      <c r="C4">
        <v>1612.1220508903064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VLOOKUP($A4,RankingWk12!$A$2:$H$33,2,FALSE)-J4</f>
        <v>1</v>
      </c>
      <c r="L4" t="str">
        <f t="shared" si="0"/>
        <v>Seattle Seahawks</v>
      </c>
      <c r="M4" s="5">
        <f t="shared" si="1"/>
        <v>1612.1220508903064</v>
      </c>
      <c r="N4" s="6">
        <f>M4-VLOOKUP($A4,RankingWk12!$A$2:$H$33,3,FALSE)</f>
        <v>10.873393019320247</v>
      </c>
    </row>
    <row r="5" spans="1:14">
      <c r="A5" t="s">
        <v>40</v>
      </c>
      <c r="B5">
        <v>4</v>
      </c>
      <c r="C5">
        <v>1596.5981582337074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VLOOKUP($A5,RankingWk12!$A$2:$H$33,2,FALSE)-J5</f>
        <v>1</v>
      </c>
      <c r="L5" t="str">
        <f t="shared" si="0"/>
        <v>Cincinnati Bengals</v>
      </c>
      <c r="M5" s="5">
        <f t="shared" si="1"/>
        <v>1596.5981582337074</v>
      </c>
      <c r="N5" s="6">
        <f>M5-VLOOKUP($A5,RankingWk12!$A$2:$H$33,3,FALSE)</f>
        <v>-4.1100115896144871</v>
      </c>
    </row>
    <row r="6" spans="1:14">
      <c r="A6" t="s">
        <v>50</v>
      </c>
      <c r="B6">
        <v>5</v>
      </c>
      <c r="C6">
        <v>1577.0634443394174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VLOOKUP($A6,RankingWk12!$A$2:$H$33,2,FALSE)-J6</f>
        <v>2</v>
      </c>
      <c r="L6" t="str">
        <f t="shared" si="0"/>
        <v>Green Bay Packers</v>
      </c>
      <c r="M6" s="5">
        <f t="shared" si="1"/>
        <v>1577.0634443394174</v>
      </c>
      <c r="N6" s="6">
        <f>M6-VLOOKUP($A6,RankingWk12!$A$2:$H$33,3,FALSE)</f>
        <v>9.7367744588216283</v>
      </c>
    </row>
    <row r="7" spans="1:14">
      <c r="A7" t="s">
        <v>27</v>
      </c>
      <c r="B7">
        <v>6</v>
      </c>
      <c r="C7">
        <v>1554.5824518270304</v>
      </c>
      <c r="D7">
        <v>4</v>
      </c>
      <c r="E7">
        <v>2</v>
      </c>
      <c r="F7">
        <v>0</v>
      </c>
      <c r="G7">
        <v>2</v>
      </c>
      <c r="H7">
        <v>0</v>
      </c>
      <c r="J7">
        <f t="shared" si="2"/>
        <v>6</v>
      </c>
      <c r="K7">
        <f>VLOOKUP($A7,RankingWk12!$A$2:$H$33,2,FALSE)-J7</f>
        <v>2</v>
      </c>
      <c r="L7" t="str">
        <f t="shared" si="0"/>
        <v>Indianapolis Colts</v>
      </c>
      <c r="M7" s="5">
        <f t="shared" si="1"/>
        <v>1554.5824518270304</v>
      </c>
      <c r="N7" s="6">
        <f>M7-VLOOKUP($A7,RankingWk12!$A$2:$H$33,3,FALSE)</f>
        <v>-3.2015144725442042</v>
      </c>
    </row>
    <row r="8" spans="1:14">
      <c r="A8" t="s">
        <v>37</v>
      </c>
      <c r="B8">
        <v>7</v>
      </c>
      <c r="C8">
        <v>1550.2555159643387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VLOOKUP($A8,RankingWk12!$A$2:$H$33,2,FALSE)-J8</f>
        <v>-1</v>
      </c>
      <c r="L8" t="str">
        <f t="shared" si="0"/>
        <v>Arizona Cardinals</v>
      </c>
      <c r="M8" s="5">
        <f t="shared" si="1"/>
        <v>1550.2555159643387</v>
      </c>
      <c r="N8" s="6">
        <f>M8-VLOOKUP($A8,RankingWk12!$A$2:$H$33,3,FALSE)</f>
        <v>-42.457181964027768</v>
      </c>
    </row>
    <row r="9" spans="1:14">
      <c r="A9" t="s">
        <v>34</v>
      </c>
      <c r="B9">
        <v>8</v>
      </c>
      <c r="C9">
        <v>1545.632413902978</v>
      </c>
      <c r="D9">
        <v>4</v>
      </c>
      <c r="E9">
        <v>2</v>
      </c>
      <c r="F9">
        <v>0</v>
      </c>
      <c r="G9">
        <v>2</v>
      </c>
      <c r="H9">
        <v>0</v>
      </c>
      <c r="J9">
        <f t="shared" si="2"/>
        <v>8</v>
      </c>
      <c r="K9">
        <f>VLOOKUP($A9,RankingWk12!$A$2:$H$33,2,FALSE)-J9</f>
        <v>4</v>
      </c>
      <c r="L9" t="str">
        <f t="shared" si="0"/>
        <v>Dallas Cowboys</v>
      </c>
      <c r="M9" s="5">
        <f t="shared" si="1"/>
        <v>1545.632413902978</v>
      </c>
      <c r="N9" s="6">
        <f>M9-VLOOKUP($A9,RankingWk12!$A$2:$H$33,3,FALSE)</f>
        <v>26.210029850080218</v>
      </c>
    </row>
    <row r="10" spans="1:14">
      <c r="A10" t="s">
        <v>24</v>
      </c>
      <c r="B10">
        <v>9</v>
      </c>
      <c r="C10">
        <v>1543.6899781393074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VLOOKUP($A10,RankingWk12!$A$2:$H$33,2,FALSE)-J10</f>
        <v>0</v>
      </c>
      <c r="L10" t="str">
        <f t="shared" si="0"/>
        <v>Pittsburgh Steelers</v>
      </c>
      <c r="M10" s="5">
        <f t="shared" si="1"/>
        <v>1543.6899781393074</v>
      </c>
      <c r="N10" s="6">
        <f>M10-VLOOKUP($A10,RankingWk12!$A$2:$H$33,3,FALSE)</f>
        <v>-12.155494832437398</v>
      </c>
    </row>
    <row r="11" spans="1:14">
      <c r="A11" t="s">
        <v>38</v>
      </c>
      <c r="B11">
        <v>10</v>
      </c>
      <c r="C11">
        <v>1543.4544186431156</v>
      </c>
      <c r="D11">
        <v>4</v>
      </c>
      <c r="E11">
        <v>4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VLOOKUP($A11,RankingWk12!$A$2:$H$33,2,FALSE)-J11</f>
        <v>-7</v>
      </c>
      <c r="L11" t="str">
        <f t="shared" si="0"/>
        <v>Carolina Panthers</v>
      </c>
      <c r="M11" s="5">
        <f t="shared" si="1"/>
        <v>1543.4544186431156</v>
      </c>
      <c r="N11" s="6">
        <f>M11-VLOOKUP($A11,RankingWk12!$A$2:$H$33,3,FALSE)</f>
        <v>-61.315150040824619</v>
      </c>
    </row>
    <row r="12" spans="1:14">
      <c r="A12" t="s">
        <v>51</v>
      </c>
      <c r="B12">
        <v>11</v>
      </c>
      <c r="C12">
        <v>1536.4142680194961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VLOOKUP($A12,RankingWk12!$A$2:$H$33,2,FALSE)-J12</f>
        <v>3</v>
      </c>
      <c r="L12" t="str">
        <f t="shared" si="0"/>
        <v>Baltimore Ravens</v>
      </c>
      <c r="M12" s="5">
        <f t="shared" si="1"/>
        <v>1536.4142680194961</v>
      </c>
      <c r="N12" s="6">
        <f>M12-VLOOKUP($A12,RankingWk12!$A$2:$H$33,3,FALSE)</f>
        <v>34.550376953171281</v>
      </c>
    </row>
    <row r="13" spans="1:14">
      <c r="A13" t="s">
        <v>25</v>
      </c>
      <c r="B13">
        <v>12</v>
      </c>
      <c r="C13">
        <v>1535.3521154497967</v>
      </c>
      <c r="D13">
        <v>4</v>
      </c>
      <c r="E13">
        <v>1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VLOOKUP($A13,RankingWk12!$A$2:$H$33,2,FALSE)-J13</f>
        <v>1</v>
      </c>
      <c r="L13" t="str">
        <f t="shared" si="0"/>
        <v>San Francisco 49ers</v>
      </c>
      <c r="M13" s="5">
        <f t="shared" si="1"/>
        <v>1535.3521154497967</v>
      </c>
      <c r="N13" s="6">
        <f>M13-VLOOKUP($A13,RankingWk12!$A$2:$H$33,3,FALSE)</f>
        <v>24.576912275712175</v>
      </c>
    </row>
    <row r="14" spans="1:14">
      <c r="A14" t="s">
        <v>22</v>
      </c>
      <c r="B14">
        <v>13</v>
      </c>
      <c r="C14">
        <v>1527.679520962399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VLOOKUP($A14,RankingWk12!$A$2:$H$33,2,FALSE)-J14</f>
        <v>6</v>
      </c>
      <c r="L14" t="str">
        <f t="shared" si="0"/>
        <v>Atlanta Falcons</v>
      </c>
      <c r="M14" s="5">
        <f t="shared" si="1"/>
        <v>1527.679520962399</v>
      </c>
      <c r="N14" s="6">
        <f>M14-VLOOKUP($A14,RankingWk12!$A$2:$H$33,3,FALSE)</f>
        <v>40.169652751013928</v>
      </c>
    </row>
    <row r="15" spans="1:14">
      <c r="A15" t="s">
        <v>32</v>
      </c>
      <c r="B15">
        <v>14</v>
      </c>
      <c r="C15">
        <v>1511.0542732249885</v>
      </c>
      <c r="D15">
        <v>4</v>
      </c>
      <c r="E15">
        <v>1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VLOOKUP($A15,RankingWk12!$A$2:$H$33,2,FALSE)-J15</f>
        <v>1</v>
      </c>
      <c r="L15" t="str">
        <f t="shared" si="0"/>
        <v>New Orleans Saints</v>
      </c>
      <c r="M15" s="5">
        <f t="shared" si="1"/>
        <v>1511.0542732249885</v>
      </c>
      <c r="N15" s="6">
        <f>M15-VLOOKUP($A15,RankingWk12!$A$2:$H$33,3,FALSE)</f>
        <v>9.3613670913603073</v>
      </c>
    </row>
    <row r="16" spans="1:14">
      <c r="A16" t="s">
        <v>28</v>
      </c>
      <c r="B16">
        <v>15</v>
      </c>
      <c r="C16">
        <v>1508.1942326393007</v>
      </c>
      <c r="D16">
        <v>4</v>
      </c>
      <c r="E16">
        <v>2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VLOOKUP($A16,RankingWk12!$A$2:$H$33,2,FALSE)-J16</f>
        <v>11</v>
      </c>
      <c r="L16" t="str">
        <f t="shared" si="0"/>
        <v>San Diego Chargers</v>
      </c>
      <c r="M16" s="5">
        <f t="shared" si="1"/>
        <v>1508.1942326393007</v>
      </c>
      <c r="N16" s="6">
        <f>M16-VLOOKUP($A16,RankingWk12!$A$2:$H$33,3,FALSE)</f>
        <v>71.642105704712776</v>
      </c>
    </row>
    <row r="17" spans="1:14">
      <c r="A17" t="s">
        <v>46</v>
      </c>
      <c r="B17">
        <v>16</v>
      </c>
      <c r="C17">
        <v>1495.940427297478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VLOOKUP($A17,RankingWk12!$A$2:$H$33,2,FALSE)-J17</f>
        <v>6</v>
      </c>
      <c r="L17" t="str">
        <f t="shared" si="0"/>
        <v>Philadelphia Eagles</v>
      </c>
      <c r="M17" s="5">
        <f t="shared" si="1"/>
        <v>1495.940427297478</v>
      </c>
      <c r="N17" s="6">
        <f>M17-VLOOKUP($A17,RankingWk12!$A$2:$H$33,3,FALSE)</f>
        <v>27.905183925784513</v>
      </c>
    </row>
    <row r="18" spans="1:14">
      <c r="A18" t="s">
        <v>44</v>
      </c>
      <c r="B18">
        <v>17</v>
      </c>
      <c r="C18">
        <v>1492.2063085258069</v>
      </c>
      <c r="D18">
        <v>4</v>
      </c>
      <c r="E18">
        <v>1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VLOOKUP($A18,RankingWk12!$A$2:$H$33,2,FALSE)-J18</f>
        <v>-7</v>
      </c>
      <c r="L18" t="str">
        <f t="shared" si="0"/>
        <v>Kansas City Chiefs</v>
      </c>
      <c r="M18" s="5">
        <f t="shared" si="1"/>
        <v>1492.2063085258069</v>
      </c>
      <c r="N18" s="6">
        <f>M18-VLOOKUP($A18,RankingWk12!$A$2:$H$33,3,FALSE)</f>
        <v>-29.679085258758278</v>
      </c>
    </row>
    <row r="19" spans="1:14">
      <c r="A19" t="s">
        <v>30</v>
      </c>
      <c r="B19">
        <v>18</v>
      </c>
      <c r="C19">
        <v>1483.7998596417626</v>
      </c>
      <c r="D19">
        <v>4</v>
      </c>
      <c r="E19">
        <v>2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VLOOKUP($A19,RankingWk12!$A$2:$H$33,2,FALSE)-J19</f>
        <v>0</v>
      </c>
      <c r="L19" t="str">
        <f t="shared" si="0"/>
        <v>Buffalo Bills</v>
      </c>
      <c r="M19" s="5">
        <f t="shared" si="1"/>
        <v>1483.7998596417626</v>
      </c>
      <c r="N19" s="6">
        <f>M19-VLOOKUP($A19,RankingWk12!$A$2:$H$33,3,FALSE)</f>
        <v>-4.3331722187210744</v>
      </c>
    </row>
    <row r="20" spans="1:14">
      <c r="A20" t="s">
        <v>31</v>
      </c>
      <c r="B20">
        <v>19</v>
      </c>
      <c r="C20">
        <v>1481.189359951645</v>
      </c>
      <c r="D20">
        <v>4</v>
      </c>
      <c r="E20">
        <v>0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VLOOKUP($A20,RankingWk12!$A$2:$H$33,2,FALSE)-J20</f>
        <v>1</v>
      </c>
      <c r="L20" t="str">
        <f t="shared" si="0"/>
        <v>Detroit Lions</v>
      </c>
      <c r="M20" s="5">
        <f t="shared" si="1"/>
        <v>1481.189359951645</v>
      </c>
      <c r="N20" s="6">
        <f>M20-VLOOKUP($A20,RankingWk12!$A$2:$H$33,3,FALSE)</f>
        <v>-4.0743338025085905</v>
      </c>
    </row>
    <row r="21" spans="1:14">
      <c r="A21" t="s">
        <v>36</v>
      </c>
      <c r="B21">
        <v>20</v>
      </c>
      <c r="C21">
        <v>1479.9171486884322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VLOOKUP($A21,RankingWk12!$A$2:$H$33,2,FALSE)-J21</f>
        <v>-3</v>
      </c>
      <c r="L21" t="str">
        <f t="shared" si="0"/>
        <v>New York Giants</v>
      </c>
      <c r="M21" s="5">
        <f t="shared" si="1"/>
        <v>1479.9171486884322</v>
      </c>
      <c r="N21" s="6">
        <f>M21-VLOOKUP($A21,RankingWk12!$A$2:$H$33,3,FALSE)</f>
        <v>-8.6173369788805303</v>
      </c>
    </row>
    <row r="22" spans="1:14">
      <c r="A22" t="s">
        <v>21</v>
      </c>
      <c r="B22">
        <v>21</v>
      </c>
      <c r="C22">
        <v>1475.6753260345952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VLOOKUP($A22,RankingWk12!$A$2:$H$33,2,FALSE)-J22</f>
        <v>-10</v>
      </c>
      <c r="L22" t="str">
        <f t="shared" si="0"/>
        <v>Minnesota Vikings</v>
      </c>
      <c r="M22" s="5">
        <f t="shared" si="1"/>
        <v>1475.6753260345952</v>
      </c>
      <c r="N22" s="6">
        <f>M22-VLOOKUP($A22,RankingWk12!$A$2:$H$33,3,FALSE)</f>
        <v>-44.114368289450795</v>
      </c>
    </row>
    <row r="23" spans="1:14">
      <c r="A23" t="s">
        <v>45</v>
      </c>
      <c r="B23">
        <v>22</v>
      </c>
      <c r="C23">
        <v>1473.9551681948631</v>
      </c>
      <c r="D23">
        <v>4</v>
      </c>
      <c r="E23">
        <v>3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VLOOKUP($A23,RankingWk12!$A$2:$H$33,2,FALSE)-J23</f>
        <v>2</v>
      </c>
      <c r="L23" t="str">
        <f t="shared" si="0"/>
        <v>New York Jets</v>
      </c>
      <c r="M23" s="5">
        <f t="shared" si="1"/>
        <v>1473.9551681948631</v>
      </c>
      <c r="N23" s="6">
        <f>M23-VLOOKUP($A23,RankingWk12!$A$2:$H$33,3,FALSE)</f>
        <v>24.530118270084358</v>
      </c>
    </row>
    <row r="24" spans="1:14">
      <c r="A24" t="s">
        <v>52</v>
      </c>
      <c r="B24">
        <v>23</v>
      </c>
      <c r="C24">
        <v>1467.6295171140478</v>
      </c>
      <c r="D24">
        <v>4</v>
      </c>
      <c r="E24">
        <v>1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VLOOKUP($A24,RankingWk12!$A$2:$H$33,2,FALSE)-J24</f>
        <v>-2</v>
      </c>
      <c r="L24" t="str">
        <f t="shared" si="0"/>
        <v>Miami Dolphins</v>
      </c>
      <c r="M24" s="5">
        <f t="shared" si="1"/>
        <v>1467.6295171140478</v>
      </c>
      <c r="N24" s="6">
        <f>M24-VLOOKUP($A24,RankingWk12!$A$2:$H$33,3,FALSE)</f>
        <v>-3.8433707566587145</v>
      </c>
    </row>
    <row r="25" spans="1:14">
      <c r="A25" t="s">
        <v>47</v>
      </c>
      <c r="B25">
        <v>24</v>
      </c>
      <c r="C25">
        <v>1467.1947164846363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VLOOKUP($A25,RankingWk12!$A$2:$H$33,2,FALSE)-J25</f>
        <v>1</v>
      </c>
      <c r="L25" t="str">
        <f t="shared" si="0"/>
        <v>St. Louis Rams</v>
      </c>
      <c r="M25" s="5">
        <f t="shared" si="1"/>
        <v>1467.1947164846363</v>
      </c>
      <c r="N25" s="6">
        <f>M25-VLOOKUP($A25,RankingWk12!$A$2:$H$33,3,FALSE)</f>
        <v>20.201843250579259</v>
      </c>
    </row>
    <row r="26" spans="1:14">
      <c r="A26" t="s">
        <v>42</v>
      </c>
      <c r="B26">
        <v>25</v>
      </c>
      <c r="C26">
        <v>1460.5476331653056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VLOOKUP($A26,RankingWk12!$A$2:$H$33,2,FALSE)-J26</f>
        <v>-9</v>
      </c>
      <c r="L26" t="str">
        <f t="shared" si="0"/>
        <v>Houston Texans</v>
      </c>
      <c r="M26" s="5">
        <f t="shared" si="1"/>
        <v>1460.5476331653056</v>
      </c>
      <c r="N26" s="6">
        <f>M26-VLOOKUP($A26,RankingWk12!$A$2:$H$33,3,FALSE)</f>
        <v>-28.8746842605849</v>
      </c>
    </row>
    <row r="27" spans="1:14">
      <c r="A27" t="s">
        <v>39</v>
      </c>
      <c r="B27">
        <v>26</v>
      </c>
      <c r="C27">
        <v>1455.0367473864358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VLOOKUP($A27,RankingWk12!$A$2:$H$33,2,FALSE)-J27</f>
        <v>-3</v>
      </c>
      <c r="L27" t="str">
        <f t="shared" si="0"/>
        <v>Chicago Bears</v>
      </c>
      <c r="M27" s="5">
        <f t="shared" si="1"/>
        <v>1455.0367473864358</v>
      </c>
      <c r="N27" s="6">
        <f>M27-VLOOKUP($A27,RankingWk12!$A$2:$H$33,3,FALSE)</f>
        <v>-9.3409430500421422</v>
      </c>
    </row>
    <row r="28" spans="1:14">
      <c r="A28" t="s">
        <v>43</v>
      </c>
      <c r="B28">
        <v>27</v>
      </c>
      <c r="C28">
        <v>1426.9754180899056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VLOOKUP($A28,RankingWk12!$A$2:$H$33,2,FALSE)-J28</f>
        <v>0</v>
      </c>
      <c r="L28" t="str">
        <f t="shared" si="0"/>
        <v>Jacksonville Jaguars</v>
      </c>
      <c r="M28" s="5">
        <f t="shared" si="1"/>
        <v>1426.9754180899056</v>
      </c>
      <c r="N28" s="6">
        <f>M28-VLOOKUP($A28,RankingWk12!$A$2:$H$33,3,FALSE)</f>
        <v>-4.507939787797568</v>
      </c>
    </row>
    <row r="29" spans="1:14">
      <c r="A29" t="s">
        <v>23</v>
      </c>
      <c r="B29">
        <v>28</v>
      </c>
      <c r="C29">
        <v>1408.6072080789668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VLOOKUP($A29,RankingWk12!$A$2:$H$33,2,FALSE)-J29</f>
        <v>0</v>
      </c>
      <c r="L29" t="str">
        <f t="shared" si="0"/>
        <v>Washington Redskins</v>
      </c>
      <c r="M29" s="5">
        <f t="shared" si="1"/>
        <v>1408.6072080789668</v>
      </c>
      <c r="N29" s="6">
        <f>M29-VLOOKUP($A29,RankingWk12!$A$2:$H$33,3,FALSE)</f>
        <v>-3.4371510532309912E-2</v>
      </c>
    </row>
    <row r="30" spans="1:14">
      <c r="A30" t="s">
        <v>33</v>
      </c>
      <c r="B30">
        <v>29</v>
      </c>
      <c r="C30">
        <v>1386.6602251394938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VLOOKUP($A30,RankingWk12!$A$2:$H$33,2,FALSE)-J30</f>
        <v>1</v>
      </c>
      <c r="L30" t="str">
        <f t="shared" si="0"/>
        <v>Oakland Raiders</v>
      </c>
      <c r="M30" s="5">
        <f t="shared" si="1"/>
        <v>1386.6602251394938</v>
      </c>
      <c r="N30" s="6">
        <f>M30-VLOOKUP($A30,RankingWk12!$A$2:$H$33,3,FALSE)</f>
        <v>-0.68620016285376551</v>
      </c>
    </row>
    <row r="31" spans="1:14">
      <c r="A31" t="s">
        <v>41</v>
      </c>
      <c r="B31">
        <v>30</v>
      </c>
      <c r="C31">
        <v>1368.8400710046963</v>
      </c>
      <c r="D31">
        <v>4</v>
      </c>
      <c r="E31">
        <v>1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VLOOKUP($A31,RankingWk12!$A$2:$H$33,2,FALSE)-J31</f>
        <v>1</v>
      </c>
      <c r="L31" t="str">
        <f t="shared" si="0"/>
        <v>Cleveland Browns</v>
      </c>
      <c r="M31" s="5">
        <f t="shared" si="1"/>
        <v>1368.8400710046963</v>
      </c>
      <c r="N31" s="6">
        <f>M31-VLOOKUP($A31,RankingWk12!$A$2:$H$33,3,FALSE)</f>
        <v>13.429937778919111</v>
      </c>
    </row>
    <row r="32" spans="1:14">
      <c r="A32" t="s">
        <v>29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1</v>
      </c>
      <c r="J32">
        <f t="shared" si="2"/>
        <v>31</v>
      </c>
      <c r="K32">
        <f>VLOOKUP($A32,RankingWk12!$A$2:$H$33,2,FALSE)-J32</f>
        <v>1</v>
      </c>
      <c r="L32" t="str">
        <f t="shared" si="0"/>
        <v>Tennessee Titans</v>
      </c>
      <c r="M32" s="5">
        <f t="shared" si="1"/>
        <v>1368.1535403570169</v>
      </c>
      <c r="N32" s="6">
        <f>M32-VLOOKUP($A32,RankingWk12!$A$2:$H$33,3,FALSE)</f>
        <v>28.743522730181894</v>
      </c>
    </row>
    <row r="33" spans="1:14">
      <c r="A33" t="s">
        <v>48</v>
      </c>
      <c r="B33">
        <v>32</v>
      </c>
      <c r="C33">
        <v>1357.5840474261902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VLOOKUP($A33,RankingWk12!$A$2:$H$33,2,FALSE)-J33</f>
        <v>-3</v>
      </c>
      <c r="L33" t="str">
        <f t="shared" si="0"/>
        <v>Tampa Bay Buccaneers</v>
      </c>
      <c r="M33" s="5">
        <f t="shared" si="1"/>
        <v>1357.5840474261902</v>
      </c>
      <c r="N33" s="6">
        <f>M33-VLOOKUP($A33,RankingWk12!$A$2:$H$33,3,FALSE)</f>
        <v>-46.06803275643324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  <vt:lpstr>RankingWk5</vt:lpstr>
      <vt:lpstr>RankingWk6</vt:lpstr>
      <vt:lpstr>RankingWk7</vt:lpstr>
      <vt:lpstr>RankingWk8</vt:lpstr>
      <vt:lpstr>RankingWk9</vt:lpstr>
      <vt:lpstr>RankingWk10</vt:lpstr>
      <vt:lpstr>RankingWk11</vt:lpstr>
      <vt:lpstr>RankingWk12</vt:lpstr>
      <vt:lpstr>RankingWk13</vt:lpstr>
      <vt:lpstr>RankingWk14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2015-12-10T19:21:53Z</dcterms:created>
  <dcterms:modified xsi:type="dcterms:W3CDTF">2015-12-15T16:26:04Z</dcterms:modified>
</cp:coreProperties>
</file>