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autoCompressPictures="0"/>
  <bookViews>
    <workbookView xWindow="29280" yWindow="0" windowWidth="25120" windowHeight="15580" tabRatio="910"/>
  </bookViews>
  <sheets>
    <sheet name="Predictions" sheetId="1" r:id="rId1"/>
    <sheet name="NoGamma" sheetId="2" r:id="rId2"/>
    <sheet name="GammaScale" sheetId="3" r:id="rId3"/>
    <sheet name="GammaRaw" sheetId="4" r:id="rId4"/>
    <sheet name="RankingWk1" sheetId="5" state="hidden" r:id="rId5"/>
    <sheet name="RankingWk2" sheetId="6" state="hidden" r:id="rId6"/>
    <sheet name="RankingWk3" sheetId="7" state="hidden" r:id="rId7"/>
    <sheet name="RankingWk4" sheetId="8" state="hidden" r:id="rId8"/>
    <sheet name="RankingWk5" sheetId="9" state="hidden" r:id="rId9"/>
    <sheet name="RankingWk6" sheetId="10" state="hidden" r:id="rId10"/>
    <sheet name="RankingWk7" sheetId="11" state="hidden" r:id="rId11"/>
    <sheet name="RankingWk8" sheetId="12" state="hidden" r:id="rId12"/>
    <sheet name="RankingWk9" sheetId="13" state="hidden" r:id="rId13"/>
    <sheet name="RankingWk10" sheetId="14" state="hidden" r:id="rId14"/>
    <sheet name="RankingWk11" sheetId="15" state="hidden" r:id="rId15"/>
    <sheet name="RankingWk12" sheetId="16" state="hidden" r:id="rId16"/>
    <sheet name="RankingWk13" sheetId="17" state="hidden" r:id="rId17"/>
    <sheet name="RankingWk14" sheetId="18" r:id="rId18"/>
    <sheet name="RankingWk15" sheetId="19" r:id="rId1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3" i="19" l="1"/>
  <c r="K33" i="19"/>
  <c r="N32" i="19"/>
  <c r="K32" i="19"/>
  <c r="N31" i="19"/>
  <c r="K31" i="19"/>
  <c r="N30" i="19"/>
  <c r="K30" i="19"/>
  <c r="N29" i="19"/>
  <c r="K29" i="19"/>
  <c r="N28" i="19"/>
  <c r="K28" i="19"/>
  <c r="N27" i="19"/>
  <c r="K27" i="19"/>
  <c r="N26" i="19"/>
  <c r="K26" i="19"/>
  <c r="N25" i="19"/>
  <c r="K25" i="19"/>
  <c r="N24" i="19"/>
  <c r="K24" i="19"/>
  <c r="N23" i="19"/>
  <c r="K23" i="19"/>
  <c r="N22" i="19"/>
  <c r="K22" i="19"/>
  <c r="N21" i="19"/>
  <c r="K21" i="19"/>
  <c r="N20" i="19"/>
  <c r="K20" i="19"/>
  <c r="N19" i="19"/>
  <c r="K19" i="19"/>
  <c r="N18" i="19"/>
  <c r="K18" i="19"/>
  <c r="N17" i="19"/>
  <c r="K17" i="19"/>
  <c r="N16" i="19"/>
  <c r="K16" i="19"/>
  <c r="N15" i="19"/>
  <c r="K15" i="19"/>
  <c r="N14" i="19"/>
  <c r="K14" i="19"/>
  <c r="N13" i="19"/>
  <c r="K13" i="19"/>
  <c r="N12" i="19"/>
  <c r="K12" i="19"/>
  <c r="N11" i="19"/>
  <c r="K11" i="19"/>
  <c r="N10" i="19"/>
  <c r="K10" i="19"/>
  <c r="N9" i="19"/>
  <c r="K9" i="19"/>
  <c r="N8" i="19"/>
  <c r="K8" i="19"/>
  <c r="N7" i="19"/>
  <c r="K7" i="19"/>
  <c r="N6" i="19"/>
  <c r="K6" i="19"/>
  <c r="N5" i="19"/>
  <c r="K5" i="19"/>
  <c r="N4" i="19"/>
  <c r="K4" i="19"/>
  <c r="N3" i="19"/>
  <c r="K3" i="19"/>
  <c r="N2" i="19"/>
  <c r="K2" i="19"/>
  <c r="N33" i="5"/>
  <c r="K33" i="5"/>
  <c r="N32" i="5"/>
  <c r="K32" i="5"/>
  <c r="N31" i="5"/>
  <c r="K31" i="5"/>
  <c r="N30" i="5"/>
  <c r="K30" i="5"/>
  <c r="N29" i="5"/>
  <c r="K29" i="5"/>
  <c r="N28" i="5"/>
  <c r="K28" i="5"/>
  <c r="N27" i="5"/>
  <c r="K27" i="5"/>
  <c r="N26" i="5"/>
  <c r="K26" i="5"/>
  <c r="N25" i="5"/>
  <c r="K25" i="5"/>
  <c r="N24" i="5"/>
  <c r="K24" i="5"/>
  <c r="N23" i="5"/>
  <c r="K23" i="5"/>
  <c r="N22" i="5"/>
  <c r="K22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N13" i="5"/>
  <c r="K13" i="5"/>
  <c r="N12" i="5"/>
  <c r="K12" i="5"/>
  <c r="N11" i="5"/>
  <c r="K11" i="5"/>
  <c r="N10" i="5"/>
  <c r="K10" i="5"/>
  <c r="N9" i="5"/>
  <c r="K9" i="5"/>
  <c r="N8" i="5"/>
  <c r="K8" i="5"/>
  <c r="N7" i="5"/>
  <c r="K7" i="5"/>
  <c r="N6" i="5"/>
  <c r="K6" i="5"/>
  <c r="N5" i="5"/>
  <c r="K5" i="5"/>
  <c r="N4" i="5"/>
  <c r="K4" i="5"/>
  <c r="N3" i="5"/>
  <c r="K3" i="5"/>
  <c r="N2" i="5"/>
  <c r="K2" i="5"/>
  <c r="N33" i="6"/>
  <c r="K33" i="6"/>
  <c r="N32" i="6"/>
  <c r="K32" i="6"/>
  <c r="N31" i="6"/>
  <c r="K31" i="6"/>
  <c r="N30" i="6"/>
  <c r="K30" i="6"/>
  <c r="N29" i="6"/>
  <c r="K29" i="6"/>
  <c r="N28" i="6"/>
  <c r="K28" i="6"/>
  <c r="N27" i="6"/>
  <c r="K27" i="6"/>
  <c r="N26" i="6"/>
  <c r="K26" i="6"/>
  <c r="N25" i="6"/>
  <c r="K25" i="6"/>
  <c r="N24" i="6"/>
  <c r="K24" i="6"/>
  <c r="N23" i="6"/>
  <c r="K23" i="6"/>
  <c r="N22" i="6"/>
  <c r="K22" i="6"/>
  <c r="N21" i="6"/>
  <c r="K21" i="6"/>
  <c r="N20" i="6"/>
  <c r="K20" i="6"/>
  <c r="N19" i="6"/>
  <c r="K19" i="6"/>
  <c r="N18" i="6"/>
  <c r="K18" i="6"/>
  <c r="N17" i="6"/>
  <c r="K17" i="6"/>
  <c r="N16" i="6"/>
  <c r="K16" i="6"/>
  <c r="N15" i="6"/>
  <c r="K15" i="6"/>
  <c r="N14" i="6"/>
  <c r="K14" i="6"/>
  <c r="N13" i="6"/>
  <c r="K13" i="6"/>
  <c r="N12" i="6"/>
  <c r="K12" i="6"/>
  <c r="N11" i="6"/>
  <c r="K11" i="6"/>
  <c r="N10" i="6"/>
  <c r="K10" i="6"/>
  <c r="N9" i="6"/>
  <c r="K9" i="6"/>
  <c r="N8" i="6"/>
  <c r="K8" i="6"/>
  <c r="N7" i="6"/>
  <c r="K7" i="6"/>
  <c r="N6" i="6"/>
  <c r="K6" i="6"/>
  <c r="N5" i="6"/>
  <c r="K5" i="6"/>
  <c r="N4" i="6"/>
  <c r="K4" i="6"/>
  <c r="N3" i="6"/>
  <c r="K3" i="6"/>
  <c r="N2" i="6"/>
  <c r="K2" i="6"/>
  <c r="N33" i="7"/>
  <c r="K33" i="7"/>
  <c r="N32" i="7"/>
  <c r="K32" i="7"/>
  <c r="N31" i="7"/>
  <c r="K31" i="7"/>
  <c r="N30" i="7"/>
  <c r="K30" i="7"/>
  <c r="N29" i="7"/>
  <c r="K29" i="7"/>
  <c r="N28" i="7"/>
  <c r="K28" i="7"/>
  <c r="N27" i="7"/>
  <c r="K27" i="7"/>
  <c r="N26" i="7"/>
  <c r="K26" i="7"/>
  <c r="N25" i="7"/>
  <c r="K25" i="7"/>
  <c r="N24" i="7"/>
  <c r="K24" i="7"/>
  <c r="N23" i="7"/>
  <c r="K23" i="7"/>
  <c r="N22" i="7"/>
  <c r="K22" i="7"/>
  <c r="N21" i="7"/>
  <c r="K21" i="7"/>
  <c r="N20" i="7"/>
  <c r="K20" i="7"/>
  <c r="N19" i="7"/>
  <c r="K19" i="7"/>
  <c r="N18" i="7"/>
  <c r="K18" i="7"/>
  <c r="N17" i="7"/>
  <c r="K17" i="7"/>
  <c r="N16" i="7"/>
  <c r="K16" i="7"/>
  <c r="N15" i="7"/>
  <c r="K15" i="7"/>
  <c r="N14" i="7"/>
  <c r="K14" i="7"/>
  <c r="N13" i="7"/>
  <c r="K13" i="7"/>
  <c r="N12" i="7"/>
  <c r="K12" i="7"/>
  <c r="N11" i="7"/>
  <c r="K11" i="7"/>
  <c r="N10" i="7"/>
  <c r="K10" i="7"/>
  <c r="N9" i="7"/>
  <c r="K9" i="7"/>
  <c r="N8" i="7"/>
  <c r="K8" i="7"/>
  <c r="N7" i="7"/>
  <c r="K7" i="7"/>
  <c r="N6" i="7"/>
  <c r="K6" i="7"/>
  <c r="N5" i="7"/>
  <c r="K5" i="7"/>
  <c r="N4" i="7"/>
  <c r="K4" i="7"/>
  <c r="N3" i="7"/>
  <c r="K3" i="7"/>
  <c r="N2" i="7"/>
  <c r="K2" i="7"/>
  <c r="N33" i="8"/>
  <c r="K33" i="8"/>
  <c r="N32" i="8"/>
  <c r="K32" i="8"/>
  <c r="N31" i="8"/>
  <c r="K31" i="8"/>
  <c r="N30" i="8"/>
  <c r="K30" i="8"/>
  <c r="N29" i="8"/>
  <c r="K29" i="8"/>
  <c r="N28" i="8"/>
  <c r="K28" i="8"/>
  <c r="N27" i="8"/>
  <c r="K27" i="8"/>
  <c r="N26" i="8"/>
  <c r="K26" i="8"/>
  <c r="N25" i="8"/>
  <c r="K25" i="8"/>
  <c r="N24" i="8"/>
  <c r="K24" i="8"/>
  <c r="N23" i="8"/>
  <c r="K23" i="8"/>
  <c r="N22" i="8"/>
  <c r="K22" i="8"/>
  <c r="N21" i="8"/>
  <c r="K21" i="8"/>
  <c r="N20" i="8"/>
  <c r="K20" i="8"/>
  <c r="N19" i="8"/>
  <c r="K19" i="8"/>
  <c r="N18" i="8"/>
  <c r="K18" i="8"/>
  <c r="N17" i="8"/>
  <c r="K17" i="8"/>
  <c r="N16" i="8"/>
  <c r="K16" i="8"/>
  <c r="N15" i="8"/>
  <c r="K15" i="8"/>
  <c r="N14" i="8"/>
  <c r="K14" i="8"/>
  <c r="N13" i="8"/>
  <c r="K13" i="8"/>
  <c r="N12" i="8"/>
  <c r="K12" i="8"/>
  <c r="N11" i="8"/>
  <c r="K11" i="8"/>
  <c r="N10" i="8"/>
  <c r="K10" i="8"/>
  <c r="N9" i="8"/>
  <c r="K9" i="8"/>
  <c r="N8" i="8"/>
  <c r="K8" i="8"/>
  <c r="N7" i="8"/>
  <c r="K7" i="8"/>
  <c r="N6" i="8"/>
  <c r="K6" i="8"/>
  <c r="N5" i="8"/>
  <c r="K5" i="8"/>
  <c r="N4" i="8"/>
  <c r="K4" i="8"/>
  <c r="N3" i="8"/>
  <c r="K3" i="8"/>
  <c r="N2" i="8"/>
  <c r="K2" i="8"/>
  <c r="N33" i="9"/>
  <c r="K33" i="9"/>
  <c r="N32" i="9"/>
  <c r="K32" i="9"/>
  <c r="N31" i="9"/>
  <c r="K31" i="9"/>
  <c r="N30" i="9"/>
  <c r="K30" i="9"/>
  <c r="N29" i="9"/>
  <c r="K29" i="9"/>
  <c r="N28" i="9"/>
  <c r="K28" i="9"/>
  <c r="N27" i="9"/>
  <c r="K27" i="9"/>
  <c r="N26" i="9"/>
  <c r="K26" i="9"/>
  <c r="N25" i="9"/>
  <c r="K25" i="9"/>
  <c r="N24" i="9"/>
  <c r="K24" i="9"/>
  <c r="N23" i="9"/>
  <c r="K23" i="9"/>
  <c r="N22" i="9"/>
  <c r="K22" i="9"/>
  <c r="N21" i="9"/>
  <c r="K21" i="9"/>
  <c r="N20" i="9"/>
  <c r="K20" i="9"/>
  <c r="N19" i="9"/>
  <c r="K19" i="9"/>
  <c r="N18" i="9"/>
  <c r="K18" i="9"/>
  <c r="N17" i="9"/>
  <c r="K17" i="9"/>
  <c r="N16" i="9"/>
  <c r="K16" i="9"/>
  <c r="N15" i="9"/>
  <c r="K15" i="9"/>
  <c r="N14" i="9"/>
  <c r="K14" i="9"/>
  <c r="N13" i="9"/>
  <c r="K13" i="9"/>
  <c r="N12" i="9"/>
  <c r="K12" i="9"/>
  <c r="N11" i="9"/>
  <c r="K11" i="9"/>
  <c r="N10" i="9"/>
  <c r="K10" i="9"/>
  <c r="N9" i="9"/>
  <c r="K9" i="9"/>
  <c r="N8" i="9"/>
  <c r="K8" i="9"/>
  <c r="N7" i="9"/>
  <c r="K7" i="9"/>
  <c r="N6" i="9"/>
  <c r="K6" i="9"/>
  <c r="N5" i="9"/>
  <c r="K5" i="9"/>
  <c r="N4" i="9"/>
  <c r="K4" i="9"/>
  <c r="N3" i="9"/>
  <c r="K3" i="9"/>
  <c r="N2" i="9"/>
  <c r="K2" i="9"/>
  <c r="N33" i="10"/>
  <c r="K33" i="10"/>
  <c r="N32" i="10"/>
  <c r="K32" i="10"/>
  <c r="N31" i="10"/>
  <c r="K31" i="10"/>
  <c r="N30" i="10"/>
  <c r="K30" i="10"/>
  <c r="N29" i="10"/>
  <c r="K29" i="10"/>
  <c r="N28" i="10"/>
  <c r="K28" i="10"/>
  <c r="N27" i="10"/>
  <c r="K27" i="10"/>
  <c r="N26" i="10"/>
  <c r="K26" i="10"/>
  <c r="N25" i="10"/>
  <c r="K25" i="10"/>
  <c r="N24" i="10"/>
  <c r="K24" i="10"/>
  <c r="N23" i="10"/>
  <c r="K23" i="10"/>
  <c r="N22" i="10"/>
  <c r="K22" i="10"/>
  <c r="N21" i="10"/>
  <c r="K21" i="10"/>
  <c r="N20" i="10"/>
  <c r="K20" i="10"/>
  <c r="N19" i="10"/>
  <c r="K19" i="10"/>
  <c r="N18" i="10"/>
  <c r="K18" i="10"/>
  <c r="N17" i="10"/>
  <c r="K17" i="10"/>
  <c r="N16" i="10"/>
  <c r="K16" i="10"/>
  <c r="N15" i="10"/>
  <c r="K15" i="10"/>
  <c r="N14" i="10"/>
  <c r="K14" i="10"/>
  <c r="N13" i="10"/>
  <c r="K13" i="10"/>
  <c r="N12" i="10"/>
  <c r="K12" i="10"/>
  <c r="N11" i="10"/>
  <c r="K11" i="10"/>
  <c r="N10" i="10"/>
  <c r="K10" i="10"/>
  <c r="N9" i="10"/>
  <c r="K9" i="10"/>
  <c r="N8" i="10"/>
  <c r="K8" i="10"/>
  <c r="N7" i="10"/>
  <c r="K7" i="10"/>
  <c r="N6" i="10"/>
  <c r="K6" i="10"/>
  <c r="N5" i="10"/>
  <c r="K5" i="10"/>
  <c r="N4" i="10"/>
  <c r="K4" i="10"/>
  <c r="N3" i="10"/>
  <c r="K3" i="10"/>
  <c r="N2" i="10"/>
  <c r="K2" i="10"/>
  <c r="N33" i="11"/>
  <c r="K33" i="11"/>
  <c r="N32" i="11"/>
  <c r="K32" i="11"/>
  <c r="N31" i="11"/>
  <c r="K31" i="11"/>
  <c r="N30" i="11"/>
  <c r="K30" i="11"/>
  <c r="N29" i="11"/>
  <c r="K29" i="11"/>
  <c r="N28" i="11"/>
  <c r="K28" i="11"/>
  <c r="N27" i="11"/>
  <c r="K27" i="11"/>
  <c r="N26" i="11"/>
  <c r="K26" i="11"/>
  <c r="N25" i="11"/>
  <c r="K25" i="11"/>
  <c r="N24" i="11"/>
  <c r="K24" i="11"/>
  <c r="N23" i="11"/>
  <c r="K23" i="11"/>
  <c r="N22" i="11"/>
  <c r="K22" i="11"/>
  <c r="N21" i="11"/>
  <c r="K21" i="11"/>
  <c r="N20" i="11"/>
  <c r="K20" i="11"/>
  <c r="N19" i="11"/>
  <c r="K19" i="11"/>
  <c r="N18" i="11"/>
  <c r="K18" i="11"/>
  <c r="N17" i="11"/>
  <c r="K17" i="11"/>
  <c r="N16" i="11"/>
  <c r="K16" i="11"/>
  <c r="N15" i="11"/>
  <c r="K15" i="11"/>
  <c r="N14" i="11"/>
  <c r="K14" i="11"/>
  <c r="N13" i="11"/>
  <c r="K13" i="11"/>
  <c r="N12" i="11"/>
  <c r="K12" i="11"/>
  <c r="N11" i="11"/>
  <c r="K11" i="11"/>
  <c r="N10" i="11"/>
  <c r="K10" i="11"/>
  <c r="N9" i="11"/>
  <c r="K9" i="11"/>
  <c r="N8" i="11"/>
  <c r="K8" i="11"/>
  <c r="N7" i="11"/>
  <c r="K7" i="11"/>
  <c r="N6" i="11"/>
  <c r="K6" i="11"/>
  <c r="N5" i="11"/>
  <c r="K5" i="11"/>
  <c r="N4" i="11"/>
  <c r="K4" i="11"/>
  <c r="N3" i="11"/>
  <c r="K3" i="11"/>
  <c r="N2" i="11"/>
  <c r="K2" i="11"/>
  <c r="N33" i="12"/>
  <c r="K33" i="12"/>
  <c r="N32" i="12"/>
  <c r="K32" i="12"/>
  <c r="N31" i="12"/>
  <c r="K31" i="12"/>
  <c r="N30" i="12"/>
  <c r="K30" i="12"/>
  <c r="N29" i="12"/>
  <c r="K29" i="12"/>
  <c r="N28" i="12"/>
  <c r="K28" i="12"/>
  <c r="N27" i="12"/>
  <c r="K27" i="12"/>
  <c r="N26" i="12"/>
  <c r="K26" i="12"/>
  <c r="N25" i="12"/>
  <c r="K25" i="12"/>
  <c r="N24" i="12"/>
  <c r="K24" i="12"/>
  <c r="N23" i="12"/>
  <c r="K23" i="12"/>
  <c r="N22" i="12"/>
  <c r="K22" i="12"/>
  <c r="N21" i="12"/>
  <c r="K21" i="12"/>
  <c r="N20" i="12"/>
  <c r="K20" i="12"/>
  <c r="N19" i="12"/>
  <c r="K19" i="12"/>
  <c r="N18" i="12"/>
  <c r="K18" i="12"/>
  <c r="N17" i="12"/>
  <c r="K17" i="12"/>
  <c r="N16" i="12"/>
  <c r="K16" i="12"/>
  <c r="N15" i="12"/>
  <c r="K15" i="12"/>
  <c r="N14" i="12"/>
  <c r="K14" i="12"/>
  <c r="N13" i="12"/>
  <c r="K13" i="12"/>
  <c r="N12" i="12"/>
  <c r="K12" i="12"/>
  <c r="N11" i="12"/>
  <c r="K11" i="12"/>
  <c r="N10" i="12"/>
  <c r="K10" i="12"/>
  <c r="N9" i="12"/>
  <c r="K9" i="12"/>
  <c r="N8" i="12"/>
  <c r="K8" i="12"/>
  <c r="N7" i="12"/>
  <c r="K7" i="12"/>
  <c r="N6" i="12"/>
  <c r="K6" i="12"/>
  <c r="N5" i="12"/>
  <c r="K5" i="12"/>
  <c r="N4" i="12"/>
  <c r="K4" i="12"/>
  <c r="N3" i="12"/>
  <c r="K3" i="12"/>
  <c r="N2" i="12"/>
  <c r="K2" i="12"/>
  <c r="N33" i="13"/>
  <c r="K33" i="13"/>
  <c r="N32" i="13"/>
  <c r="K32" i="13"/>
  <c r="N31" i="13"/>
  <c r="K31" i="13"/>
  <c r="N30" i="13"/>
  <c r="K30" i="13"/>
  <c r="N29" i="13"/>
  <c r="K29" i="13"/>
  <c r="N28" i="13"/>
  <c r="K28" i="13"/>
  <c r="N27" i="13"/>
  <c r="K27" i="13"/>
  <c r="N26" i="13"/>
  <c r="K26" i="13"/>
  <c r="N25" i="13"/>
  <c r="K25" i="13"/>
  <c r="N24" i="13"/>
  <c r="K24" i="13"/>
  <c r="N23" i="13"/>
  <c r="K23" i="13"/>
  <c r="N22" i="13"/>
  <c r="K22" i="13"/>
  <c r="N21" i="13"/>
  <c r="K21" i="13"/>
  <c r="N20" i="13"/>
  <c r="K20" i="13"/>
  <c r="N19" i="13"/>
  <c r="K19" i="13"/>
  <c r="N18" i="13"/>
  <c r="K18" i="13"/>
  <c r="N17" i="13"/>
  <c r="K17" i="13"/>
  <c r="N16" i="13"/>
  <c r="K16" i="13"/>
  <c r="N15" i="13"/>
  <c r="K15" i="13"/>
  <c r="N14" i="13"/>
  <c r="K14" i="13"/>
  <c r="N13" i="13"/>
  <c r="K13" i="13"/>
  <c r="N12" i="13"/>
  <c r="K12" i="13"/>
  <c r="N11" i="13"/>
  <c r="K11" i="13"/>
  <c r="N10" i="13"/>
  <c r="K10" i="13"/>
  <c r="N9" i="13"/>
  <c r="K9" i="13"/>
  <c r="N8" i="13"/>
  <c r="K8" i="13"/>
  <c r="N7" i="13"/>
  <c r="K7" i="13"/>
  <c r="N6" i="13"/>
  <c r="K6" i="13"/>
  <c r="N5" i="13"/>
  <c r="K5" i="13"/>
  <c r="N4" i="13"/>
  <c r="K4" i="13"/>
  <c r="N3" i="13"/>
  <c r="K3" i="13"/>
  <c r="N2" i="13"/>
  <c r="K2" i="13"/>
  <c r="N33" i="14"/>
  <c r="K33" i="14"/>
  <c r="N32" i="14"/>
  <c r="K32" i="14"/>
  <c r="N31" i="14"/>
  <c r="K31" i="14"/>
  <c r="N30" i="14"/>
  <c r="K30" i="14"/>
  <c r="N29" i="14"/>
  <c r="K29" i="14"/>
  <c r="N28" i="14"/>
  <c r="K28" i="14"/>
  <c r="N27" i="14"/>
  <c r="K27" i="14"/>
  <c r="N26" i="14"/>
  <c r="K26" i="14"/>
  <c r="N25" i="14"/>
  <c r="K25" i="14"/>
  <c r="N24" i="14"/>
  <c r="K24" i="14"/>
  <c r="N23" i="14"/>
  <c r="K23" i="14"/>
  <c r="N22" i="14"/>
  <c r="K22" i="14"/>
  <c r="N21" i="14"/>
  <c r="K21" i="14"/>
  <c r="N20" i="14"/>
  <c r="K20" i="14"/>
  <c r="N19" i="14"/>
  <c r="K19" i="14"/>
  <c r="N18" i="14"/>
  <c r="K18" i="14"/>
  <c r="N17" i="14"/>
  <c r="K17" i="14"/>
  <c r="N16" i="14"/>
  <c r="K16" i="14"/>
  <c r="N15" i="14"/>
  <c r="K15" i="14"/>
  <c r="N14" i="14"/>
  <c r="K14" i="14"/>
  <c r="N13" i="14"/>
  <c r="K13" i="14"/>
  <c r="N12" i="14"/>
  <c r="K12" i="14"/>
  <c r="N11" i="14"/>
  <c r="K11" i="14"/>
  <c r="N10" i="14"/>
  <c r="K10" i="14"/>
  <c r="N9" i="14"/>
  <c r="K9" i="14"/>
  <c r="N8" i="14"/>
  <c r="K8" i="14"/>
  <c r="N7" i="14"/>
  <c r="K7" i="14"/>
  <c r="N6" i="14"/>
  <c r="K6" i="14"/>
  <c r="N5" i="14"/>
  <c r="K5" i="14"/>
  <c r="N4" i="14"/>
  <c r="K4" i="14"/>
  <c r="N3" i="14"/>
  <c r="K3" i="14"/>
  <c r="N2" i="14"/>
  <c r="K2" i="14"/>
  <c r="N33" i="15"/>
  <c r="K33" i="15"/>
  <c r="N32" i="15"/>
  <c r="K32" i="15"/>
  <c r="N31" i="15"/>
  <c r="K31" i="15"/>
  <c r="N30" i="15"/>
  <c r="K30" i="15"/>
  <c r="N29" i="15"/>
  <c r="K29" i="15"/>
  <c r="N28" i="15"/>
  <c r="K28" i="15"/>
  <c r="N27" i="15"/>
  <c r="K27" i="15"/>
  <c r="N26" i="15"/>
  <c r="K26" i="15"/>
  <c r="N25" i="15"/>
  <c r="K25" i="15"/>
  <c r="N24" i="15"/>
  <c r="K24" i="15"/>
  <c r="N23" i="15"/>
  <c r="K23" i="15"/>
  <c r="N22" i="15"/>
  <c r="K22" i="15"/>
  <c r="N21" i="15"/>
  <c r="K21" i="15"/>
  <c r="N20" i="15"/>
  <c r="K20" i="15"/>
  <c r="N19" i="15"/>
  <c r="K19" i="15"/>
  <c r="N18" i="15"/>
  <c r="K18" i="15"/>
  <c r="N17" i="15"/>
  <c r="K17" i="15"/>
  <c r="N16" i="15"/>
  <c r="K16" i="15"/>
  <c r="N15" i="15"/>
  <c r="K15" i="15"/>
  <c r="N14" i="15"/>
  <c r="K14" i="15"/>
  <c r="N13" i="15"/>
  <c r="K13" i="15"/>
  <c r="N12" i="15"/>
  <c r="K12" i="15"/>
  <c r="N11" i="15"/>
  <c r="K11" i="15"/>
  <c r="N10" i="15"/>
  <c r="K10" i="15"/>
  <c r="N9" i="15"/>
  <c r="K9" i="15"/>
  <c r="N8" i="15"/>
  <c r="K8" i="15"/>
  <c r="N7" i="15"/>
  <c r="K7" i="15"/>
  <c r="N6" i="15"/>
  <c r="K6" i="15"/>
  <c r="N5" i="15"/>
  <c r="K5" i="15"/>
  <c r="N4" i="15"/>
  <c r="K4" i="15"/>
  <c r="N3" i="15"/>
  <c r="K3" i="15"/>
  <c r="N2" i="15"/>
  <c r="K2" i="15"/>
  <c r="N33" i="16"/>
  <c r="K33" i="16"/>
  <c r="N32" i="16"/>
  <c r="K32" i="16"/>
  <c r="N31" i="16"/>
  <c r="K31" i="16"/>
  <c r="N30" i="16"/>
  <c r="K30" i="16"/>
  <c r="N29" i="16"/>
  <c r="K29" i="16"/>
  <c r="N28" i="16"/>
  <c r="K28" i="16"/>
  <c r="N27" i="16"/>
  <c r="K27" i="16"/>
  <c r="N26" i="16"/>
  <c r="K26" i="16"/>
  <c r="N25" i="16"/>
  <c r="K25" i="16"/>
  <c r="N24" i="16"/>
  <c r="K24" i="16"/>
  <c r="N23" i="16"/>
  <c r="K23" i="16"/>
  <c r="N22" i="16"/>
  <c r="K22" i="16"/>
  <c r="N21" i="16"/>
  <c r="K21" i="16"/>
  <c r="N20" i="16"/>
  <c r="K20" i="16"/>
  <c r="N19" i="16"/>
  <c r="K19" i="16"/>
  <c r="N18" i="16"/>
  <c r="K18" i="16"/>
  <c r="N17" i="16"/>
  <c r="K17" i="16"/>
  <c r="N16" i="16"/>
  <c r="K16" i="16"/>
  <c r="N15" i="16"/>
  <c r="K15" i="16"/>
  <c r="N14" i="16"/>
  <c r="K14" i="16"/>
  <c r="N13" i="16"/>
  <c r="K13" i="16"/>
  <c r="N12" i="16"/>
  <c r="K12" i="16"/>
  <c r="N11" i="16"/>
  <c r="K11" i="16"/>
  <c r="N10" i="16"/>
  <c r="K10" i="16"/>
  <c r="N9" i="16"/>
  <c r="K9" i="16"/>
  <c r="N8" i="16"/>
  <c r="K8" i="16"/>
  <c r="N7" i="16"/>
  <c r="K7" i="16"/>
  <c r="N6" i="16"/>
  <c r="K6" i="16"/>
  <c r="N5" i="16"/>
  <c r="K5" i="16"/>
  <c r="N4" i="16"/>
  <c r="K4" i="16"/>
  <c r="N3" i="16"/>
  <c r="K3" i="16"/>
  <c r="N2" i="16"/>
  <c r="K2" i="16"/>
  <c r="N33" i="17"/>
  <c r="K33" i="17"/>
  <c r="N32" i="17"/>
  <c r="K32" i="17"/>
  <c r="N31" i="17"/>
  <c r="K31" i="17"/>
  <c r="N30" i="17"/>
  <c r="K30" i="17"/>
  <c r="N29" i="17"/>
  <c r="K29" i="17"/>
  <c r="N28" i="17"/>
  <c r="K28" i="17"/>
  <c r="N27" i="17"/>
  <c r="K27" i="17"/>
  <c r="N26" i="17"/>
  <c r="K26" i="17"/>
  <c r="N25" i="17"/>
  <c r="K25" i="17"/>
  <c r="N24" i="17"/>
  <c r="K24" i="17"/>
  <c r="N23" i="17"/>
  <c r="K23" i="17"/>
  <c r="N22" i="17"/>
  <c r="K22" i="17"/>
  <c r="N21" i="17"/>
  <c r="K21" i="17"/>
  <c r="N20" i="17"/>
  <c r="K20" i="17"/>
  <c r="N19" i="17"/>
  <c r="K19" i="17"/>
  <c r="N18" i="17"/>
  <c r="K18" i="17"/>
  <c r="N17" i="17"/>
  <c r="K17" i="17"/>
  <c r="N16" i="17"/>
  <c r="K16" i="17"/>
  <c r="N15" i="17"/>
  <c r="K15" i="17"/>
  <c r="N14" i="17"/>
  <c r="K14" i="17"/>
  <c r="N13" i="17"/>
  <c r="K13" i="17"/>
  <c r="N12" i="17"/>
  <c r="K12" i="17"/>
  <c r="N11" i="17"/>
  <c r="K11" i="17"/>
  <c r="N10" i="17"/>
  <c r="K10" i="17"/>
  <c r="N9" i="17"/>
  <c r="K9" i="17"/>
  <c r="N8" i="17"/>
  <c r="K8" i="17"/>
  <c r="N7" i="17"/>
  <c r="K7" i="17"/>
  <c r="N6" i="17"/>
  <c r="K6" i="17"/>
  <c r="N5" i="17"/>
  <c r="K5" i="17"/>
  <c r="N4" i="17"/>
  <c r="K4" i="17"/>
  <c r="N3" i="17"/>
  <c r="K3" i="17"/>
  <c r="N2" i="17"/>
  <c r="K2" i="17"/>
  <c r="N33" i="18"/>
  <c r="K33" i="18"/>
  <c r="N32" i="18"/>
  <c r="K32" i="18"/>
  <c r="N31" i="18"/>
  <c r="K31" i="18"/>
  <c r="N30" i="18"/>
  <c r="K30" i="18"/>
  <c r="N29" i="18"/>
  <c r="K29" i="18"/>
  <c r="N28" i="18"/>
  <c r="K28" i="18"/>
  <c r="N27" i="18"/>
  <c r="K27" i="18"/>
  <c r="N26" i="18"/>
  <c r="K26" i="18"/>
  <c r="N25" i="18"/>
  <c r="K25" i="18"/>
  <c r="N24" i="18"/>
  <c r="K24" i="18"/>
  <c r="N23" i="18"/>
  <c r="K23" i="18"/>
  <c r="N22" i="18"/>
  <c r="K22" i="18"/>
  <c r="N21" i="18"/>
  <c r="K21" i="18"/>
  <c r="N20" i="18"/>
  <c r="K20" i="18"/>
  <c r="N19" i="18"/>
  <c r="K19" i="18"/>
  <c r="N18" i="18"/>
  <c r="K18" i="18"/>
  <c r="N17" i="18"/>
  <c r="K17" i="18"/>
  <c r="N16" i="18"/>
  <c r="K16" i="18"/>
  <c r="N15" i="18"/>
  <c r="K15" i="18"/>
  <c r="N14" i="18"/>
  <c r="K14" i="18"/>
  <c r="N13" i="18"/>
  <c r="K13" i="18"/>
  <c r="N12" i="18"/>
  <c r="K12" i="18"/>
  <c r="N11" i="18"/>
  <c r="K11" i="18"/>
  <c r="N10" i="18"/>
  <c r="K10" i="18"/>
  <c r="N9" i="18"/>
  <c r="K9" i="18"/>
  <c r="N8" i="18"/>
  <c r="K8" i="18"/>
  <c r="N7" i="18"/>
  <c r="K7" i="18"/>
  <c r="N6" i="18"/>
  <c r="K6" i="18"/>
  <c r="N5" i="18"/>
  <c r="K5" i="18"/>
  <c r="N4" i="18"/>
  <c r="K4" i="18"/>
  <c r="N3" i="18"/>
  <c r="K3" i="18"/>
  <c r="N2" i="18"/>
  <c r="K2" i="18"/>
  <c r="M33" i="5"/>
  <c r="L33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M33" i="6"/>
  <c r="L33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4" i="6"/>
  <c r="L4" i="6"/>
  <c r="M3" i="6"/>
  <c r="L3" i="6"/>
  <c r="M2" i="6"/>
  <c r="L2" i="6"/>
  <c r="M33" i="7"/>
  <c r="L33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4" i="7"/>
  <c r="L4" i="7"/>
  <c r="M3" i="7"/>
  <c r="L3" i="7"/>
  <c r="M2" i="7"/>
  <c r="L2" i="7"/>
  <c r="M33" i="8"/>
  <c r="L33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4" i="8"/>
  <c r="L4" i="8"/>
  <c r="M3" i="8"/>
  <c r="L3" i="8"/>
  <c r="M2" i="8"/>
  <c r="L2" i="8"/>
  <c r="M33" i="9"/>
  <c r="L33" i="9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4" i="9"/>
  <c r="L4" i="9"/>
  <c r="M3" i="9"/>
  <c r="L3" i="9"/>
  <c r="M2" i="9"/>
  <c r="L2" i="9"/>
  <c r="M33" i="10"/>
  <c r="L33" i="10"/>
  <c r="J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4" i="10"/>
  <c r="L4" i="10"/>
  <c r="M3" i="10"/>
  <c r="L3" i="10"/>
  <c r="M2" i="10"/>
  <c r="L2" i="10"/>
  <c r="M33" i="11"/>
  <c r="L33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4" i="11"/>
  <c r="L4" i="11"/>
  <c r="M3" i="11"/>
  <c r="L3" i="11"/>
  <c r="M2" i="11"/>
  <c r="L2" i="11"/>
  <c r="M33" i="12"/>
  <c r="L33" i="12"/>
  <c r="J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4" i="12"/>
  <c r="L4" i="12"/>
  <c r="M3" i="12"/>
  <c r="L3" i="12"/>
  <c r="M2" i="12"/>
  <c r="L2" i="12"/>
  <c r="M33" i="13"/>
  <c r="L33" i="13"/>
  <c r="J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4" i="13"/>
  <c r="L4" i="13"/>
  <c r="M3" i="13"/>
  <c r="L3" i="13"/>
  <c r="M2" i="13"/>
  <c r="L2" i="13"/>
  <c r="M33" i="14"/>
  <c r="L33" i="14"/>
  <c r="J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4" i="14"/>
  <c r="L4" i="14"/>
  <c r="M3" i="14"/>
  <c r="L3" i="14"/>
  <c r="M2" i="14"/>
  <c r="L2" i="14"/>
  <c r="M33" i="15"/>
  <c r="L33" i="15"/>
  <c r="J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4" i="15"/>
  <c r="L4" i="15"/>
  <c r="M3" i="15"/>
  <c r="L3" i="15"/>
  <c r="M2" i="15"/>
  <c r="L2" i="15"/>
  <c r="M33" i="16"/>
  <c r="L33" i="16"/>
  <c r="J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M32" i="16"/>
  <c r="L32" i="16"/>
  <c r="M31" i="16"/>
  <c r="L31" i="16"/>
  <c r="M30" i="16"/>
  <c r="L30" i="16"/>
  <c r="M29" i="16"/>
  <c r="L29" i="16"/>
  <c r="M28" i="16"/>
  <c r="L28" i="16"/>
  <c r="M27" i="16"/>
  <c r="L27" i="16"/>
  <c r="M26" i="16"/>
  <c r="L26" i="16"/>
  <c r="M25" i="16"/>
  <c r="L25" i="16"/>
  <c r="M24" i="16"/>
  <c r="L24" i="16"/>
  <c r="M23" i="16"/>
  <c r="L23" i="16"/>
  <c r="M22" i="16"/>
  <c r="L22" i="16"/>
  <c r="M21" i="16"/>
  <c r="L21" i="16"/>
  <c r="M20" i="16"/>
  <c r="L20" i="16"/>
  <c r="M19" i="16"/>
  <c r="L19" i="16"/>
  <c r="M18" i="16"/>
  <c r="L18" i="16"/>
  <c r="M17" i="16"/>
  <c r="L17" i="16"/>
  <c r="M16" i="16"/>
  <c r="L16" i="16"/>
  <c r="M15" i="16"/>
  <c r="L15" i="16"/>
  <c r="M14" i="16"/>
  <c r="L14" i="16"/>
  <c r="M13" i="16"/>
  <c r="L13" i="16"/>
  <c r="M12" i="16"/>
  <c r="L12" i="16"/>
  <c r="M11" i="16"/>
  <c r="L11" i="16"/>
  <c r="M10" i="16"/>
  <c r="L10" i="16"/>
  <c r="M9" i="16"/>
  <c r="L9" i="16"/>
  <c r="M8" i="16"/>
  <c r="L8" i="16"/>
  <c r="M7" i="16"/>
  <c r="L7" i="16"/>
  <c r="M6" i="16"/>
  <c r="L6" i="16"/>
  <c r="M5" i="16"/>
  <c r="L5" i="16"/>
  <c r="M4" i="16"/>
  <c r="L4" i="16"/>
  <c r="M3" i="16"/>
  <c r="L3" i="16"/>
  <c r="M2" i="16"/>
  <c r="L2" i="16"/>
  <c r="M33" i="17"/>
  <c r="L33" i="17"/>
  <c r="J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M32" i="17"/>
  <c r="L32" i="17"/>
  <c r="M31" i="17"/>
  <c r="L31" i="17"/>
  <c r="M30" i="17"/>
  <c r="L30" i="17"/>
  <c r="M29" i="17"/>
  <c r="L29" i="17"/>
  <c r="M28" i="17"/>
  <c r="L28" i="17"/>
  <c r="M27" i="17"/>
  <c r="L27" i="17"/>
  <c r="M26" i="17"/>
  <c r="L26" i="17"/>
  <c r="M25" i="17"/>
  <c r="L25" i="17"/>
  <c r="M24" i="17"/>
  <c r="L24" i="17"/>
  <c r="M23" i="17"/>
  <c r="L23" i="17"/>
  <c r="M22" i="17"/>
  <c r="L22" i="17"/>
  <c r="M21" i="17"/>
  <c r="L21" i="17"/>
  <c r="M20" i="17"/>
  <c r="L20" i="17"/>
  <c r="M19" i="17"/>
  <c r="L19" i="17"/>
  <c r="M18" i="17"/>
  <c r="L18" i="17"/>
  <c r="M17" i="17"/>
  <c r="L17" i="17"/>
  <c r="M16" i="17"/>
  <c r="L16" i="17"/>
  <c r="M15" i="17"/>
  <c r="L15" i="17"/>
  <c r="M14" i="17"/>
  <c r="L14" i="17"/>
  <c r="M13" i="17"/>
  <c r="L13" i="17"/>
  <c r="M12" i="17"/>
  <c r="L12" i="17"/>
  <c r="M11" i="17"/>
  <c r="L11" i="17"/>
  <c r="M10" i="17"/>
  <c r="L10" i="17"/>
  <c r="M9" i="17"/>
  <c r="L9" i="17"/>
  <c r="M8" i="17"/>
  <c r="L8" i="17"/>
  <c r="M7" i="17"/>
  <c r="L7" i="17"/>
  <c r="M6" i="17"/>
  <c r="L6" i="17"/>
  <c r="M5" i="17"/>
  <c r="L5" i="17"/>
  <c r="M4" i="17"/>
  <c r="L4" i="17"/>
  <c r="M3" i="17"/>
  <c r="L3" i="17"/>
  <c r="M2" i="17"/>
  <c r="L2" i="17"/>
  <c r="M33" i="18"/>
  <c r="L33" i="18"/>
  <c r="J2" i="18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M32" i="18"/>
  <c r="L32" i="18"/>
  <c r="M31" i="18"/>
  <c r="L31" i="18"/>
  <c r="M30" i="18"/>
  <c r="L30" i="18"/>
  <c r="M29" i="18"/>
  <c r="L29" i="18"/>
  <c r="M28" i="18"/>
  <c r="L28" i="18"/>
  <c r="M27" i="18"/>
  <c r="L27" i="18"/>
  <c r="M26" i="18"/>
  <c r="L26" i="18"/>
  <c r="M25" i="18"/>
  <c r="L25" i="18"/>
  <c r="M24" i="18"/>
  <c r="L24" i="18"/>
  <c r="M23" i="18"/>
  <c r="L23" i="18"/>
  <c r="M22" i="18"/>
  <c r="L22" i="18"/>
  <c r="M21" i="18"/>
  <c r="L21" i="18"/>
  <c r="M20" i="18"/>
  <c r="L20" i="18"/>
  <c r="M19" i="18"/>
  <c r="L19" i="18"/>
  <c r="M18" i="18"/>
  <c r="L18" i="18"/>
  <c r="M17" i="18"/>
  <c r="L17" i="18"/>
  <c r="M16" i="18"/>
  <c r="L16" i="18"/>
  <c r="M15" i="18"/>
  <c r="L15" i="18"/>
  <c r="M14" i="18"/>
  <c r="L14" i="18"/>
  <c r="M13" i="18"/>
  <c r="L13" i="18"/>
  <c r="M12" i="18"/>
  <c r="L12" i="18"/>
  <c r="M11" i="18"/>
  <c r="L11" i="18"/>
  <c r="M10" i="18"/>
  <c r="L10" i="18"/>
  <c r="M9" i="18"/>
  <c r="L9" i="18"/>
  <c r="M8" i="18"/>
  <c r="L8" i="18"/>
  <c r="M7" i="18"/>
  <c r="L7" i="18"/>
  <c r="M6" i="18"/>
  <c r="L6" i="18"/>
  <c r="M5" i="18"/>
  <c r="L5" i="18"/>
  <c r="M4" i="18"/>
  <c r="L4" i="18"/>
  <c r="M3" i="18"/>
  <c r="L3" i="18"/>
  <c r="M2" i="18"/>
  <c r="L2" i="18"/>
  <c r="M33" i="19"/>
  <c r="L33" i="19"/>
  <c r="J2" i="19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M32" i="19"/>
  <c r="L32" i="19"/>
  <c r="M31" i="19"/>
  <c r="L31" i="19"/>
  <c r="M30" i="19"/>
  <c r="L30" i="19"/>
  <c r="M29" i="19"/>
  <c r="L29" i="19"/>
  <c r="M28" i="19"/>
  <c r="L28" i="19"/>
  <c r="M27" i="19"/>
  <c r="L27" i="19"/>
  <c r="M26" i="19"/>
  <c r="L26" i="19"/>
  <c r="M25" i="19"/>
  <c r="L25" i="19"/>
  <c r="M24" i="19"/>
  <c r="L24" i="19"/>
  <c r="M23" i="19"/>
  <c r="L23" i="19"/>
  <c r="M22" i="19"/>
  <c r="L22" i="19"/>
  <c r="M21" i="19"/>
  <c r="L21" i="19"/>
  <c r="M20" i="19"/>
  <c r="L20" i="19"/>
  <c r="M19" i="19"/>
  <c r="L19" i="19"/>
  <c r="M18" i="19"/>
  <c r="L18" i="19"/>
  <c r="M17" i="19"/>
  <c r="L17" i="19"/>
  <c r="M16" i="19"/>
  <c r="L16" i="19"/>
  <c r="M15" i="19"/>
  <c r="L15" i="19"/>
  <c r="M14" i="19"/>
  <c r="L14" i="19"/>
  <c r="M13" i="19"/>
  <c r="L13" i="19"/>
  <c r="M12" i="19"/>
  <c r="L12" i="19"/>
  <c r="M11" i="19"/>
  <c r="L11" i="19"/>
  <c r="M10" i="19"/>
  <c r="L10" i="19"/>
  <c r="M9" i="19"/>
  <c r="L9" i="19"/>
  <c r="M8" i="19"/>
  <c r="L8" i="19"/>
  <c r="M7" i="19"/>
  <c r="L7" i="19"/>
  <c r="M6" i="19"/>
  <c r="L6" i="19"/>
  <c r="M5" i="19"/>
  <c r="L5" i="19"/>
  <c r="M4" i="19"/>
  <c r="L4" i="19"/>
  <c r="M3" i="19"/>
  <c r="L3" i="19"/>
  <c r="M2" i="19"/>
  <c r="L2" i="19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20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9" i="2"/>
  <c r="I19" i="2"/>
  <c r="J18" i="2"/>
  <c r="I18" i="2"/>
  <c r="O17" i="2"/>
  <c r="M17" i="2"/>
  <c r="P17" i="2"/>
  <c r="N17" i="2"/>
  <c r="L17" i="2"/>
  <c r="O16" i="2"/>
  <c r="M16" i="2"/>
  <c r="P16" i="2"/>
  <c r="N16" i="2"/>
  <c r="L16" i="2"/>
  <c r="O15" i="2"/>
  <c r="M15" i="2"/>
  <c r="P15" i="2"/>
  <c r="N15" i="2"/>
  <c r="L15" i="2"/>
  <c r="O14" i="2"/>
  <c r="M14" i="2"/>
  <c r="P14" i="2"/>
  <c r="N14" i="2"/>
  <c r="L14" i="2"/>
  <c r="O13" i="2"/>
  <c r="M13" i="2"/>
  <c r="P13" i="2"/>
  <c r="N13" i="2"/>
  <c r="L13" i="2"/>
  <c r="O12" i="2"/>
  <c r="M12" i="2"/>
  <c r="P12" i="2"/>
  <c r="N12" i="2"/>
  <c r="L12" i="2"/>
  <c r="O11" i="2"/>
  <c r="M11" i="2"/>
  <c r="P11" i="2"/>
  <c r="N11" i="2"/>
  <c r="L11" i="2"/>
  <c r="O10" i="2"/>
  <c r="M10" i="2"/>
  <c r="P10" i="2"/>
  <c r="N10" i="2"/>
  <c r="L10" i="2"/>
  <c r="O9" i="2"/>
  <c r="M9" i="2"/>
  <c r="P9" i="2"/>
  <c r="N9" i="2"/>
  <c r="L9" i="2"/>
  <c r="O8" i="2"/>
  <c r="M8" i="2"/>
  <c r="P8" i="2"/>
  <c r="N8" i="2"/>
  <c r="L8" i="2"/>
  <c r="O7" i="2"/>
  <c r="M7" i="2"/>
  <c r="P7" i="2"/>
  <c r="N7" i="2"/>
  <c r="L7" i="2"/>
  <c r="O6" i="2"/>
  <c r="M6" i="2"/>
  <c r="P6" i="2"/>
  <c r="N6" i="2"/>
  <c r="L6" i="2"/>
  <c r="O5" i="2"/>
  <c r="M5" i="2"/>
  <c r="P5" i="2"/>
  <c r="N5" i="2"/>
  <c r="L5" i="2"/>
  <c r="O4" i="2"/>
  <c r="M4" i="2"/>
  <c r="P4" i="2"/>
  <c r="N4" i="2"/>
  <c r="L4" i="2"/>
  <c r="O3" i="2"/>
  <c r="M3" i="2"/>
  <c r="P3" i="2"/>
  <c r="N3" i="2"/>
  <c r="L3" i="2"/>
  <c r="O2" i="2"/>
  <c r="M2" i="2"/>
  <c r="P2" i="2"/>
  <c r="N2" i="2"/>
  <c r="L2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0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9" i="1"/>
  <c r="I19" i="1"/>
  <c r="J18" i="1"/>
  <c r="I18" i="1"/>
  <c r="O17" i="1"/>
  <c r="M17" i="1"/>
  <c r="P17" i="1"/>
  <c r="N17" i="1"/>
  <c r="L17" i="1"/>
  <c r="O16" i="1"/>
  <c r="M16" i="1"/>
  <c r="P16" i="1"/>
  <c r="N16" i="1"/>
  <c r="L16" i="1"/>
  <c r="O15" i="1"/>
  <c r="M15" i="1"/>
  <c r="P15" i="1"/>
  <c r="N15" i="1"/>
  <c r="L15" i="1"/>
  <c r="O14" i="1"/>
  <c r="M14" i="1"/>
  <c r="P14" i="1"/>
  <c r="N14" i="1"/>
  <c r="L14" i="1"/>
  <c r="O13" i="1"/>
  <c r="M13" i="1"/>
  <c r="P13" i="1"/>
  <c r="N13" i="1"/>
  <c r="L13" i="1"/>
  <c r="O12" i="1"/>
  <c r="M12" i="1"/>
  <c r="P12" i="1"/>
  <c r="N12" i="1"/>
  <c r="L12" i="1"/>
  <c r="O11" i="1"/>
  <c r="M11" i="1"/>
  <c r="P11" i="1"/>
  <c r="N11" i="1"/>
  <c r="L11" i="1"/>
  <c r="O10" i="1"/>
  <c r="M10" i="1"/>
  <c r="P10" i="1"/>
  <c r="N10" i="1"/>
  <c r="L10" i="1"/>
  <c r="O9" i="1"/>
  <c r="M9" i="1"/>
  <c r="P9" i="1"/>
  <c r="N9" i="1"/>
  <c r="L9" i="1"/>
  <c r="O8" i="1"/>
  <c r="M8" i="1"/>
  <c r="P8" i="1"/>
  <c r="N8" i="1"/>
  <c r="L8" i="1"/>
  <c r="O7" i="1"/>
  <c r="M7" i="1"/>
  <c r="P7" i="1"/>
  <c r="N7" i="1"/>
  <c r="L7" i="1"/>
  <c r="O6" i="1"/>
  <c r="M6" i="1"/>
  <c r="P6" i="1"/>
  <c r="N6" i="1"/>
  <c r="L6" i="1"/>
  <c r="O5" i="1"/>
  <c r="M5" i="1"/>
  <c r="P5" i="1"/>
  <c r="N5" i="1"/>
  <c r="L5" i="1"/>
  <c r="O4" i="1"/>
  <c r="M4" i="1"/>
  <c r="P4" i="1"/>
  <c r="N4" i="1"/>
  <c r="L4" i="1"/>
  <c r="O3" i="1"/>
  <c r="M3" i="1"/>
  <c r="P3" i="1"/>
  <c r="N3" i="1"/>
  <c r="L3" i="1"/>
  <c r="O2" i="1"/>
  <c r="M2" i="1"/>
  <c r="P2" i="1"/>
  <c r="N2" i="1"/>
  <c r="L2" i="1"/>
</calcChain>
</file>

<file path=xl/sharedStrings.xml><?xml version="1.0" encoding="utf-8"?>
<sst xmlns="http://schemas.openxmlformats.org/spreadsheetml/2006/main" count="987" uniqueCount="109">
  <si>
    <t>Week</t>
  </si>
  <si>
    <t>Away</t>
  </si>
  <si>
    <t>Home</t>
  </si>
  <si>
    <t>Probability</t>
  </si>
  <si>
    <t>Prediction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</si>
  <si>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</si>
  <si>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</si>
  <si>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</si>
  <si>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</si>
  <si>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</si>
  <si>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</si>
  <si>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</si>
  <si>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</si>
  <si>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</si>
  <si>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</si>
  <si>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</si>
  <si>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</si>
  <si>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</si>
  <si>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</si>
  <si>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</si>
  <si>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</si>
  <si>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Tampa Bay Buccaneers</t>
  </si>
  <si>
    <t>New York Jets</t>
  </si>
  <si>
    <t>Houston Texans</t>
  </si>
  <si>
    <t>Atlanta Falcons</t>
  </si>
  <si>
    <t>Chicago Bears</t>
  </si>
  <si>
    <t>Tennessee Titans</t>
  </si>
  <si>
    <t>Carolina Panthers</t>
  </si>
  <si>
    <t>Arizona Cardinals</t>
  </si>
  <si>
    <t>Kansas City Chiefs</t>
  </si>
  <si>
    <t>Buffalo Bills</t>
  </si>
  <si>
    <t>Green Bay Packers</t>
  </si>
  <si>
    <t>Cleveland Browns</t>
  </si>
  <si>
    <t>Denver Broncos</t>
  </si>
  <si>
    <t>Miami Dolphins</t>
  </si>
  <si>
    <t>Cincinnati Bengals</t>
  </si>
  <si>
    <t>Detroit Lions</t>
  </si>
  <si>
    <t>St. Louis Rams</t>
  </si>
  <si>
    <t>Dallas Cowboys</t>
  </si>
  <si>
    <t>Indianapolis Colts</t>
  </si>
  <si>
    <t>Jacksonville Jaguars</t>
  </si>
  <si>
    <t>Minnesota Vikings</t>
  </si>
  <si>
    <t>New England Patriots</t>
  </si>
  <si>
    <t>New York Giants</t>
  </si>
  <si>
    <t>Philadelphia Eagles</t>
  </si>
  <si>
    <t>Baltimore Ravens</t>
  </si>
  <si>
    <t>Washington Redskins</t>
  </si>
  <si>
    <t>Oakland Raiders</t>
  </si>
  <si>
    <t>Seattle Seahawks</t>
  </si>
  <si>
    <t>Pittsburgh Steelers</t>
  </si>
  <si>
    <t>San Diego Chargers</t>
  </si>
  <si>
    <t>San Francisco 49ers</t>
  </si>
  <si>
    <t>New Orleans Saints</t>
  </si>
  <si>
    <t>LineWeight</t>
  </si>
  <si>
    <t>Age</t>
  </si>
  <si>
    <t>Coaching</t>
  </si>
  <si>
    <t>Experience</t>
  </si>
  <si>
    <t>Stadium</t>
  </si>
  <si>
    <t>Travel</t>
  </si>
  <si>
    <t>PowerCombo</t>
  </si>
  <si>
    <t>Gamma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</si>
  <si>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</si>
  <si>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</si>
  <si>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</si>
  <si>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</si>
  <si>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</si>
  <si>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</si>
  <si>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</si>
  <si>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</si>
  <si>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</si>
  <si>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</si>
  <si>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</si>
  <si>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</si>
  <si>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</si>
  <si>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</si>
  <si>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</si>
  <si>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</si>
  <si>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Weight Away</t>
  </si>
  <si>
    <t>Weight Home</t>
  </si>
  <si>
    <t>Age Away</t>
  </si>
  <si>
    <t>Age Home</t>
  </si>
  <si>
    <t>Coaching Away</t>
  </si>
  <si>
    <t>Coaching Home</t>
  </si>
  <si>
    <t>Experience Away</t>
  </si>
  <si>
    <t>Experience Home</t>
  </si>
  <si>
    <t>PowerCombo Off Away</t>
  </si>
  <si>
    <t>PowerCombo Off Home</t>
  </si>
  <si>
    <t>PowerCombo Def Away</t>
  </si>
  <si>
    <t>PowerCombo Def Home</t>
  </si>
  <si>
    <t>Stadium Difficuly</t>
  </si>
  <si>
    <t>Travel Distance</t>
  </si>
  <si>
    <t>Timezone Difference</t>
  </si>
  <si>
    <t>Player</t>
  </si>
  <si>
    <t>Rating</t>
  </si>
  <si>
    <t>Games</t>
  </si>
  <si>
    <t>Win</t>
  </si>
  <si>
    <t>Draw</t>
  </si>
  <si>
    <t>Loss</t>
  </si>
  <si>
    <t>Lag</t>
  </si>
  <si>
    <t>FiveThirtyEight</t>
  </si>
  <si>
    <t>Actual</t>
  </si>
  <si>
    <t>Firstborn</t>
  </si>
  <si>
    <t>% Win</t>
  </si>
  <si>
    <t>Margin</t>
  </si>
  <si>
    <t>Rank</t>
  </si>
  <si>
    <t>Ranking</t>
  </si>
  <si>
    <t>Rank Change vs Prior Week</t>
  </si>
  <si>
    <t>Team</t>
  </si>
  <si>
    <t>Rating Change vs Prior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</si>
</sst>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indexed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9" fontId="0" fillId="0" borderId="0" xfId="2" applyFont="1"/>
    <xf numFmtId="9" fontId="0" fillId="0" borderId="0" xfId="0" applyNumberFormat="1"/>
    <xf numFmtId="0" fontId="4" fillId="0" borderId="0" xfId="0" applyFont="1"/>
    <xf numFmtId="164" fontId="0" fillId="0" borderId="0" xfId="1" applyNumberFormat="1" applyFont="1"/>
    <xf numFmtId="1" fontId="0" fillId="0" borderId="0" xfId="0" applyNumberFormat="1"/>
  </cellXfs>
  <cellStyles count="77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Percent" xfId="2" builtinId="5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selection activeCell="H18" sqref="H18"/>
    </sheetView>
  </sheetViews>
  <sheetFormatPr baseColWidth="10" defaultColWidth="8.83203125" defaultRowHeight="14" x14ac:dyDescent="0"/>
  <cols>
    <col min="12" max="12" width="18.5" bestFit="1" customWidth="1"/>
    <col min="13" max="13" width="6" bestFit="1" customWidth="1"/>
    <col min="14" max="14" width="17.33203125" bestFit="1" customWidth="1"/>
    <col min="15" max="15" width="6" bestFit="1" customWidth="1"/>
    <col min="16" max="16" width="6.6640625" bestFit="1" customWidth="1"/>
  </cols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99</v>
      </c>
      <c r="H1" s="1" t="s">
        <v>100</v>
      </c>
      <c r="I1" t="s">
        <v>101</v>
      </c>
      <c r="J1" t="s">
        <v>99</v>
      </c>
      <c r="L1" t="s">
        <v>1</v>
      </c>
      <c r="M1" s="2" t="s">
        <v>102</v>
      </c>
      <c r="N1" t="s">
        <v>2</v>
      </c>
      <c r="O1" s="2" t="s">
        <v>102</v>
      </c>
      <c r="P1" t="s">
        <v>103</v>
      </c>
    </row>
    <row r="2" spans="1:16">
      <c r="A2" t="s">
        <v>5</v>
      </c>
      <c r="B2">
        <v>15</v>
      </c>
      <c r="C2" t="s">
        <v>21</v>
      </c>
      <c r="D2" t="s">
        <v>37</v>
      </c>
      <c r="E2">
        <v>0.45477647890169254</v>
      </c>
      <c r="F2">
        <v>0</v>
      </c>
      <c r="G2">
        <v>0</v>
      </c>
      <c r="H2" s="1">
        <v>0</v>
      </c>
      <c r="I2" t="b">
        <f>IF(H2="","",IF(F2=H2,TRUE,FALSE))</f>
        <v>1</v>
      </c>
      <c r="J2" t="b">
        <f>IF(H2="","",IF(G2=H2,TRUE,FALSE))</f>
        <v>1</v>
      </c>
      <c r="L2" t="str">
        <f t="shared" ref="L2:L17" si="0">C2</f>
        <v>Tampa Bay Buccaneers</v>
      </c>
      <c r="M2" s="2">
        <f t="shared" ref="M2:M17" si="1">E2</f>
        <v>0.45477647890169254</v>
      </c>
      <c r="N2" t="str">
        <f t="shared" ref="N2:N17" si="2">D2</f>
        <v>St. Louis Rams</v>
      </c>
      <c r="O2" s="2">
        <f t="shared" ref="O2:O17" si="3">1-E2</f>
        <v>0.54522352109830741</v>
      </c>
      <c r="P2" s="3">
        <f>O2-M2</f>
        <v>9.0447042196614869E-2</v>
      </c>
    </row>
    <row r="3" spans="1:16">
      <c r="A3" t="s">
        <v>6</v>
      </c>
      <c r="B3">
        <v>15</v>
      </c>
      <c r="C3" t="s">
        <v>22</v>
      </c>
      <c r="D3" t="s">
        <v>38</v>
      </c>
      <c r="E3">
        <v>0.40970020622547465</v>
      </c>
      <c r="F3">
        <v>0</v>
      </c>
      <c r="G3">
        <v>0</v>
      </c>
      <c r="H3" s="1">
        <v>1</v>
      </c>
      <c r="I3" t="b">
        <f t="shared" ref="I3:I17" si="4">IF(H3="","",IF(F3=H3,TRUE,FALSE))</f>
        <v>0</v>
      </c>
      <c r="J3" t="b">
        <f t="shared" ref="J3:J17" si="5">IF(H3="","",IF(G3=H3,TRUE,FALSE))</f>
        <v>0</v>
      </c>
      <c r="L3" t="str">
        <f t="shared" si="0"/>
        <v>New York Jets</v>
      </c>
      <c r="M3" s="2">
        <f t="shared" si="1"/>
        <v>0.40970020622547465</v>
      </c>
      <c r="N3" t="str">
        <f t="shared" si="2"/>
        <v>Dallas Cowboys</v>
      </c>
      <c r="O3" s="2">
        <f t="shared" si="3"/>
        <v>0.59029979377452535</v>
      </c>
      <c r="P3" s="3">
        <f t="shared" ref="P3:P17" si="6">O3-M3</f>
        <v>0.1805995875490507</v>
      </c>
    </row>
    <row r="4" spans="1:16">
      <c r="A4" t="s">
        <v>7</v>
      </c>
      <c r="B4">
        <v>15</v>
      </c>
      <c r="C4" t="s">
        <v>23</v>
      </c>
      <c r="D4" t="s">
        <v>39</v>
      </c>
      <c r="E4">
        <v>0.35252968583509287</v>
      </c>
      <c r="F4">
        <v>0</v>
      </c>
      <c r="G4">
        <v>0</v>
      </c>
      <c r="H4" s="1">
        <v>1</v>
      </c>
      <c r="I4" t="b">
        <f t="shared" si="4"/>
        <v>0</v>
      </c>
      <c r="J4" t="b">
        <f t="shared" si="5"/>
        <v>0</v>
      </c>
      <c r="L4" t="str">
        <f t="shared" si="0"/>
        <v>Houston Texans</v>
      </c>
      <c r="M4" s="2">
        <f t="shared" si="1"/>
        <v>0.35252968583509287</v>
      </c>
      <c r="N4" t="str">
        <f t="shared" si="2"/>
        <v>Indianapolis Colts</v>
      </c>
      <c r="O4" s="2">
        <f t="shared" si="3"/>
        <v>0.64747031416490719</v>
      </c>
      <c r="P4" s="3">
        <f t="shared" si="6"/>
        <v>0.29494062832981432</v>
      </c>
    </row>
    <row r="5" spans="1:16">
      <c r="A5" t="s">
        <v>8</v>
      </c>
      <c r="B5">
        <v>15</v>
      </c>
      <c r="C5" t="s">
        <v>24</v>
      </c>
      <c r="D5" t="s">
        <v>40</v>
      </c>
      <c r="E5">
        <v>0.60679766578440231</v>
      </c>
      <c r="F5">
        <v>1</v>
      </c>
      <c r="G5">
        <v>0.5</v>
      </c>
      <c r="H5" s="1">
        <v>1</v>
      </c>
      <c r="I5" t="b">
        <f t="shared" si="4"/>
        <v>1</v>
      </c>
      <c r="J5" t="b">
        <f t="shared" si="5"/>
        <v>0</v>
      </c>
      <c r="L5" t="str">
        <f t="shared" si="0"/>
        <v>Atlanta Falcons</v>
      </c>
      <c r="M5" s="2">
        <f t="shared" si="1"/>
        <v>0.60679766578440231</v>
      </c>
      <c r="N5" t="str">
        <f t="shared" si="2"/>
        <v>Jacksonville Jaguars</v>
      </c>
      <c r="O5" s="2">
        <f t="shared" si="3"/>
        <v>0.39320233421559769</v>
      </c>
      <c r="P5" s="3">
        <f t="shared" si="6"/>
        <v>-0.21359533156880461</v>
      </c>
    </row>
    <row r="6" spans="1:16">
      <c r="A6" t="s">
        <v>9</v>
      </c>
      <c r="B6">
        <v>15</v>
      </c>
      <c r="C6" t="s">
        <v>25</v>
      </c>
      <c r="D6" t="s">
        <v>41</v>
      </c>
      <c r="E6">
        <v>0.39433113787242824</v>
      </c>
      <c r="F6">
        <v>0</v>
      </c>
      <c r="G6">
        <v>0</v>
      </c>
      <c r="H6" s="1">
        <v>0</v>
      </c>
      <c r="I6" t="b">
        <f t="shared" si="4"/>
        <v>1</v>
      </c>
      <c r="J6" t="b">
        <f t="shared" si="5"/>
        <v>1</v>
      </c>
      <c r="L6" t="str">
        <f t="shared" si="0"/>
        <v>Chicago Bears</v>
      </c>
      <c r="M6" s="2">
        <f t="shared" si="1"/>
        <v>0.39433113787242824</v>
      </c>
      <c r="N6" t="str">
        <f t="shared" si="2"/>
        <v>Minnesota Vikings</v>
      </c>
      <c r="O6" s="2">
        <f t="shared" si="3"/>
        <v>0.60566886212757176</v>
      </c>
      <c r="P6" s="3">
        <f t="shared" si="6"/>
        <v>0.21133772425514352</v>
      </c>
    </row>
    <row r="7" spans="1:16">
      <c r="A7" t="s">
        <v>10</v>
      </c>
      <c r="B7">
        <v>15</v>
      </c>
      <c r="C7" t="s">
        <v>26</v>
      </c>
      <c r="D7" t="s">
        <v>42</v>
      </c>
      <c r="E7">
        <v>0.10429005413758555</v>
      </c>
      <c r="F7">
        <v>0</v>
      </c>
      <c r="G7">
        <v>0</v>
      </c>
      <c r="H7" s="1">
        <v>0</v>
      </c>
      <c r="I7" t="b">
        <f t="shared" si="4"/>
        <v>1</v>
      </c>
      <c r="J7" t="b">
        <f t="shared" si="5"/>
        <v>1</v>
      </c>
      <c r="L7" t="str">
        <f t="shared" si="0"/>
        <v>Tennessee Titans</v>
      </c>
      <c r="M7" s="2">
        <f t="shared" si="1"/>
        <v>0.10429005413758555</v>
      </c>
      <c r="N7" t="str">
        <f t="shared" si="2"/>
        <v>New England Patriots</v>
      </c>
      <c r="O7" s="2">
        <f t="shared" si="3"/>
        <v>0.89570994586241448</v>
      </c>
      <c r="P7" s="3">
        <f t="shared" si="6"/>
        <v>0.79141989172482896</v>
      </c>
    </row>
    <row r="8" spans="1:16">
      <c r="A8" t="s">
        <v>11</v>
      </c>
      <c r="B8">
        <v>15</v>
      </c>
      <c r="C8" t="s">
        <v>27</v>
      </c>
      <c r="D8" t="s">
        <v>43</v>
      </c>
      <c r="E8">
        <v>0.68782164617245556</v>
      </c>
      <c r="F8">
        <v>1</v>
      </c>
      <c r="G8">
        <v>1</v>
      </c>
      <c r="H8" s="1">
        <v>1</v>
      </c>
      <c r="I8" t="b">
        <f t="shared" si="4"/>
        <v>1</v>
      </c>
      <c r="J8" t="b">
        <f t="shared" si="5"/>
        <v>1</v>
      </c>
      <c r="L8" t="str">
        <f t="shared" si="0"/>
        <v>Carolina Panthers</v>
      </c>
      <c r="M8" s="2">
        <f t="shared" si="1"/>
        <v>0.68782164617245556</v>
      </c>
      <c r="N8" t="str">
        <f t="shared" si="2"/>
        <v>New York Giants</v>
      </c>
      <c r="O8" s="2">
        <f t="shared" si="3"/>
        <v>0.31217835382754444</v>
      </c>
      <c r="P8" s="3">
        <f t="shared" si="6"/>
        <v>-0.37564329234491112</v>
      </c>
    </row>
    <row r="9" spans="1:16">
      <c r="A9" t="s">
        <v>12</v>
      </c>
      <c r="B9">
        <v>15</v>
      </c>
      <c r="C9" t="s">
        <v>28</v>
      </c>
      <c r="D9" t="s">
        <v>44</v>
      </c>
      <c r="E9">
        <v>0.65665418727822233</v>
      </c>
      <c r="F9">
        <v>1</v>
      </c>
      <c r="G9">
        <v>1</v>
      </c>
      <c r="H9" s="1">
        <v>1</v>
      </c>
      <c r="I9" t="b">
        <f t="shared" si="4"/>
        <v>1</v>
      </c>
      <c r="J9" t="b">
        <f t="shared" si="5"/>
        <v>1</v>
      </c>
      <c r="L9" t="str">
        <f t="shared" si="0"/>
        <v>Arizona Cardinals</v>
      </c>
      <c r="M9" s="2">
        <f t="shared" si="1"/>
        <v>0.65665418727822233</v>
      </c>
      <c r="N9" t="str">
        <f t="shared" si="2"/>
        <v>Philadelphia Eagles</v>
      </c>
      <c r="O9" s="2">
        <f t="shared" si="3"/>
        <v>0.34334581272177767</v>
      </c>
      <c r="P9" s="3">
        <f t="shared" si="6"/>
        <v>-0.31330837455644467</v>
      </c>
    </row>
    <row r="10" spans="1:16">
      <c r="A10" t="s">
        <v>13</v>
      </c>
      <c r="B10">
        <v>15</v>
      </c>
      <c r="C10" t="s">
        <v>29</v>
      </c>
      <c r="D10" t="s">
        <v>45</v>
      </c>
      <c r="E10">
        <v>0.50739936045956779</v>
      </c>
      <c r="F10">
        <v>1</v>
      </c>
      <c r="G10">
        <v>1</v>
      </c>
      <c r="H10" s="1">
        <v>1</v>
      </c>
      <c r="I10" t="b">
        <f t="shared" si="4"/>
        <v>1</v>
      </c>
      <c r="J10" t="b">
        <f t="shared" si="5"/>
        <v>1</v>
      </c>
      <c r="L10" t="str">
        <f t="shared" si="0"/>
        <v>Kansas City Chiefs</v>
      </c>
      <c r="M10" s="2">
        <f t="shared" si="1"/>
        <v>0.50739936045956779</v>
      </c>
      <c r="N10" t="str">
        <f t="shared" si="2"/>
        <v>Baltimore Ravens</v>
      </c>
      <c r="O10" s="2">
        <f t="shared" si="3"/>
        <v>0.49260063954043221</v>
      </c>
      <c r="P10" s="3">
        <f t="shared" si="6"/>
        <v>-1.4798720919135588E-2</v>
      </c>
    </row>
    <row r="11" spans="1:16">
      <c r="A11" t="s">
        <v>14</v>
      </c>
      <c r="B11">
        <v>15</v>
      </c>
      <c r="C11" t="s">
        <v>30</v>
      </c>
      <c r="D11" t="s">
        <v>46</v>
      </c>
      <c r="E11">
        <v>0.60187621410755032</v>
      </c>
      <c r="F11">
        <v>1</v>
      </c>
      <c r="G11">
        <v>1</v>
      </c>
      <c r="H11" s="1">
        <v>0</v>
      </c>
      <c r="I11" t="b">
        <f t="shared" si="4"/>
        <v>0</v>
      </c>
      <c r="J11" t="b">
        <f t="shared" si="5"/>
        <v>0</v>
      </c>
      <c r="L11" t="str">
        <f t="shared" si="0"/>
        <v>Buffalo Bills</v>
      </c>
      <c r="M11" s="2">
        <f t="shared" si="1"/>
        <v>0.60187621410755032</v>
      </c>
      <c r="N11" t="str">
        <f t="shared" si="2"/>
        <v>Washington Redskins</v>
      </c>
      <c r="O11" s="2">
        <f t="shared" si="3"/>
        <v>0.39812378589244968</v>
      </c>
      <c r="P11" s="3">
        <f t="shared" si="6"/>
        <v>-0.20375242821510064</v>
      </c>
    </row>
    <row r="12" spans="1:16">
      <c r="A12" t="s">
        <v>15</v>
      </c>
      <c r="B12">
        <v>15</v>
      </c>
      <c r="C12" t="s">
        <v>31</v>
      </c>
      <c r="D12" t="s">
        <v>47</v>
      </c>
      <c r="E12">
        <v>0.7070455910304414</v>
      </c>
      <c r="F12">
        <v>1</v>
      </c>
      <c r="G12">
        <v>1</v>
      </c>
      <c r="H12" s="1">
        <v>1</v>
      </c>
      <c r="I12" t="b">
        <f t="shared" si="4"/>
        <v>1</v>
      </c>
      <c r="J12" t="b">
        <f t="shared" si="5"/>
        <v>1</v>
      </c>
      <c r="L12" t="str">
        <f t="shared" si="0"/>
        <v>Green Bay Packers</v>
      </c>
      <c r="M12" s="2">
        <f t="shared" si="1"/>
        <v>0.7070455910304414</v>
      </c>
      <c r="N12" t="str">
        <f t="shared" si="2"/>
        <v>Oakland Raiders</v>
      </c>
      <c r="O12" s="2">
        <f t="shared" si="3"/>
        <v>0.2929544089695586</v>
      </c>
      <c r="P12" s="3">
        <f t="shared" si="6"/>
        <v>-0.4140911820608828</v>
      </c>
    </row>
    <row r="13" spans="1:16">
      <c r="A13" t="s">
        <v>16</v>
      </c>
      <c r="B13">
        <v>15</v>
      </c>
      <c r="C13" t="s">
        <v>32</v>
      </c>
      <c r="D13" t="s">
        <v>48</v>
      </c>
      <c r="E13">
        <v>0.17288186456882343</v>
      </c>
      <c r="F13">
        <v>0</v>
      </c>
      <c r="G13">
        <v>0</v>
      </c>
      <c r="H13" s="1">
        <v>0</v>
      </c>
      <c r="I13" t="b">
        <f t="shared" si="4"/>
        <v>1</v>
      </c>
      <c r="J13" t="b">
        <f t="shared" si="5"/>
        <v>1</v>
      </c>
      <c r="L13" t="str">
        <f t="shared" si="0"/>
        <v>Cleveland Browns</v>
      </c>
      <c r="M13" s="2">
        <f t="shared" si="1"/>
        <v>0.17288186456882343</v>
      </c>
      <c r="N13" t="str">
        <f t="shared" si="2"/>
        <v>Seattle Seahawks</v>
      </c>
      <c r="O13" s="2">
        <f t="shared" si="3"/>
        <v>0.82711813543117652</v>
      </c>
      <c r="P13" s="3">
        <f t="shared" si="6"/>
        <v>0.65423627086235303</v>
      </c>
    </row>
    <row r="14" spans="1:16">
      <c r="A14" t="s">
        <v>17</v>
      </c>
      <c r="B14">
        <v>15</v>
      </c>
      <c r="C14" t="s">
        <v>33</v>
      </c>
      <c r="D14" t="s">
        <v>49</v>
      </c>
      <c r="E14">
        <v>0.55009098166258108</v>
      </c>
      <c r="F14">
        <v>1</v>
      </c>
      <c r="G14">
        <v>0</v>
      </c>
      <c r="H14" s="1">
        <v>0</v>
      </c>
      <c r="I14" t="b">
        <f t="shared" si="4"/>
        <v>0</v>
      </c>
      <c r="J14" t="b">
        <f t="shared" si="5"/>
        <v>1</v>
      </c>
      <c r="L14" t="str">
        <f t="shared" si="0"/>
        <v>Denver Broncos</v>
      </c>
      <c r="M14" s="2">
        <f t="shared" si="1"/>
        <v>0.55009098166258108</v>
      </c>
      <c r="N14" t="str">
        <f t="shared" si="2"/>
        <v>Pittsburgh Steelers</v>
      </c>
      <c r="O14" s="2">
        <f t="shared" si="3"/>
        <v>0.44990901833741892</v>
      </c>
      <c r="P14" s="3">
        <f t="shared" si="6"/>
        <v>-0.10018196332516216</v>
      </c>
    </row>
    <row r="15" spans="1:16">
      <c r="A15" t="s">
        <v>18</v>
      </c>
      <c r="B15">
        <v>15</v>
      </c>
      <c r="C15" t="s">
        <v>34</v>
      </c>
      <c r="D15" t="s">
        <v>50</v>
      </c>
      <c r="E15">
        <v>0.47893956278779831</v>
      </c>
      <c r="F15">
        <v>0</v>
      </c>
      <c r="G15">
        <v>0</v>
      </c>
      <c r="H15" s="1">
        <v>0</v>
      </c>
      <c r="I15" t="b">
        <f t="shared" si="4"/>
        <v>1</v>
      </c>
      <c r="J15" t="b">
        <f t="shared" si="5"/>
        <v>1</v>
      </c>
      <c r="L15" t="str">
        <f t="shared" si="0"/>
        <v>Miami Dolphins</v>
      </c>
      <c r="M15" s="2">
        <f t="shared" si="1"/>
        <v>0.47893956278779831</v>
      </c>
      <c r="N15" t="str">
        <f t="shared" si="2"/>
        <v>San Diego Chargers</v>
      </c>
      <c r="O15" s="2">
        <f t="shared" si="3"/>
        <v>0.52106043721220163</v>
      </c>
      <c r="P15" s="3">
        <f t="shared" si="6"/>
        <v>4.2120874424403321E-2</v>
      </c>
    </row>
    <row r="16" spans="1:16">
      <c r="A16" t="s">
        <v>19</v>
      </c>
      <c r="B16">
        <v>15</v>
      </c>
      <c r="C16" t="s">
        <v>35</v>
      </c>
      <c r="D16" t="s">
        <v>51</v>
      </c>
      <c r="E16">
        <v>0.63493167921111138</v>
      </c>
      <c r="F16">
        <v>1</v>
      </c>
      <c r="G16">
        <v>1</v>
      </c>
      <c r="H16" s="1">
        <v>1</v>
      </c>
      <c r="I16" t="b">
        <f t="shared" si="4"/>
        <v>1</v>
      </c>
      <c r="J16" t="b">
        <f t="shared" si="5"/>
        <v>1</v>
      </c>
      <c r="L16" t="str">
        <f t="shared" si="0"/>
        <v>Cincinnati Bengals</v>
      </c>
      <c r="M16" s="2">
        <f t="shared" si="1"/>
        <v>0.63493167921111138</v>
      </c>
      <c r="N16" t="str">
        <f t="shared" si="2"/>
        <v>San Francisco 49ers</v>
      </c>
      <c r="O16" s="2">
        <f t="shared" si="3"/>
        <v>0.36506832078888862</v>
      </c>
      <c r="P16" s="3">
        <f t="shared" si="6"/>
        <v>-0.26986335842222275</v>
      </c>
    </row>
    <row r="17" spans="1:16">
      <c r="A17" t="s">
        <v>20</v>
      </c>
      <c r="B17">
        <v>15</v>
      </c>
      <c r="C17" t="s">
        <v>36</v>
      </c>
      <c r="D17" t="s">
        <v>52</v>
      </c>
      <c r="E17">
        <v>0.46183032471588076</v>
      </c>
      <c r="F17">
        <v>0</v>
      </c>
      <c r="G17">
        <v>0</v>
      </c>
      <c r="H17" s="1">
        <v>1</v>
      </c>
      <c r="I17" t="b">
        <f t="shared" si="4"/>
        <v>0</v>
      </c>
      <c r="J17" t="b">
        <f t="shared" si="5"/>
        <v>0</v>
      </c>
      <c r="L17" t="str">
        <f t="shared" si="0"/>
        <v>Detroit Lions</v>
      </c>
      <c r="M17" s="2">
        <f t="shared" si="1"/>
        <v>0.46183032471588076</v>
      </c>
      <c r="N17" t="str">
        <f t="shared" si="2"/>
        <v>New Orleans Saints</v>
      </c>
      <c r="O17" s="2">
        <f t="shared" si="3"/>
        <v>0.53816967528411919</v>
      </c>
      <c r="P17" s="3">
        <f t="shared" si="6"/>
        <v>7.6339350568238429E-2</v>
      </c>
    </row>
    <row r="18" spans="1:16">
      <c r="G18" s="2"/>
      <c r="I18" s="2">
        <f>COUNTIF(I2:I17,TRUE)/(COUNTIF(I2:I17,TRUE)+COUNTIF(I2:I17,FALSE))</f>
        <v>0.6875</v>
      </c>
      <c r="J18" s="2">
        <f>COUNTIF(J2:J17,TRUE)/(COUNTIF(J2:J17,TRUE)+COUNTIF(J2:J17,FALSE))</f>
        <v>0.6875</v>
      </c>
      <c r="M18" s="2"/>
      <c r="O18" s="2"/>
    </row>
    <row r="19" spans="1:16">
      <c r="I19">
        <f>COUNTIF(I2:I17,TRUE)</f>
        <v>11</v>
      </c>
      <c r="J19">
        <f>COUNTIF(J2:J17,TRUE)</f>
        <v>11</v>
      </c>
    </row>
    <row r="20" spans="1:16">
      <c r="I20">
        <f>COUNTIF(I2:I17,TRUE)+COUNTIF(I2:I17,FALSE)</f>
        <v>16</v>
      </c>
    </row>
  </sheetData>
  <conditionalFormatting sqref="N2:N17">
    <cfRule type="expression" dxfId="23" priority="11">
      <formula>$O2&lt;0.5</formula>
    </cfRule>
    <cfRule type="expression" dxfId="22" priority="12">
      <formula>$O2&gt;0.5</formula>
    </cfRule>
  </conditionalFormatting>
  <conditionalFormatting sqref="L2:L17">
    <cfRule type="expression" dxfId="21" priority="9">
      <formula>$M2&lt;0.5</formula>
    </cfRule>
    <cfRule type="expression" dxfId="20" priority="10">
      <formula>$M2&gt;0.5</formula>
    </cfRule>
  </conditionalFormatting>
  <conditionalFormatting sqref="M2:M17 O2:O17">
    <cfRule type="cellIs" dxfId="19" priority="7" operator="lessThan">
      <formula>0.5</formula>
    </cfRule>
    <cfRule type="cellIs" dxfId="18" priority="8" operator="greaterThan">
      <formula>0.5</formula>
    </cfRule>
  </conditionalFormatting>
  <conditionalFormatting sqref="N14:N15">
    <cfRule type="expression" dxfId="17" priority="5">
      <formula>$O14&lt;0.5</formula>
    </cfRule>
    <cfRule type="expression" dxfId="16" priority="6">
      <formula>$O14&gt;0.5</formula>
    </cfRule>
  </conditionalFormatting>
  <conditionalFormatting sqref="L14:L15">
    <cfRule type="expression" dxfId="15" priority="3">
      <formula>$M14&lt;0.5</formula>
    </cfRule>
    <cfRule type="expression" dxfId="14" priority="4">
      <formula>$M14&gt;0.5</formula>
    </cfRule>
  </conditionalFormatting>
  <conditionalFormatting sqref="O14:O15 M14:M15">
    <cfRule type="cellIs" dxfId="13" priority="1" operator="lessThan">
      <formula>0.5</formula>
    </cfRule>
    <cfRule type="cellIs" dxfId="12" priority="2" operator="greaterThan">
      <formula>0.5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92</v>
      </c>
      <c r="B1" t="s">
        <v>104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4" t="s">
        <v>105</v>
      </c>
      <c r="K1" s="4" t="s">
        <v>106</v>
      </c>
      <c r="L1" s="4" t="s">
        <v>107</v>
      </c>
      <c r="M1" s="4" t="s">
        <v>93</v>
      </c>
      <c r="N1" s="4" t="s">
        <v>108</v>
      </c>
    </row>
    <row r="2" spans="1:14">
      <c r="A2" t="s">
        <v>42</v>
      </c>
      <c r="B2">
        <v>1</v>
      </c>
      <c r="C2">
        <v>1683.3450824200199</v>
      </c>
      <c r="D2">
        <v>4</v>
      </c>
      <c r="E2">
        <v>4</v>
      </c>
      <c r="F2">
        <v>0</v>
      </c>
      <c r="G2">
        <v>0</v>
      </c>
      <c r="H2">
        <v>0</v>
      </c>
      <c r="J2">
        <f>1</f>
        <v>1</v>
      </c>
      <c r="K2">
        <f>VLOOKUP($A2,RankingWk13!$A$2:$H$33,2,FALSE)-J2</f>
        <v>0</v>
      </c>
      <c r="L2" t="str">
        <f>A2</f>
        <v>New England Patriots</v>
      </c>
      <c r="M2" s="5">
        <f>C2</f>
        <v>1683.3450824200199</v>
      </c>
      <c r="N2" s="6">
        <f>M2-VLOOKUP($A2,RankingWk13!$A$2:$H$33,3,FALSE)</f>
        <v>-19.562848762493104</v>
      </c>
    </row>
    <row r="3" spans="1:14">
      <c r="A3" t="s">
        <v>33</v>
      </c>
      <c r="B3">
        <v>2</v>
      </c>
      <c r="C3">
        <v>1651.4445812034403</v>
      </c>
      <c r="D3">
        <v>5</v>
      </c>
      <c r="E3">
        <v>5</v>
      </c>
      <c r="F3">
        <v>0</v>
      </c>
      <c r="G3">
        <v>0</v>
      </c>
      <c r="H3">
        <v>0</v>
      </c>
      <c r="J3">
        <f>J2+1</f>
        <v>2</v>
      </c>
      <c r="K3">
        <f>VLOOKUP($A3,RankingWk13!$A$2:$H$33,2,FALSE)-J3</f>
        <v>0</v>
      </c>
      <c r="L3" t="str">
        <f t="shared" ref="L3:L33" si="0">A3</f>
        <v>Denver Broncos</v>
      </c>
      <c r="M3" s="5">
        <f t="shared" ref="M3:M33" si="1">C3</f>
        <v>1651.4445812034403</v>
      </c>
      <c r="N3" s="6">
        <f>M3-VLOOKUP($A3,RankingWk13!$A$2:$H$33,3,FALSE)</f>
        <v>-2.3469458682409368</v>
      </c>
    </row>
    <row r="4" spans="1:14">
      <c r="A4" t="s">
        <v>35</v>
      </c>
      <c r="B4">
        <v>3</v>
      </c>
      <c r="C4">
        <v>1609.6563037861379</v>
      </c>
      <c r="D4">
        <v>5</v>
      </c>
      <c r="E4">
        <v>5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VLOOKUP($A4,RankingWk13!$A$2:$H$33,2,FALSE)-J4</f>
        <v>2</v>
      </c>
      <c r="L4" t="str">
        <f t="shared" si="0"/>
        <v>Cincinnati Bengals</v>
      </c>
      <c r="M4" s="5">
        <f t="shared" si="1"/>
        <v>1609.6563037861379</v>
      </c>
      <c r="N4" s="6">
        <f>M4-VLOOKUP($A4,RankingWk13!$A$2:$H$33,3,FALSE)</f>
        <v>1.6438232080452053</v>
      </c>
    </row>
    <row r="5" spans="1:14">
      <c r="A5" t="s">
        <v>48</v>
      </c>
      <c r="B5">
        <v>4</v>
      </c>
      <c r="C5">
        <v>1599.0639053378759</v>
      </c>
      <c r="D5">
        <v>5</v>
      </c>
      <c r="E5">
        <v>2</v>
      </c>
      <c r="F5">
        <v>0</v>
      </c>
      <c r="G5">
        <v>3</v>
      </c>
      <c r="H5">
        <v>0</v>
      </c>
      <c r="J5">
        <f t="shared" si="2"/>
        <v>4</v>
      </c>
      <c r="K5">
        <f>VLOOKUP($A5,RankingWk13!$A$2:$H$33,2,FALSE)-J5</f>
        <v>0</v>
      </c>
      <c r="L5" t="str">
        <f t="shared" si="0"/>
        <v>Seattle Seahawks</v>
      </c>
      <c r="M5" s="5">
        <f t="shared" si="1"/>
        <v>1599.0639053378759</v>
      </c>
      <c r="N5" s="6">
        <f>M5-VLOOKUP($A5,RankingWk13!$A$2:$H$33,3,FALSE)</f>
        <v>-13.060477318383619</v>
      </c>
    </row>
    <row r="6" spans="1:14">
      <c r="A6" t="s">
        <v>31</v>
      </c>
      <c r="B6">
        <v>5</v>
      </c>
      <c r="C6">
        <v>1585.7372950600454</v>
      </c>
      <c r="D6">
        <v>5</v>
      </c>
      <c r="E6">
        <v>5</v>
      </c>
      <c r="F6">
        <v>0</v>
      </c>
      <c r="G6">
        <v>0</v>
      </c>
      <c r="H6">
        <v>0</v>
      </c>
      <c r="J6">
        <f t="shared" si="2"/>
        <v>5</v>
      </c>
      <c r="K6">
        <f>VLOOKUP($A6,RankingWk13!$A$2:$H$33,2,FALSE)-J6</f>
        <v>3</v>
      </c>
      <c r="L6" t="str">
        <f t="shared" si="0"/>
        <v>Green Bay Packers</v>
      </c>
      <c r="M6" s="5">
        <f t="shared" si="1"/>
        <v>1585.7372950600454</v>
      </c>
      <c r="N6" s="6">
        <f>M6-VLOOKUP($A6,RankingWk13!$A$2:$H$33,3,FALSE)</f>
        <v>34.509788166358248</v>
      </c>
    </row>
    <row r="7" spans="1:14">
      <c r="A7" t="s">
        <v>39</v>
      </c>
      <c r="B7">
        <v>6</v>
      </c>
      <c r="C7">
        <v>1563.7795362542872</v>
      </c>
      <c r="D7">
        <v>5</v>
      </c>
      <c r="E7">
        <v>3</v>
      </c>
      <c r="F7">
        <v>0</v>
      </c>
      <c r="G7">
        <v>2</v>
      </c>
      <c r="H7">
        <v>0</v>
      </c>
      <c r="J7">
        <f t="shared" si="2"/>
        <v>6</v>
      </c>
      <c r="K7">
        <f>VLOOKUP($A7,RankingWk13!$A$2:$H$33,2,FALSE)-J7</f>
        <v>1</v>
      </c>
      <c r="L7" t="str">
        <f t="shared" si="0"/>
        <v>Indianapolis Colts</v>
      </c>
      <c r="M7" s="5">
        <f t="shared" si="1"/>
        <v>1563.7795362542872</v>
      </c>
      <c r="N7" s="6">
        <f>M7-VLOOKUP($A7,RankingWk13!$A$2:$H$33,3,FALSE)</f>
        <v>-1.2963484360827806</v>
      </c>
    </row>
    <row r="8" spans="1:14">
      <c r="A8" t="s">
        <v>28</v>
      </c>
      <c r="B8">
        <v>7</v>
      </c>
      <c r="C8">
        <v>1560.3028832133534</v>
      </c>
      <c r="D8">
        <v>5</v>
      </c>
      <c r="E8">
        <v>4</v>
      </c>
      <c r="F8">
        <v>0</v>
      </c>
      <c r="G8">
        <v>1</v>
      </c>
      <c r="H8">
        <v>0</v>
      </c>
      <c r="J8">
        <f t="shared" si="2"/>
        <v>7</v>
      </c>
      <c r="K8">
        <f>VLOOKUP($A8,RankingWk13!$A$2:$H$33,2,FALSE)-J8</f>
        <v>-1</v>
      </c>
      <c r="L8" t="str">
        <f t="shared" si="0"/>
        <v>Arizona Cardinals</v>
      </c>
      <c r="M8" s="5">
        <f t="shared" si="1"/>
        <v>1560.3028832133534</v>
      </c>
      <c r="N8" s="6">
        <f>M8-VLOOKUP($A8,RankingWk13!$A$2:$H$33,3,FALSE)</f>
        <v>-42.015340247997301</v>
      </c>
    </row>
    <row r="9" spans="1:14">
      <c r="A9" t="s">
        <v>49</v>
      </c>
      <c r="B9">
        <v>8</v>
      </c>
      <c r="C9">
        <v>1554.9173407547007</v>
      </c>
      <c r="D9">
        <v>5</v>
      </c>
      <c r="E9">
        <v>3</v>
      </c>
      <c r="F9">
        <v>0</v>
      </c>
      <c r="G9">
        <v>2</v>
      </c>
      <c r="H9">
        <v>0</v>
      </c>
      <c r="J9">
        <f t="shared" si="2"/>
        <v>8</v>
      </c>
      <c r="K9">
        <f>VLOOKUP($A9,RankingWk13!$A$2:$H$33,2,FALSE)-J9</f>
        <v>1</v>
      </c>
      <c r="L9" t="str">
        <f t="shared" si="0"/>
        <v>Pittsburgh Steelers</v>
      </c>
      <c r="M9" s="5">
        <f t="shared" si="1"/>
        <v>1554.9173407547007</v>
      </c>
      <c r="N9" s="6">
        <f>M9-VLOOKUP($A9,RankingWk13!$A$2:$H$33,3,FALSE)</f>
        <v>9.9475925682293109</v>
      </c>
    </row>
    <row r="10" spans="1:14">
      <c r="A10" t="s">
        <v>27</v>
      </c>
      <c r="B10">
        <v>9</v>
      </c>
      <c r="C10">
        <v>1543.4544186431156</v>
      </c>
      <c r="D10">
        <v>4</v>
      </c>
      <c r="E10">
        <v>4</v>
      </c>
      <c r="F10">
        <v>0</v>
      </c>
      <c r="G10">
        <v>0</v>
      </c>
      <c r="H10">
        <v>1</v>
      </c>
      <c r="J10">
        <f t="shared" si="2"/>
        <v>9</v>
      </c>
      <c r="K10">
        <f>VLOOKUP($A10,RankingWk13!$A$2:$H$33,2,FALSE)-J10</f>
        <v>-6</v>
      </c>
      <c r="L10" t="str">
        <f t="shared" si="0"/>
        <v>Carolina Panthers</v>
      </c>
      <c r="M10" s="5">
        <f t="shared" si="1"/>
        <v>1543.4544186431156</v>
      </c>
      <c r="N10" s="6">
        <f>M10-VLOOKUP($A10,RankingWk13!$A$2:$H$33,3,FALSE)</f>
        <v>-70.80484669560019</v>
      </c>
    </row>
    <row r="11" spans="1:14">
      <c r="A11" t="s">
        <v>38</v>
      </c>
      <c r="B11">
        <v>10</v>
      </c>
      <c r="C11">
        <v>1537.5925678382366</v>
      </c>
      <c r="D11">
        <v>5</v>
      </c>
      <c r="E11">
        <v>2</v>
      </c>
      <c r="F11">
        <v>0</v>
      </c>
      <c r="G11">
        <v>3</v>
      </c>
      <c r="H11">
        <v>0</v>
      </c>
      <c r="J11">
        <f t="shared" si="2"/>
        <v>10</v>
      </c>
      <c r="K11">
        <f>VLOOKUP($A11,RankingWk13!$A$2:$H$33,2,FALSE)-J11</f>
        <v>2</v>
      </c>
      <c r="L11" t="str">
        <f t="shared" si="0"/>
        <v>Dallas Cowboys</v>
      </c>
      <c r="M11" s="5">
        <f t="shared" si="1"/>
        <v>1537.5925678382366</v>
      </c>
      <c r="N11" s="6">
        <f>M11-VLOOKUP($A11,RankingWk13!$A$2:$H$33,3,FALSE)</f>
        <v>27.659880440114421</v>
      </c>
    </row>
    <row r="12" spans="1:14">
      <c r="A12" t="s">
        <v>24</v>
      </c>
      <c r="B12">
        <v>11</v>
      </c>
      <c r="C12">
        <v>1536.0557528263771</v>
      </c>
      <c r="D12">
        <v>5</v>
      </c>
      <c r="E12">
        <v>5</v>
      </c>
      <c r="F12">
        <v>0</v>
      </c>
      <c r="G12">
        <v>0</v>
      </c>
      <c r="H12">
        <v>0</v>
      </c>
      <c r="J12">
        <f t="shared" si="2"/>
        <v>11</v>
      </c>
      <c r="K12">
        <f>VLOOKUP($A12,RankingWk13!$A$2:$H$33,2,FALSE)-J12</f>
        <v>9</v>
      </c>
      <c r="L12" t="str">
        <f t="shared" si="0"/>
        <v>Atlanta Falcons</v>
      </c>
      <c r="M12" s="5">
        <f t="shared" si="1"/>
        <v>1536.0557528263771</v>
      </c>
      <c r="N12" s="6">
        <f>M12-VLOOKUP($A12,RankingWk13!$A$2:$H$33,3,FALSE)</f>
        <v>59.887854655085675</v>
      </c>
    </row>
    <row r="13" spans="1:14">
      <c r="A13" t="s">
        <v>51</v>
      </c>
      <c r="B13">
        <v>12</v>
      </c>
      <c r="C13">
        <v>1520.874436166232</v>
      </c>
      <c r="D13">
        <v>5</v>
      </c>
      <c r="E13">
        <v>1</v>
      </c>
      <c r="F13">
        <v>0</v>
      </c>
      <c r="G13">
        <v>4</v>
      </c>
      <c r="H13">
        <v>0</v>
      </c>
      <c r="J13">
        <f t="shared" si="2"/>
        <v>12</v>
      </c>
      <c r="K13">
        <f>VLOOKUP($A13,RankingWk13!$A$2:$H$33,2,FALSE)-J13</f>
        <v>3</v>
      </c>
      <c r="L13" t="str">
        <f t="shared" si="0"/>
        <v>San Francisco 49ers</v>
      </c>
      <c r="M13" s="5">
        <f t="shared" si="1"/>
        <v>1520.874436166232</v>
      </c>
      <c r="N13" s="6">
        <f>M13-VLOOKUP($A13,RankingWk13!$A$2:$H$33,3,FALSE)</f>
        <v>19.704758525131865</v>
      </c>
    </row>
    <row r="14" spans="1:14">
      <c r="A14" t="s">
        <v>45</v>
      </c>
      <c r="B14">
        <v>13</v>
      </c>
      <c r="C14">
        <v>1518.3130486933157</v>
      </c>
      <c r="D14">
        <v>5</v>
      </c>
      <c r="E14">
        <v>1</v>
      </c>
      <c r="F14">
        <v>0</v>
      </c>
      <c r="G14">
        <v>4</v>
      </c>
      <c r="H14">
        <v>0</v>
      </c>
      <c r="J14">
        <f t="shared" si="2"/>
        <v>13</v>
      </c>
      <c r="K14">
        <f>VLOOKUP($A14,RankingWk13!$A$2:$H$33,2,FALSE)-J14</f>
        <v>0</v>
      </c>
      <c r="L14" t="str">
        <f t="shared" si="0"/>
        <v>Baltimore Ravens</v>
      </c>
      <c r="M14" s="5">
        <f t="shared" si="1"/>
        <v>1518.3130486933157</v>
      </c>
      <c r="N14" s="6">
        <f>M14-VLOOKUP($A14,RankingWk13!$A$2:$H$33,3,FALSE)</f>
        <v>8.9268668757176783</v>
      </c>
    </row>
    <row r="15" spans="1:14">
      <c r="A15" t="s">
        <v>44</v>
      </c>
      <c r="B15">
        <v>14</v>
      </c>
      <c r="C15">
        <v>1508.9838488771659</v>
      </c>
      <c r="D15">
        <v>5</v>
      </c>
      <c r="E15">
        <v>2</v>
      </c>
      <c r="F15">
        <v>0</v>
      </c>
      <c r="G15">
        <v>3</v>
      </c>
      <c r="H15">
        <v>0</v>
      </c>
      <c r="J15">
        <f t="shared" si="2"/>
        <v>14</v>
      </c>
      <c r="K15">
        <f>VLOOKUP($A15,RankingWk13!$A$2:$H$33,2,FALSE)-J15</f>
        <v>10</v>
      </c>
      <c r="L15" t="str">
        <f t="shared" si="0"/>
        <v>Philadelphia Eagles</v>
      </c>
      <c r="M15" s="5">
        <f t="shared" si="1"/>
        <v>1508.9838488771659</v>
      </c>
      <c r="N15" s="6">
        <f>M15-VLOOKUP($A15,RankingWk13!$A$2:$H$33,3,FALSE)</f>
        <v>52.829269725465792</v>
      </c>
    </row>
    <row r="16" spans="1:14">
      <c r="A16" t="s">
        <v>52</v>
      </c>
      <c r="B16">
        <v>15</v>
      </c>
      <c r="C16">
        <v>1498.0108516453006</v>
      </c>
      <c r="D16">
        <v>5</v>
      </c>
      <c r="E16">
        <v>1</v>
      </c>
      <c r="F16">
        <v>0</v>
      </c>
      <c r="G16">
        <v>4</v>
      </c>
      <c r="H16">
        <v>0</v>
      </c>
      <c r="J16">
        <f t="shared" si="2"/>
        <v>15</v>
      </c>
      <c r="K16">
        <f>VLOOKUP($A16,RankingWk13!$A$2:$H$33,2,FALSE)-J16</f>
        <v>2</v>
      </c>
      <c r="L16" t="str">
        <f t="shared" si="0"/>
        <v>New Orleans Saints</v>
      </c>
      <c r="M16" s="5">
        <f t="shared" si="1"/>
        <v>1498.0108516453006</v>
      </c>
      <c r="N16" s="6">
        <f>M16-VLOOKUP($A16,RankingWk13!$A$2:$H$33,3,FALSE)</f>
        <v>9.2592319662248883</v>
      </c>
    </row>
    <row r="17" spans="1:14">
      <c r="A17" t="s">
        <v>50</v>
      </c>
      <c r="B17">
        <v>16</v>
      </c>
      <c r="C17">
        <v>1496.9668700239074</v>
      </c>
      <c r="D17">
        <v>5</v>
      </c>
      <c r="E17">
        <v>2</v>
      </c>
      <c r="F17">
        <v>0</v>
      </c>
      <c r="G17">
        <v>3</v>
      </c>
      <c r="H17">
        <v>0</v>
      </c>
      <c r="J17">
        <f t="shared" si="2"/>
        <v>16</v>
      </c>
      <c r="K17">
        <f>VLOOKUP($A17,RankingWk13!$A$2:$H$33,2,FALSE)-J17</f>
        <v>9</v>
      </c>
      <c r="L17" t="str">
        <f t="shared" si="0"/>
        <v>San Diego Chargers</v>
      </c>
      <c r="M17" s="5">
        <f t="shared" si="1"/>
        <v>1496.9668700239074</v>
      </c>
      <c r="N17" s="6">
        <f>M17-VLOOKUP($A17,RankingWk13!$A$2:$H$33,3,FALSE)</f>
        <v>48.097093778332464</v>
      </c>
    </row>
    <row r="18" spans="1:14">
      <c r="A18" t="s">
        <v>43</v>
      </c>
      <c r="B18">
        <v>17</v>
      </c>
      <c r="C18">
        <v>1494.3948279719968</v>
      </c>
      <c r="D18">
        <v>5</v>
      </c>
      <c r="E18">
        <v>3</v>
      </c>
      <c r="F18">
        <v>0</v>
      </c>
      <c r="G18">
        <v>2</v>
      </c>
      <c r="H18">
        <v>0</v>
      </c>
      <c r="J18">
        <f t="shared" si="2"/>
        <v>17</v>
      </c>
      <c r="K18">
        <f>VLOOKUP($A18,RankingWk13!$A$2:$H$33,2,FALSE)-J18</f>
        <v>4</v>
      </c>
      <c r="L18" t="str">
        <f t="shared" si="0"/>
        <v>New York Giants</v>
      </c>
      <c r="M18" s="5">
        <f t="shared" si="1"/>
        <v>1494.3948279719968</v>
      </c>
      <c r="N18" s="6">
        <f>M18-VLOOKUP($A18,RankingWk13!$A$2:$H$33,3,FALSE)</f>
        <v>21.185106813431275</v>
      </c>
    </row>
    <row r="19" spans="1:14">
      <c r="A19" t="s">
        <v>30</v>
      </c>
      <c r="B19">
        <v>18</v>
      </c>
      <c r="C19">
        <v>1492.2862914514953</v>
      </c>
      <c r="D19">
        <v>5</v>
      </c>
      <c r="E19">
        <v>3</v>
      </c>
      <c r="F19">
        <v>0</v>
      </c>
      <c r="G19">
        <v>2</v>
      </c>
      <c r="H19">
        <v>0</v>
      </c>
      <c r="J19">
        <f t="shared" si="2"/>
        <v>18</v>
      </c>
      <c r="K19">
        <f>VLOOKUP($A19,RankingWk13!$A$2:$H$33,2,FALSE)-J19</f>
        <v>1</v>
      </c>
      <c r="L19" t="str">
        <f t="shared" si="0"/>
        <v>Buffalo Bills</v>
      </c>
      <c r="M19" s="5">
        <f t="shared" si="1"/>
        <v>1492.2862914514953</v>
      </c>
      <c r="N19" s="6">
        <f>M19-VLOOKUP($A19,RankingWk13!$A$2:$H$33,3,FALSE)</f>
        <v>15.442726522130442</v>
      </c>
    </row>
    <row r="20" spans="1:14">
      <c r="A20" t="s">
        <v>29</v>
      </c>
      <c r="B20">
        <v>19</v>
      </c>
      <c r="C20">
        <v>1478.3741046730067</v>
      </c>
      <c r="D20">
        <v>5</v>
      </c>
      <c r="E20">
        <v>1</v>
      </c>
      <c r="F20">
        <v>0</v>
      </c>
      <c r="G20">
        <v>4</v>
      </c>
      <c r="H20">
        <v>0</v>
      </c>
      <c r="J20">
        <f t="shared" si="2"/>
        <v>19</v>
      </c>
      <c r="K20">
        <f>VLOOKUP($A20,RankingWk13!$A$2:$H$33,2,FALSE)-J20</f>
        <v>-9</v>
      </c>
      <c r="L20" t="str">
        <f t="shared" si="0"/>
        <v>Kansas City Chiefs</v>
      </c>
      <c r="M20" s="5">
        <f t="shared" si="1"/>
        <v>1478.3741046730067</v>
      </c>
      <c r="N20" s="6">
        <f>M20-VLOOKUP($A20,RankingWk13!$A$2:$H$33,3,FALSE)</f>
        <v>-54.800756042677222</v>
      </c>
    </row>
    <row r="21" spans="1:14">
      <c r="A21" t="s">
        <v>41</v>
      </c>
      <c r="B21">
        <v>20</v>
      </c>
      <c r="C21">
        <v>1475.6753260345952</v>
      </c>
      <c r="D21">
        <v>4</v>
      </c>
      <c r="E21">
        <v>2</v>
      </c>
      <c r="F21">
        <v>0</v>
      </c>
      <c r="G21">
        <v>2</v>
      </c>
      <c r="H21">
        <v>1</v>
      </c>
      <c r="J21">
        <f t="shared" si="2"/>
        <v>20</v>
      </c>
      <c r="K21">
        <f>VLOOKUP($A21,RankingWk13!$A$2:$H$33,2,FALSE)-J21</f>
        <v>-9</v>
      </c>
      <c r="L21" t="str">
        <f t="shared" si="0"/>
        <v>Minnesota Vikings</v>
      </c>
      <c r="M21" s="5">
        <f t="shared" si="1"/>
        <v>1475.6753260345952</v>
      </c>
      <c r="N21" s="6">
        <f>M21-VLOOKUP($A21,RankingWk13!$A$2:$H$33,3,FALSE)</f>
        <v>-55.456338329544451</v>
      </c>
    </row>
    <row r="22" spans="1:14">
      <c r="A22" t="s">
        <v>22</v>
      </c>
      <c r="B22">
        <v>21</v>
      </c>
      <c r="C22">
        <v>1473.9551681948631</v>
      </c>
      <c r="D22">
        <v>4</v>
      </c>
      <c r="E22">
        <v>3</v>
      </c>
      <c r="F22">
        <v>0</v>
      </c>
      <c r="G22">
        <v>1</v>
      </c>
      <c r="H22">
        <v>1</v>
      </c>
      <c r="J22">
        <f t="shared" si="2"/>
        <v>21</v>
      </c>
      <c r="K22">
        <f>VLOOKUP($A22,RankingWk13!$A$2:$H$33,2,FALSE)-J22</f>
        <v>1</v>
      </c>
      <c r="L22" t="str">
        <f t="shared" si="0"/>
        <v>New York Jets</v>
      </c>
      <c r="M22" s="5">
        <f t="shared" si="1"/>
        <v>1473.9551681948631</v>
      </c>
      <c r="N22" s="6">
        <f>M22-VLOOKUP($A22,RankingWk13!$A$2:$H$33,3,FALSE)</f>
        <v>11.237946613346139</v>
      </c>
    </row>
    <row r="23" spans="1:14">
      <c r="A23" t="s">
        <v>36</v>
      </c>
      <c r="B23">
        <v>22</v>
      </c>
      <c r="C23">
        <v>1471.1419927026302</v>
      </c>
      <c r="D23">
        <v>5</v>
      </c>
      <c r="E23">
        <v>0</v>
      </c>
      <c r="F23">
        <v>0</v>
      </c>
      <c r="G23">
        <v>5</v>
      </c>
      <c r="H23">
        <v>0</v>
      </c>
      <c r="J23">
        <f t="shared" si="2"/>
        <v>22</v>
      </c>
      <c r="K23">
        <f>VLOOKUP($A23,RankingWk13!$A$2:$H$33,2,FALSE)-J23</f>
        <v>-6</v>
      </c>
      <c r="L23" t="str">
        <f t="shared" si="0"/>
        <v>Detroit Lions</v>
      </c>
      <c r="M23" s="5">
        <f t="shared" si="1"/>
        <v>1471.1419927026302</v>
      </c>
      <c r="N23" s="6">
        <f>M23-VLOOKUP($A23,RankingWk13!$A$2:$H$33,3,FALSE)</f>
        <v>-26.002365271516737</v>
      </c>
    </row>
    <row r="24" spans="1:14">
      <c r="A24" t="s">
        <v>25</v>
      </c>
      <c r="B24">
        <v>23</v>
      </c>
      <c r="C24">
        <v>1468.8689512392359</v>
      </c>
      <c r="D24">
        <v>5</v>
      </c>
      <c r="E24">
        <v>2</v>
      </c>
      <c r="F24">
        <v>0</v>
      </c>
      <c r="G24">
        <v>3</v>
      </c>
      <c r="H24">
        <v>0</v>
      </c>
      <c r="J24">
        <f t="shared" si="2"/>
        <v>23</v>
      </c>
      <c r="K24">
        <f>VLOOKUP($A24,RankingWk13!$A$2:$H$33,2,FALSE)-J24</f>
        <v>-5</v>
      </c>
      <c r="L24" t="str">
        <f t="shared" si="0"/>
        <v>Chicago Bears</v>
      </c>
      <c r="M24" s="5">
        <f t="shared" si="1"/>
        <v>1468.8689512392359</v>
      </c>
      <c r="N24" s="6">
        <f>M24-VLOOKUP($A24,RankingWk13!$A$2:$H$33,3,FALSE)</f>
        <v>-11.607902184150589</v>
      </c>
    </row>
    <row r="25" spans="1:14">
      <c r="A25" t="s">
        <v>34</v>
      </c>
      <c r="B25">
        <v>24</v>
      </c>
      <c r="C25">
        <v>1467.6295171140478</v>
      </c>
      <c r="D25">
        <v>4</v>
      </c>
      <c r="E25">
        <v>1</v>
      </c>
      <c r="F25">
        <v>0</v>
      </c>
      <c r="G25">
        <v>3</v>
      </c>
      <c r="H25">
        <v>1</v>
      </c>
      <c r="J25">
        <f t="shared" si="2"/>
        <v>24</v>
      </c>
      <c r="K25">
        <f>VLOOKUP($A25,RankingWk13!$A$2:$H$33,2,FALSE)-J25</f>
        <v>-1</v>
      </c>
      <c r="L25" t="str">
        <f t="shared" si="0"/>
        <v>Miami Dolphins</v>
      </c>
      <c r="M25" s="5">
        <f t="shared" si="1"/>
        <v>1467.6295171140478</v>
      </c>
      <c r="N25" s="6">
        <f>M25-VLOOKUP($A25,RankingWk13!$A$2:$H$33,3,FALSE)</f>
        <v>9.4488009000795046</v>
      </c>
    </row>
    <row r="26" spans="1:14">
      <c r="A26" t="s">
        <v>37</v>
      </c>
      <c r="B26">
        <v>25</v>
      </c>
      <c r="C26">
        <v>1458.5208657640082</v>
      </c>
      <c r="D26">
        <v>5</v>
      </c>
      <c r="E26">
        <v>2</v>
      </c>
      <c r="F26">
        <v>0</v>
      </c>
      <c r="G26">
        <v>3</v>
      </c>
      <c r="H26">
        <v>0</v>
      </c>
      <c r="J26">
        <f t="shared" si="2"/>
        <v>25</v>
      </c>
      <c r="K26">
        <f>VLOOKUP($A26,RankingWk13!$A$2:$H$33,2,FALSE)-J26</f>
        <v>1</v>
      </c>
      <c r="L26" t="str">
        <f t="shared" si="0"/>
        <v>St. Louis Rams</v>
      </c>
      <c r="M26" s="5">
        <f t="shared" si="1"/>
        <v>1458.5208657640082</v>
      </c>
      <c r="N26" s="6">
        <f>M26-VLOOKUP($A26,RankingWk13!$A$2:$H$33,3,FALSE)</f>
        <v>18.832303284722002</v>
      </c>
    </row>
    <row r="27" spans="1:14">
      <c r="A27" t="s">
        <v>23</v>
      </c>
      <c r="B27">
        <v>26</v>
      </c>
      <c r="C27">
        <v>1451.3505487380487</v>
      </c>
      <c r="D27">
        <v>5</v>
      </c>
      <c r="E27">
        <v>1</v>
      </c>
      <c r="F27">
        <v>0</v>
      </c>
      <c r="G27">
        <v>4</v>
      </c>
      <c r="H27">
        <v>0</v>
      </c>
      <c r="J27">
        <f t="shared" si="2"/>
        <v>26</v>
      </c>
      <c r="K27">
        <f>VLOOKUP($A27,RankingWk13!$A$2:$H$33,2,FALSE)-J27</f>
        <v>-12</v>
      </c>
      <c r="L27" t="str">
        <f t="shared" si="0"/>
        <v>Houston Texans</v>
      </c>
      <c r="M27" s="5">
        <f t="shared" si="1"/>
        <v>1451.3505487380487</v>
      </c>
      <c r="N27" s="6">
        <f>M27-VLOOKUP($A27,RankingWk13!$A$2:$H$33,3,FALSE)</f>
        <v>-51.013055142394251</v>
      </c>
    </row>
    <row r="28" spans="1:14">
      <c r="A28" t="s">
        <v>40</v>
      </c>
      <c r="B28">
        <v>27</v>
      </c>
      <c r="C28">
        <v>1412.0115373248211</v>
      </c>
      <c r="D28">
        <v>5</v>
      </c>
      <c r="E28">
        <v>1</v>
      </c>
      <c r="F28">
        <v>0</v>
      </c>
      <c r="G28">
        <v>4</v>
      </c>
      <c r="H28">
        <v>0</v>
      </c>
      <c r="J28">
        <f t="shared" si="2"/>
        <v>27</v>
      </c>
      <c r="K28">
        <f>VLOOKUP($A28,RankingWk13!$A$2:$H$33,2,FALSE)-J28</f>
        <v>1</v>
      </c>
      <c r="L28" t="str">
        <f t="shared" si="0"/>
        <v>Jacksonville Jaguars</v>
      </c>
      <c r="M28" s="5">
        <f t="shared" si="1"/>
        <v>1412.0115373248211</v>
      </c>
      <c r="N28" s="6">
        <f>M28-VLOOKUP($A28,RankingWk13!$A$2:$H$33,3,FALSE)</f>
        <v>-7.1541712418950283</v>
      </c>
    </row>
    <row r="29" spans="1:14">
      <c r="A29" t="s">
        <v>46</v>
      </c>
      <c r="B29">
        <v>28</v>
      </c>
      <c r="C29">
        <v>1400.2309762149887</v>
      </c>
      <c r="D29">
        <v>5</v>
      </c>
      <c r="E29">
        <v>2</v>
      </c>
      <c r="F29">
        <v>0</v>
      </c>
      <c r="G29">
        <v>3</v>
      </c>
      <c r="H29">
        <v>0</v>
      </c>
      <c r="J29">
        <f t="shared" si="2"/>
        <v>28</v>
      </c>
      <c r="K29">
        <f>VLOOKUP($A29,RankingWk13!$A$2:$H$33,2,FALSE)-J29</f>
        <v>-1</v>
      </c>
      <c r="L29" t="str">
        <f t="shared" si="0"/>
        <v>Washington Redskins</v>
      </c>
      <c r="M29" s="5">
        <f t="shared" si="1"/>
        <v>1400.2309762149887</v>
      </c>
      <c r="N29" s="6">
        <f>M29-VLOOKUP($A29,RankingWk13!$A$2:$H$33,3,FALSE)</f>
        <v>-23.735367883257595</v>
      </c>
    </row>
    <row r="30" spans="1:14">
      <c r="A30" t="s">
        <v>32</v>
      </c>
      <c r="B30">
        <v>29</v>
      </c>
      <c r="C30">
        <v>1386.9412903308767</v>
      </c>
      <c r="D30">
        <v>5</v>
      </c>
      <c r="E30">
        <v>2</v>
      </c>
      <c r="F30">
        <v>0</v>
      </c>
      <c r="G30">
        <v>3</v>
      </c>
      <c r="H30">
        <v>0</v>
      </c>
      <c r="J30">
        <f t="shared" si="2"/>
        <v>29</v>
      </c>
      <c r="K30">
        <f>VLOOKUP($A30,RankingWk13!$A$2:$H$33,2,FALSE)-J30</f>
        <v>2</v>
      </c>
      <c r="L30" t="str">
        <f t="shared" si="0"/>
        <v>Cleveland Browns</v>
      </c>
      <c r="M30" s="5">
        <f t="shared" si="1"/>
        <v>1386.9412903308767</v>
      </c>
      <c r="N30" s="6">
        <f>M30-VLOOKUP($A30,RankingWk13!$A$2:$H$33,3,FALSE)</f>
        <v>39.053447856372713</v>
      </c>
    </row>
    <row r="31" spans="1:14">
      <c r="A31" t="s">
        <v>47</v>
      </c>
      <c r="B31">
        <v>30</v>
      </c>
      <c r="C31">
        <v>1382.0918395078979</v>
      </c>
      <c r="D31">
        <v>5</v>
      </c>
      <c r="E31">
        <v>2</v>
      </c>
      <c r="F31">
        <v>0</v>
      </c>
      <c r="G31">
        <v>3</v>
      </c>
      <c r="H31">
        <v>0</v>
      </c>
      <c r="J31">
        <f t="shared" si="2"/>
        <v>30</v>
      </c>
      <c r="K31">
        <f>VLOOKUP($A31,RankingWk13!$A$2:$H$33,2,FALSE)-J31</f>
        <v>-1</v>
      </c>
      <c r="L31" t="str">
        <f t="shared" si="0"/>
        <v>Oakland Raiders</v>
      </c>
      <c r="M31" s="5">
        <f t="shared" si="1"/>
        <v>1382.0918395078979</v>
      </c>
      <c r="N31" s="6">
        <f>M31-VLOOKUP($A31,RankingWk13!$A$2:$H$33,3,FALSE)</f>
        <v>-16.0407958521414</v>
      </c>
    </row>
    <row r="32" spans="1:14">
      <c r="A32" t="s">
        <v>21</v>
      </c>
      <c r="B32">
        <v>31</v>
      </c>
      <c r="C32">
        <v>1372.5479281912747</v>
      </c>
      <c r="D32">
        <v>5</v>
      </c>
      <c r="E32">
        <v>2</v>
      </c>
      <c r="F32">
        <v>0</v>
      </c>
      <c r="G32">
        <v>3</v>
      </c>
      <c r="H32">
        <v>0</v>
      </c>
      <c r="J32">
        <f t="shared" si="2"/>
        <v>31</v>
      </c>
      <c r="K32">
        <f>VLOOKUP($A32,RankingWk13!$A$2:$H$33,2,FALSE)-J32</f>
        <v>-1</v>
      </c>
      <c r="L32" t="str">
        <f t="shared" si="0"/>
        <v>Tampa Bay Buccaneers</v>
      </c>
      <c r="M32" s="5">
        <f t="shared" si="1"/>
        <v>1372.5479281912747</v>
      </c>
      <c r="N32" s="6">
        <f>M32-VLOOKUP($A32,RankingWk13!$A$2:$H$33,3,FALSE)</f>
        <v>-23.812233600553327</v>
      </c>
    </row>
    <row r="33" spans="1:14">
      <c r="A33" t="s">
        <v>26</v>
      </c>
      <c r="B33">
        <v>32</v>
      </c>
      <c r="C33">
        <v>1359.6671085472842</v>
      </c>
      <c r="D33">
        <v>4</v>
      </c>
      <c r="E33">
        <v>1</v>
      </c>
      <c r="F33">
        <v>0</v>
      </c>
      <c r="G33">
        <v>3</v>
      </c>
      <c r="H33">
        <v>0</v>
      </c>
      <c r="J33">
        <f t="shared" si="2"/>
        <v>32</v>
      </c>
      <c r="K33">
        <f>VLOOKUP($A33,RankingWk13!$A$2:$H$33,2,FALSE)-J33</f>
        <v>0</v>
      </c>
      <c r="L33" t="str">
        <f t="shared" si="0"/>
        <v>Tennessee Titans</v>
      </c>
      <c r="M33" s="5">
        <f t="shared" si="1"/>
        <v>1359.6671085472842</v>
      </c>
      <c r="N33" s="6">
        <f>M33-VLOOKUP($A33,RankingWk13!$A$2:$H$33,3,FALSE)</f>
        <v>31.043300978140905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92</v>
      </c>
      <c r="B1" t="s">
        <v>104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4" t="s">
        <v>105</v>
      </c>
      <c r="K1" s="4" t="s">
        <v>106</v>
      </c>
      <c r="L1" s="4" t="s">
        <v>107</v>
      </c>
      <c r="M1" s="4" t="s">
        <v>93</v>
      </c>
      <c r="N1" s="4" t="s">
        <v>108</v>
      </c>
    </row>
    <row r="2" spans="1:14">
      <c r="A2" t="s">
        <v>42</v>
      </c>
      <c r="B2">
        <v>1</v>
      </c>
      <c r="C2">
        <v>1691.7055075340056</v>
      </c>
      <c r="D2">
        <v>5</v>
      </c>
      <c r="E2">
        <v>5</v>
      </c>
      <c r="F2">
        <v>0</v>
      </c>
      <c r="G2">
        <v>0</v>
      </c>
      <c r="H2">
        <v>0</v>
      </c>
      <c r="J2">
        <f>1</f>
        <v>1</v>
      </c>
      <c r="K2">
        <f>VLOOKUP($A2,RankingWk13!$A$2:$H$33,2,FALSE)-J2</f>
        <v>0</v>
      </c>
      <c r="L2" t="str">
        <f>A2</f>
        <v>New England Patriots</v>
      </c>
      <c r="M2" s="5">
        <f>C2</f>
        <v>1691.7055075340056</v>
      </c>
      <c r="N2" s="6">
        <f>M2-VLOOKUP($A2,RankingWk13!$A$2:$H$33,3,FALSE)</f>
        <v>-11.20242364850742</v>
      </c>
    </row>
    <row r="3" spans="1:14">
      <c r="A3" t="s">
        <v>33</v>
      </c>
      <c r="B3">
        <v>2</v>
      </c>
      <c r="C3">
        <v>1655.9215433214251</v>
      </c>
      <c r="D3">
        <v>6</v>
      </c>
      <c r="E3">
        <v>6</v>
      </c>
      <c r="F3">
        <v>0</v>
      </c>
      <c r="G3">
        <v>0</v>
      </c>
      <c r="H3">
        <v>0</v>
      </c>
      <c r="J3">
        <f>J2+1</f>
        <v>2</v>
      </c>
      <c r="K3">
        <f>VLOOKUP($A3,RankingWk13!$A$2:$H$33,2,FALSE)-J3</f>
        <v>0</v>
      </c>
      <c r="L3" t="str">
        <f t="shared" ref="L3:L33" si="0">A3</f>
        <v>Denver Broncos</v>
      </c>
      <c r="M3" s="5">
        <f t="shared" ref="M3:M33" si="1">C3</f>
        <v>1655.9215433214251</v>
      </c>
      <c r="N3" s="6">
        <f>M3-VLOOKUP($A3,RankingWk13!$A$2:$H$33,3,FALSE)</f>
        <v>2.1300162497439032</v>
      </c>
    </row>
    <row r="4" spans="1:14">
      <c r="A4" t="s">
        <v>35</v>
      </c>
      <c r="B4">
        <v>3</v>
      </c>
      <c r="C4">
        <v>1618.0872031443323</v>
      </c>
      <c r="D4">
        <v>6</v>
      </c>
      <c r="E4">
        <v>6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VLOOKUP($A4,RankingWk13!$A$2:$H$33,2,FALSE)-J4</f>
        <v>2</v>
      </c>
      <c r="L4" t="str">
        <f t="shared" si="0"/>
        <v>Cincinnati Bengals</v>
      </c>
      <c r="M4" s="5">
        <f t="shared" si="1"/>
        <v>1618.0872031443323</v>
      </c>
      <c r="N4" s="6">
        <f>M4-VLOOKUP($A4,RankingWk13!$A$2:$H$33,3,FALSE)</f>
        <v>10.074722566239643</v>
      </c>
    </row>
    <row r="5" spans="1:14">
      <c r="A5" t="s">
        <v>31</v>
      </c>
      <c r="B5">
        <v>4</v>
      </c>
      <c r="C5">
        <v>1595.1112519990709</v>
      </c>
      <c r="D5">
        <v>6</v>
      </c>
      <c r="E5">
        <v>6</v>
      </c>
      <c r="F5">
        <v>0</v>
      </c>
      <c r="G5">
        <v>0</v>
      </c>
      <c r="H5">
        <v>0</v>
      </c>
      <c r="J5">
        <f t="shared" si="2"/>
        <v>4</v>
      </c>
      <c r="K5">
        <f>VLOOKUP($A5,RankingWk13!$A$2:$H$33,2,FALSE)-J5</f>
        <v>4</v>
      </c>
      <c r="L5" t="str">
        <f t="shared" si="0"/>
        <v>Green Bay Packers</v>
      </c>
      <c r="M5" s="5">
        <f t="shared" si="1"/>
        <v>1595.1112519990709</v>
      </c>
      <c r="N5" s="6">
        <f>M5-VLOOKUP($A5,RankingWk13!$A$2:$H$33,3,FALSE)</f>
        <v>43.883745105383696</v>
      </c>
    </row>
    <row r="6" spans="1:14">
      <c r="A6" t="s">
        <v>48</v>
      </c>
      <c r="B6">
        <v>5</v>
      </c>
      <c r="C6">
        <v>1584.5801048529781</v>
      </c>
      <c r="D6">
        <v>6</v>
      </c>
      <c r="E6">
        <v>2</v>
      </c>
      <c r="F6">
        <v>0</v>
      </c>
      <c r="G6">
        <v>4</v>
      </c>
      <c r="H6">
        <v>0</v>
      </c>
      <c r="J6">
        <f t="shared" si="2"/>
        <v>5</v>
      </c>
      <c r="K6">
        <f>VLOOKUP($A6,RankingWk13!$A$2:$H$33,2,FALSE)-J6</f>
        <v>-1</v>
      </c>
      <c r="L6" t="str">
        <f t="shared" si="0"/>
        <v>Seattle Seahawks</v>
      </c>
      <c r="M6" s="5">
        <f t="shared" si="1"/>
        <v>1584.5801048529781</v>
      </c>
      <c r="N6" s="6">
        <f>M6-VLOOKUP($A6,RankingWk13!$A$2:$H$33,3,FALSE)</f>
        <v>-27.544277803281375</v>
      </c>
    </row>
    <row r="7" spans="1:14">
      <c r="A7" t="s">
        <v>49</v>
      </c>
      <c r="B7">
        <v>6</v>
      </c>
      <c r="C7">
        <v>1567.6110857028909</v>
      </c>
      <c r="D7">
        <v>6</v>
      </c>
      <c r="E7">
        <v>4</v>
      </c>
      <c r="F7">
        <v>0</v>
      </c>
      <c r="G7">
        <v>2</v>
      </c>
      <c r="H7">
        <v>0</v>
      </c>
      <c r="J7">
        <f t="shared" si="2"/>
        <v>6</v>
      </c>
      <c r="K7">
        <f>VLOOKUP($A7,RankingWk13!$A$2:$H$33,2,FALSE)-J7</f>
        <v>3</v>
      </c>
      <c r="L7" t="str">
        <f t="shared" si="0"/>
        <v>Pittsburgh Steelers</v>
      </c>
      <c r="M7" s="5">
        <f t="shared" si="1"/>
        <v>1567.6110857028909</v>
      </c>
      <c r="N7" s="6">
        <f>M7-VLOOKUP($A7,RankingWk13!$A$2:$H$33,3,FALSE)</f>
        <v>22.641337516419526</v>
      </c>
    </row>
    <row r="8" spans="1:14">
      <c r="A8" t="s">
        <v>27</v>
      </c>
      <c r="B8">
        <v>7</v>
      </c>
      <c r="C8">
        <v>1557.9382191280133</v>
      </c>
      <c r="D8">
        <v>5</v>
      </c>
      <c r="E8">
        <v>5</v>
      </c>
      <c r="F8">
        <v>0</v>
      </c>
      <c r="G8">
        <v>0</v>
      </c>
      <c r="H8">
        <v>0</v>
      </c>
      <c r="J8">
        <f t="shared" si="2"/>
        <v>7</v>
      </c>
      <c r="K8">
        <f>VLOOKUP($A8,RankingWk13!$A$2:$H$33,2,FALSE)-J8</f>
        <v>-4</v>
      </c>
      <c r="L8" t="str">
        <f t="shared" si="0"/>
        <v>Carolina Panthers</v>
      </c>
      <c r="M8" s="5">
        <f t="shared" si="1"/>
        <v>1557.9382191280133</v>
      </c>
      <c r="N8" s="6">
        <f>M8-VLOOKUP($A8,RankingWk13!$A$2:$H$33,3,FALSE)</f>
        <v>-56.321046210702434</v>
      </c>
    </row>
    <row r="9" spans="1:14">
      <c r="A9" t="s">
        <v>39</v>
      </c>
      <c r="B9">
        <v>8</v>
      </c>
      <c r="C9">
        <v>1555.4191111403015</v>
      </c>
      <c r="D9">
        <v>6</v>
      </c>
      <c r="E9">
        <v>3</v>
      </c>
      <c r="F9">
        <v>0</v>
      </c>
      <c r="G9">
        <v>3</v>
      </c>
      <c r="H9">
        <v>0</v>
      </c>
      <c r="J9">
        <f t="shared" si="2"/>
        <v>8</v>
      </c>
      <c r="K9">
        <f>VLOOKUP($A9,RankingWk13!$A$2:$H$33,2,FALSE)-J9</f>
        <v>-1</v>
      </c>
      <c r="L9" t="str">
        <f t="shared" si="0"/>
        <v>Indianapolis Colts</v>
      </c>
      <c r="M9" s="5">
        <f t="shared" si="1"/>
        <v>1555.4191111403015</v>
      </c>
      <c r="N9" s="6">
        <f>M9-VLOOKUP($A9,RankingWk13!$A$2:$H$33,3,FALSE)</f>
        <v>-9.6567735500684648</v>
      </c>
    </row>
    <row r="10" spans="1:14">
      <c r="A10" t="s">
        <v>28</v>
      </c>
      <c r="B10">
        <v>9</v>
      </c>
      <c r="C10">
        <v>1547.6091382651632</v>
      </c>
      <c r="D10">
        <v>6</v>
      </c>
      <c r="E10">
        <v>4</v>
      </c>
      <c r="F10">
        <v>0</v>
      </c>
      <c r="G10">
        <v>2</v>
      </c>
      <c r="H10">
        <v>0</v>
      </c>
      <c r="J10">
        <f t="shared" si="2"/>
        <v>9</v>
      </c>
      <c r="K10">
        <f>VLOOKUP($A10,RankingWk13!$A$2:$H$33,2,FALSE)-J10</f>
        <v>-3</v>
      </c>
      <c r="L10" t="str">
        <f t="shared" si="0"/>
        <v>Arizona Cardinals</v>
      </c>
      <c r="M10" s="5">
        <f t="shared" si="1"/>
        <v>1547.6091382651632</v>
      </c>
      <c r="N10" s="6">
        <f>M10-VLOOKUP($A10,RankingWk13!$A$2:$H$33,3,FALSE)</f>
        <v>-54.709085196187516</v>
      </c>
    </row>
    <row r="11" spans="1:14">
      <c r="A11" t="s">
        <v>38</v>
      </c>
      <c r="B11">
        <v>10</v>
      </c>
      <c r="C11">
        <v>1537.5925678382366</v>
      </c>
      <c r="D11">
        <v>5</v>
      </c>
      <c r="E11">
        <v>2</v>
      </c>
      <c r="F11">
        <v>0</v>
      </c>
      <c r="G11">
        <v>3</v>
      </c>
      <c r="H11">
        <v>1</v>
      </c>
      <c r="J11">
        <f t="shared" si="2"/>
        <v>10</v>
      </c>
      <c r="K11">
        <f>VLOOKUP($A11,RankingWk13!$A$2:$H$33,2,FALSE)-J11</f>
        <v>2</v>
      </c>
      <c r="L11" t="str">
        <f t="shared" si="0"/>
        <v>Dallas Cowboys</v>
      </c>
      <c r="M11" s="5">
        <f t="shared" si="1"/>
        <v>1537.5925678382366</v>
      </c>
      <c r="N11" s="6">
        <f>M11-VLOOKUP($A11,RankingWk13!$A$2:$H$33,3,FALSE)</f>
        <v>27.659880440114421</v>
      </c>
    </row>
    <row r="12" spans="1:14">
      <c r="A12" t="s">
        <v>51</v>
      </c>
      <c r="B12">
        <v>11</v>
      </c>
      <c r="C12">
        <v>1533.2822845136454</v>
      </c>
      <c r="D12">
        <v>6</v>
      </c>
      <c r="E12">
        <v>2</v>
      </c>
      <c r="F12">
        <v>0</v>
      </c>
      <c r="G12">
        <v>4</v>
      </c>
      <c r="H12">
        <v>0</v>
      </c>
      <c r="J12">
        <f t="shared" si="2"/>
        <v>11</v>
      </c>
      <c r="K12">
        <f>VLOOKUP($A12,RankingWk13!$A$2:$H$33,2,FALSE)-J12</f>
        <v>4</v>
      </c>
      <c r="L12" t="str">
        <f t="shared" si="0"/>
        <v>San Francisco 49ers</v>
      </c>
      <c r="M12" s="5">
        <f t="shared" si="1"/>
        <v>1533.2822845136454</v>
      </c>
      <c r="N12" s="6">
        <f>M12-VLOOKUP($A12,RankingWk13!$A$2:$H$33,3,FALSE)</f>
        <v>32.112606872545257</v>
      </c>
    </row>
    <row r="13" spans="1:14">
      <c r="A13" t="s">
        <v>24</v>
      </c>
      <c r="B13">
        <v>12</v>
      </c>
      <c r="C13">
        <v>1522.1924222200653</v>
      </c>
      <c r="D13">
        <v>6</v>
      </c>
      <c r="E13">
        <v>5</v>
      </c>
      <c r="F13">
        <v>0</v>
      </c>
      <c r="G13">
        <v>1</v>
      </c>
      <c r="H13">
        <v>0</v>
      </c>
      <c r="J13">
        <f t="shared" si="2"/>
        <v>12</v>
      </c>
      <c r="K13">
        <f>VLOOKUP($A13,RankingWk13!$A$2:$H$33,2,FALSE)-J13</f>
        <v>8</v>
      </c>
      <c r="L13" t="str">
        <f t="shared" si="0"/>
        <v>Atlanta Falcons</v>
      </c>
      <c r="M13" s="5">
        <f t="shared" si="1"/>
        <v>1522.1924222200653</v>
      </c>
      <c r="N13" s="6">
        <f>M13-VLOOKUP($A13,RankingWk13!$A$2:$H$33,3,FALSE)</f>
        <v>46.024524048773856</v>
      </c>
    </row>
    <row r="14" spans="1:14">
      <c r="A14" t="s">
        <v>44</v>
      </c>
      <c r="B14">
        <v>13</v>
      </c>
      <c r="C14">
        <v>1520.9592749323783</v>
      </c>
      <c r="D14">
        <v>6</v>
      </c>
      <c r="E14">
        <v>3</v>
      </c>
      <c r="F14">
        <v>0</v>
      </c>
      <c r="G14">
        <v>3</v>
      </c>
      <c r="H14">
        <v>0</v>
      </c>
      <c r="J14">
        <f t="shared" si="2"/>
        <v>13</v>
      </c>
      <c r="K14">
        <f>VLOOKUP($A14,RankingWk13!$A$2:$H$33,2,FALSE)-J14</f>
        <v>11</v>
      </c>
      <c r="L14" t="str">
        <f t="shared" si="0"/>
        <v>Philadelphia Eagles</v>
      </c>
      <c r="M14" s="5">
        <f t="shared" si="1"/>
        <v>1520.9592749323783</v>
      </c>
      <c r="N14" s="6">
        <f>M14-VLOOKUP($A14,RankingWk13!$A$2:$H$33,3,FALSE)</f>
        <v>64.80469578067823</v>
      </c>
    </row>
    <row r="15" spans="1:14">
      <c r="A15" t="s">
        <v>52</v>
      </c>
      <c r="B15">
        <v>14</v>
      </c>
      <c r="C15">
        <v>1511.8741822516124</v>
      </c>
      <c r="D15">
        <v>6</v>
      </c>
      <c r="E15">
        <v>2</v>
      </c>
      <c r="F15">
        <v>0</v>
      </c>
      <c r="G15">
        <v>4</v>
      </c>
      <c r="H15">
        <v>0</v>
      </c>
      <c r="J15">
        <f t="shared" si="2"/>
        <v>14</v>
      </c>
      <c r="K15">
        <f>VLOOKUP($A15,RankingWk13!$A$2:$H$33,2,FALSE)-J15</f>
        <v>3</v>
      </c>
      <c r="L15" t="str">
        <f t="shared" si="0"/>
        <v>New Orleans Saints</v>
      </c>
      <c r="M15" s="5">
        <f t="shared" si="1"/>
        <v>1511.8741822516124</v>
      </c>
      <c r="N15" s="6">
        <f>M15-VLOOKUP($A15,RankingWk13!$A$2:$H$33,3,FALSE)</f>
        <v>23.122562572536708</v>
      </c>
    </row>
    <row r="16" spans="1:14">
      <c r="A16" t="s">
        <v>45</v>
      </c>
      <c r="B16">
        <v>15</v>
      </c>
      <c r="C16">
        <v>1505.9052003459024</v>
      </c>
      <c r="D16">
        <v>6</v>
      </c>
      <c r="E16">
        <v>1</v>
      </c>
      <c r="F16">
        <v>0</v>
      </c>
      <c r="G16">
        <v>5</v>
      </c>
      <c r="H16">
        <v>0</v>
      </c>
      <c r="J16">
        <f t="shared" si="2"/>
        <v>15</v>
      </c>
      <c r="K16">
        <f>VLOOKUP($A16,RankingWk13!$A$2:$H$33,2,FALSE)-J16</f>
        <v>-2</v>
      </c>
      <c r="L16" t="str">
        <f t="shared" si="0"/>
        <v>Baltimore Ravens</v>
      </c>
      <c r="M16" s="5">
        <f t="shared" si="1"/>
        <v>1505.9052003459024</v>
      </c>
      <c r="N16" s="6">
        <f>M16-VLOOKUP($A16,RankingWk13!$A$2:$H$33,3,FALSE)</f>
        <v>-3.4809814716957135</v>
      </c>
    </row>
    <row r="17" spans="1:14">
      <c r="A17" t="s">
        <v>41</v>
      </c>
      <c r="B17">
        <v>16</v>
      </c>
      <c r="C17">
        <v>1488.2724204483932</v>
      </c>
      <c r="D17">
        <v>5</v>
      </c>
      <c r="E17">
        <v>3</v>
      </c>
      <c r="F17">
        <v>0</v>
      </c>
      <c r="G17">
        <v>2</v>
      </c>
      <c r="H17">
        <v>0</v>
      </c>
      <c r="J17">
        <f t="shared" si="2"/>
        <v>16</v>
      </c>
      <c r="K17">
        <f>VLOOKUP($A17,RankingWk13!$A$2:$H$33,2,FALSE)-J17</f>
        <v>-5</v>
      </c>
      <c r="L17" t="str">
        <f t="shared" si="0"/>
        <v>Minnesota Vikings</v>
      </c>
      <c r="M17" s="5">
        <f t="shared" si="1"/>
        <v>1488.2724204483932</v>
      </c>
      <c r="N17" s="6">
        <f>M17-VLOOKUP($A17,RankingWk13!$A$2:$H$33,3,FALSE)</f>
        <v>-42.859243915746447</v>
      </c>
    </row>
    <row r="18" spans="1:14">
      <c r="A18" t="s">
        <v>50</v>
      </c>
      <c r="B18">
        <v>17</v>
      </c>
      <c r="C18">
        <v>1487.592913084882</v>
      </c>
      <c r="D18">
        <v>6</v>
      </c>
      <c r="E18">
        <v>2</v>
      </c>
      <c r="F18">
        <v>0</v>
      </c>
      <c r="G18">
        <v>4</v>
      </c>
      <c r="H18">
        <v>0</v>
      </c>
      <c r="J18">
        <f t="shared" si="2"/>
        <v>17</v>
      </c>
      <c r="K18">
        <f>VLOOKUP($A18,RankingWk13!$A$2:$H$33,2,FALSE)-J18</f>
        <v>8</v>
      </c>
      <c r="L18" t="str">
        <f t="shared" si="0"/>
        <v>San Diego Chargers</v>
      </c>
      <c r="M18" s="5">
        <f t="shared" si="1"/>
        <v>1487.592913084882</v>
      </c>
      <c r="N18" s="6">
        <f>M18-VLOOKUP($A18,RankingWk13!$A$2:$H$33,3,FALSE)</f>
        <v>38.723136839307017</v>
      </c>
    </row>
    <row r="19" spans="1:14">
      <c r="A19" t="s">
        <v>30</v>
      </c>
      <c r="B19">
        <v>18</v>
      </c>
      <c r="C19">
        <v>1483.8553920933009</v>
      </c>
      <c r="D19">
        <v>6</v>
      </c>
      <c r="E19">
        <v>3</v>
      </c>
      <c r="F19">
        <v>0</v>
      </c>
      <c r="G19">
        <v>3</v>
      </c>
      <c r="H19">
        <v>0</v>
      </c>
      <c r="J19">
        <f t="shared" si="2"/>
        <v>18</v>
      </c>
      <c r="K19">
        <f>VLOOKUP($A19,RankingWk13!$A$2:$H$33,2,FALSE)-J19</f>
        <v>1</v>
      </c>
      <c r="L19" t="str">
        <f t="shared" si="0"/>
        <v>Buffalo Bills</v>
      </c>
      <c r="M19" s="5">
        <f t="shared" si="1"/>
        <v>1483.8553920933009</v>
      </c>
      <c r="N19" s="6">
        <f>M19-VLOOKUP($A19,RankingWk13!$A$2:$H$33,3,FALSE)</f>
        <v>7.0118271639360046</v>
      </c>
    </row>
    <row r="20" spans="1:14">
      <c r="A20" t="s">
        <v>22</v>
      </c>
      <c r="B20">
        <v>19</v>
      </c>
      <c r="C20">
        <v>1483.8418333359757</v>
      </c>
      <c r="D20">
        <v>5</v>
      </c>
      <c r="E20">
        <v>4</v>
      </c>
      <c r="F20">
        <v>0</v>
      </c>
      <c r="G20">
        <v>1</v>
      </c>
      <c r="H20">
        <v>0</v>
      </c>
      <c r="J20">
        <f t="shared" si="2"/>
        <v>19</v>
      </c>
      <c r="K20">
        <f>VLOOKUP($A20,RankingWk13!$A$2:$H$33,2,FALSE)-J20</f>
        <v>3</v>
      </c>
      <c r="L20" t="str">
        <f t="shared" si="0"/>
        <v>New York Jets</v>
      </c>
      <c r="M20" s="5">
        <f t="shared" si="1"/>
        <v>1483.8418333359757</v>
      </c>
      <c r="N20" s="6">
        <f>M20-VLOOKUP($A20,RankingWk13!$A$2:$H$33,3,FALSE)</f>
        <v>21.124611754458783</v>
      </c>
    </row>
    <row r="21" spans="1:14">
      <c r="A21" t="s">
        <v>36</v>
      </c>
      <c r="B21">
        <v>20</v>
      </c>
      <c r="C21">
        <v>1483.5602146289286</v>
      </c>
      <c r="D21">
        <v>6</v>
      </c>
      <c r="E21">
        <v>1</v>
      </c>
      <c r="F21">
        <v>0</v>
      </c>
      <c r="G21">
        <v>5</v>
      </c>
      <c r="H21">
        <v>0</v>
      </c>
      <c r="J21">
        <f t="shared" si="2"/>
        <v>20</v>
      </c>
      <c r="K21">
        <f>VLOOKUP($A21,RankingWk13!$A$2:$H$33,2,FALSE)-J21</f>
        <v>-4</v>
      </c>
      <c r="L21" t="str">
        <f t="shared" si="0"/>
        <v>Detroit Lions</v>
      </c>
      <c r="M21" s="5">
        <f t="shared" si="1"/>
        <v>1483.5602146289286</v>
      </c>
      <c r="N21" s="6">
        <f>M21-VLOOKUP($A21,RankingWk13!$A$2:$H$33,3,FALSE)</f>
        <v>-13.584143345218308</v>
      </c>
    </row>
    <row r="22" spans="1:14">
      <c r="A22" t="s">
        <v>43</v>
      </c>
      <c r="B22">
        <v>21</v>
      </c>
      <c r="C22">
        <v>1482.4194019167844</v>
      </c>
      <c r="D22">
        <v>6</v>
      </c>
      <c r="E22">
        <v>3</v>
      </c>
      <c r="F22">
        <v>0</v>
      </c>
      <c r="G22">
        <v>3</v>
      </c>
      <c r="H22">
        <v>0</v>
      </c>
      <c r="J22">
        <f t="shared" si="2"/>
        <v>21</v>
      </c>
      <c r="K22">
        <f>VLOOKUP($A22,RankingWk13!$A$2:$H$33,2,FALSE)-J22</f>
        <v>0</v>
      </c>
      <c r="L22" t="str">
        <f t="shared" si="0"/>
        <v>New York Giants</v>
      </c>
      <c r="M22" s="5">
        <f t="shared" si="1"/>
        <v>1482.4194019167844</v>
      </c>
      <c r="N22" s="6">
        <f>M22-VLOOKUP($A22,RankingWk13!$A$2:$H$33,3,FALSE)</f>
        <v>9.2096807582188376</v>
      </c>
    </row>
    <row r="23" spans="1:14">
      <c r="A23" t="s">
        <v>34</v>
      </c>
      <c r="B23">
        <v>22</v>
      </c>
      <c r="C23">
        <v>1476.3656312115954</v>
      </c>
      <c r="D23">
        <v>5</v>
      </c>
      <c r="E23">
        <v>2</v>
      </c>
      <c r="F23">
        <v>0</v>
      </c>
      <c r="G23">
        <v>3</v>
      </c>
      <c r="H23">
        <v>0</v>
      </c>
      <c r="J23">
        <f t="shared" si="2"/>
        <v>22</v>
      </c>
      <c r="K23">
        <f>VLOOKUP($A23,RankingWk13!$A$2:$H$33,2,FALSE)-J23</f>
        <v>1</v>
      </c>
      <c r="L23" t="str">
        <f t="shared" si="0"/>
        <v>Miami Dolphins</v>
      </c>
      <c r="M23" s="5">
        <f t="shared" si="1"/>
        <v>1476.3656312115954</v>
      </c>
      <c r="N23" s="6">
        <f>M23-VLOOKUP($A23,RankingWk13!$A$2:$H$33,3,FALSE)</f>
        <v>18.184914997627175</v>
      </c>
    </row>
    <row r="24" spans="1:14">
      <c r="A24" t="s">
        <v>29</v>
      </c>
      <c r="B24">
        <v>23</v>
      </c>
      <c r="C24">
        <v>1465.7770102592087</v>
      </c>
      <c r="D24">
        <v>6</v>
      </c>
      <c r="E24">
        <v>1</v>
      </c>
      <c r="F24">
        <v>0</v>
      </c>
      <c r="G24">
        <v>5</v>
      </c>
      <c r="H24">
        <v>0</v>
      </c>
      <c r="J24">
        <f t="shared" si="2"/>
        <v>23</v>
      </c>
      <c r="K24">
        <f>VLOOKUP($A24,RankingWk13!$A$2:$H$33,2,FALSE)-J24</f>
        <v>-13</v>
      </c>
      <c r="L24" t="str">
        <f t="shared" si="0"/>
        <v>Kansas City Chiefs</v>
      </c>
      <c r="M24" s="5">
        <f t="shared" si="1"/>
        <v>1465.7770102592087</v>
      </c>
      <c r="N24" s="6">
        <f>M24-VLOOKUP($A24,RankingWk13!$A$2:$H$33,3,FALSE)</f>
        <v>-67.397850456475226</v>
      </c>
    </row>
    <row r="25" spans="1:14">
      <c r="A25" t="s">
        <v>23</v>
      </c>
      <c r="B25">
        <v>24</v>
      </c>
      <c r="C25">
        <v>1462.4412315143641</v>
      </c>
      <c r="D25">
        <v>6</v>
      </c>
      <c r="E25">
        <v>2</v>
      </c>
      <c r="F25">
        <v>0</v>
      </c>
      <c r="G25">
        <v>4</v>
      </c>
      <c r="H25">
        <v>0</v>
      </c>
      <c r="J25">
        <f t="shared" si="2"/>
        <v>24</v>
      </c>
      <c r="K25">
        <f>VLOOKUP($A25,RankingWk13!$A$2:$H$33,2,FALSE)-J25</f>
        <v>-10</v>
      </c>
      <c r="L25" t="str">
        <f t="shared" si="0"/>
        <v>Houston Texans</v>
      </c>
      <c r="M25" s="5">
        <f t="shared" si="1"/>
        <v>1462.4412315143641</v>
      </c>
      <c r="N25" s="6">
        <f>M25-VLOOKUP($A25,RankingWk13!$A$2:$H$33,3,FALSE)</f>
        <v>-39.922372366078889</v>
      </c>
    </row>
    <row r="26" spans="1:14">
      <c r="A26" t="s">
        <v>37</v>
      </c>
      <c r="B26">
        <v>25</v>
      </c>
      <c r="C26">
        <v>1458.5208657640082</v>
      </c>
      <c r="D26">
        <v>5</v>
      </c>
      <c r="E26">
        <v>2</v>
      </c>
      <c r="F26">
        <v>0</v>
      </c>
      <c r="G26">
        <v>3</v>
      </c>
      <c r="H26">
        <v>1</v>
      </c>
      <c r="J26">
        <f t="shared" si="2"/>
        <v>25</v>
      </c>
      <c r="K26">
        <f>VLOOKUP($A26,RankingWk13!$A$2:$H$33,2,FALSE)-J26</f>
        <v>1</v>
      </c>
      <c r="L26" t="str">
        <f t="shared" si="0"/>
        <v>St. Louis Rams</v>
      </c>
      <c r="M26" s="5">
        <f t="shared" si="1"/>
        <v>1458.5208657640082</v>
      </c>
      <c r="N26" s="6">
        <f>M26-VLOOKUP($A26,RankingWk13!$A$2:$H$33,3,FALSE)</f>
        <v>18.832303284722002</v>
      </c>
    </row>
    <row r="27" spans="1:14">
      <c r="A27" t="s">
        <v>25</v>
      </c>
      <c r="B27">
        <v>26</v>
      </c>
      <c r="C27">
        <v>1456.4507293129375</v>
      </c>
      <c r="D27">
        <v>6</v>
      </c>
      <c r="E27">
        <v>2</v>
      </c>
      <c r="F27">
        <v>0</v>
      </c>
      <c r="G27">
        <v>4</v>
      </c>
      <c r="H27">
        <v>0</v>
      </c>
      <c r="J27">
        <f t="shared" si="2"/>
        <v>26</v>
      </c>
      <c r="K27">
        <f>VLOOKUP($A27,RankingWk13!$A$2:$H$33,2,FALSE)-J27</f>
        <v>-8</v>
      </c>
      <c r="L27" t="str">
        <f t="shared" si="0"/>
        <v>Chicago Bears</v>
      </c>
      <c r="M27" s="5">
        <f t="shared" si="1"/>
        <v>1456.4507293129375</v>
      </c>
      <c r="N27" s="6">
        <f>M27-VLOOKUP($A27,RankingWk13!$A$2:$H$33,3,FALSE)</f>
        <v>-24.026124110449018</v>
      </c>
    </row>
    <row r="28" spans="1:14">
      <c r="A28" t="s">
        <v>40</v>
      </c>
      <c r="B28">
        <v>27</v>
      </c>
      <c r="C28">
        <v>1400.9208545485058</v>
      </c>
      <c r="D28">
        <v>6</v>
      </c>
      <c r="E28">
        <v>1</v>
      </c>
      <c r="F28">
        <v>0</v>
      </c>
      <c r="G28">
        <v>5</v>
      </c>
      <c r="H28">
        <v>0</v>
      </c>
      <c r="J28">
        <f t="shared" si="2"/>
        <v>27</v>
      </c>
      <c r="K28">
        <f>VLOOKUP($A28,RankingWk13!$A$2:$H$33,2,FALSE)-J28</f>
        <v>1</v>
      </c>
      <c r="L28" t="str">
        <f t="shared" si="0"/>
        <v>Jacksonville Jaguars</v>
      </c>
      <c r="M28" s="5">
        <f t="shared" si="1"/>
        <v>1400.9208545485058</v>
      </c>
      <c r="N28" s="6">
        <f>M28-VLOOKUP($A28,RankingWk13!$A$2:$H$33,3,FALSE)</f>
        <v>-18.24485401821039</v>
      </c>
    </row>
    <row r="29" spans="1:14">
      <c r="A29" t="s">
        <v>46</v>
      </c>
      <c r="B29">
        <v>28</v>
      </c>
      <c r="C29">
        <v>1390.344311073876</v>
      </c>
      <c r="D29">
        <v>6</v>
      </c>
      <c r="E29">
        <v>2</v>
      </c>
      <c r="F29">
        <v>0</v>
      </c>
      <c r="G29">
        <v>4</v>
      </c>
      <c r="H29">
        <v>0</v>
      </c>
      <c r="J29">
        <f t="shared" si="2"/>
        <v>28</v>
      </c>
      <c r="K29">
        <f>VLOOKUP($A29,RankingWk13!$A$2:$H$33,2,FALSE)-J29</f>
        <v>-1</v>
      </c>
      <c r="L29" t="str">
        <f t="shared" si="0"/>
        <v>Washington Redskins</v>
      </c>
      <c r="M29" s="5">
        <f t="shared" si="1"/>
        <v>1390.344311073876</v>
      </c>
      <c r="N29" s="6">
        <f>M29-VLOOKUP($A29,RankingWk13!$A$2:$H$33,3,FALSE)</f>
        <v>-33.622033024370239</v>
      </c>
    </row>
    <row r="30" spans="1:14">
      <c r="A30" t="s">
        <v>32</v>
      </c>
      <c r="B30">
        <v>29</v>
      </c>
      <c r="C30">
        <v>1382.4643282128918</v>
      </c>
      <c r="D30">
        <v>6</v>
      </c>
      <c r="E30">
        <v>2</v>
      </c>
      <c r="F30">
        <v>0</v>
      </c>
      <c r="G30">
        <v>4</v>
      </c>
      <c r="H30">
        <v>0</v>
      </c>
      <c r="J30">
        <f t="shared" si="2"/>
        <v>29</v>
      </c>
      <c r="K30">
        <f>VLOOKUP($A30,RankingWk13!$A$2:$H$33,2,FALSE)-J30</f>
        <v>2</v>
      </c>
      <c r="L30" t="str">
        <f t="shared" si="0"/>
        <v>Cleveland Browns</v>
      </c>
      <c r="M30" s="5">
        <f t="shared" si="1"/>
        <v>1382.4643282128918</v>
      </c>
      <c r="N30" s="6">
        <f>M30-VLOOKUP($A30,RankingWk13!$A$2:$H$33,3,FALSE)</f>
        <v>34.576485738387873</v>
      </c>
    </row>
    <row r="31" spans="1:14">
      <c r="A31" t="s">
        <v>47</v>
      </c>
      <c r="B31">
        <v>30</v>
      </c>
      <c r="C31">
        <v>1382.0918395078979</v>
      </c>
      <c r="D31">
        <v>5</v>
      </c>
      <c r="E31">
        <v>2</v>
      </c>
      <c r="F31">
        <v>0</v>
      </c>
      <c r="G31">
        <v>3</v>
      </c>
      <c r="H31">
        <v>1</v>
      </c>
      <c r="J31">
        <f t="shared" si="2"/>
        <v>30</v>
      </c>
      <c r="K31">
        <f>VLOOKUP($A31,RankingWk13!$A$2:$H$33,2,FALSE)-J31</f>
        <v>-1</v>
      </c>
      <c r="L31" t="str">
        <f t="shared" si="0"/>
        <v>Oakland Raiders</v>
      </c>
      <c r="M31" s="5">
        <f t="shared" si="1"/>
        <v>1382.0918395078979</v>
      </c>
      <c r="N31" s="6">
        <f>M31-VLOOKUP($A31,RankingWk13!$A$2:$H$33,3,FALSE)</f>
        <v>-16.0407958521414</v>
      </c>
    </row>
    <row r="32" spans="1:14">
      <c r="A32" t="s">
        <v>21</v>
      </c>
      <c r="B32">
        <v>31</v>
      </c>
      <c r="C32">
        <v>1372.5479281912747</v>
      </c>
      <c r="D32">
        <v>5</v>
      </c>
      <c r="E32">
        <v>2</v>
      </c>
      <c r="F32">
        <v>0</v>
      </c>
      <c r="G32">
        <v>3</v>
      </c>
      <c r="H32">
        <v>1</v>
      </c>
      <c r="J32">
        <f t="shared" si="2"/>
        <v>31</v>
      </c>
      <c r="K32">
        <f>VLOOKUP($A32,RankingWk13!$A$2:$H$33,2,FALSE)-J32</f>
        <v>-1</v>
      </c>
      <c r="L32" t="str">
        <f t="shared" si="0"/>
        <v>Tampa Bay Buccaneers</v>
      </c>
      <c r="M32" s="5">
        <f t="shared" si="1"/>
        <v>1372.5479281912747</v>
      </c>
      <c r="N32" s="6">
        <f>M32-VLOOKUP($A32,RankingWk13!$A$2:$H$33,3,FALSE)</f>
        <v>-23.812233600553327</v>
      </c>
    </row>
    <row r="33" spans="1:14">
      <c r="A33" t="s">
        <v>26</v>
      </c>
      <c r="B33">
        <v>32</v>
      </c>
      <c r="C33">
        <v>1350.9309944497365</v>
      </c>
      <c r="D33">
        <v>5</v>
      </c>
      <c r="E33">
        <v>1</v>
      </c>
      <c r="F33">
        <v>0</v>
      </c>
      <c r="G33">
        <v>4</v>
      </c>
      <c r="H33">
        <v>0</v>
      </c>
      <c r="J33">
        <f t="shared" si="2"/>
        <v>32</v>
      </c>
      <c r="K33">
        <f>VLOOKUP($A33,RankingWk13!$A$2:$H$33,2,FALSE)-J33</f>
        <v>0</v>
      </c>
      <c r="L33" t="str">
        <f t="shared" si="0"/>
        <v>Tennessee Titans</v>
      </c>
      <c r="M33" s="5">
        <f t="shared" si="1"/>
        <v>1350.9309944497365</v>
      </c>
      <c r="N33" s="6">
        <f>M33-VLOOKUP($A33,RankingWk13!$A$2:$H$33,3,FALSE)</f>
        <v>22.307186880593235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92</v>
      </c>
      <c r="B1" t="s">
        <v>104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4" t="s">
        <v>105</v>
      </c>
      <c r="K1" s="4" t="s">
        <v>106</v>
      </c>
      <c r="L1" s="4" t="s">
        <v>107</v>
      </c>
      <c r="M1" s="4" t="s">
        <v>93</v>
      </c>
      <c r="N1" s="4" t="s">
        <v>108</v>
      </c>
    </row>
    <row r="2" spans="1:14">
      <c r="A2" t="s">
        <v>42</v>
      </c>
      <c r="B2">
        <v>1</v>
      </c>
      <c r="C2">
        <v>1697.5077032530849</v>
      </c>
      <c r="D2">
        <v>6</v>
      </c>
      <c r="E2">
        <v>6</v>
      </c>
      <c r="F2">
        <v>0</v>
      </c>
      <c r="G2">
        <v>0</v>
      </c>
      <c r="H2">
        <v>0</v>
      </c>
      <c r="J2">
        <f>1</f>
        <v>1</v>
      </c>
      <c r="K2">
        <f>VLOOKUP($A2,RankingWk13!$A$2:$H$33,2,FALSE)-J2</f>
        <v>0</v>
      </c>
      <c r="L2" t="str">
        <f>A2</f>
        <v>New England Patriots</v>
      </c>
      <c r="M2" s="5">
        <f>C2</f>
        <v>1697.5077032530849</v>
      </c>
      <c r="N2" s="6">
        <f>M2-VLOOKUP($A2,RankingWk13!$A$2:$H$33,3,FALSE)</f>
        <v>-5.4002279294281834</v>
      </c>
    </row>
    <row r="3" spans="1:14">
      <c r="A3" t="s">
        <v>33</v>
      </c>
      <c r="B3">
        <v>2</v>
      </c>
      <c r="C3">
        <v>1655.9215433214251</v>
      </c>
      <c r="D3">
        <v>6</v>
      </c>
      <c r="E3">
        <v>6</v>
      </c>
      <c r="F3">
        <v>0</v>
      </c>
      <c r="G3">
        <v>0</v>
      </c>
      <c r="H3">
        <v>1</v>
      </c>
      <c r="J3">
        <f>J2+1</f>
        <v>2</v>
      </c>
      <c r="K3">
        <f>VLOOKUP($A3,RankingWk13!$A$2:$H$33,2,FALSE)-J3</f>
        <v>0</v>
      </c>
      <c r="L3" t="str">
        <f t="shared" ref="L3:L33" si="0">A3</f>
        <v>Denver Broncos</v>
      </c>
      <c r="M3" s="5">
        <f t="shared" ref="M3:M33" si="1">C3</f>
        <v>1655.9215433214251</v>
      </c>
      <c r="N3" s="6">
        <f>M3-VLOOKUP($A3,RankingWk13!$A$2:$H$33,3,FALSE)</f>
        <v>2.1300162497439032</v>
      </c>
    </row>
    <row r="4" spans="1:14">
      <c r="A4" t="s">
        <v>35</v>
      </c>
      <c r="B4">
        <v>3</v>
      </c>
      <c r="C4">
        <v>1618.0872031443323</v>
      </c>
      <c r="D4">
        <v>6</v>
      </c>
      <c r="E4">
        <v>6</v>
      </c>
      <c r="F4">
        <v>0</v>
      </c>
      <c r="G4">
        <v>0</v>
      </c>
      <c r="H4">
        <v>1</v>
      </c>
      <c r="J4">
        <f t="shared" ref="J4:J33" si="2">J3+1</f>
        <v>3</v>
      </c>
      <c r="K4">
        <f>VLOOKUP($A4,RankingWk13!$A$2:$H$33,2,FALSE)-J4</f>
        <v>2</v>
      </c>
      <c r="L4" t="str">
        <f t="shared" si="0"/>
        <v>Cincinnati Bengals</v>
      </c>
      <c r="M4" s="5">
        <f t="shared" si="1"/>
        <v>1618.0872031443323</v>
      </c>
      <c r="N4" s="6">
        <f>M4-VLOOKUP($A4,RankingWk13!$A$2:$H$33,3,FALSE)</f>
        <v>10.074722566239643</v>
      </c>
    </row>
    <row r="5" spans="1:14">
      <c r="A5" t="s">
        <v>48</v>
      </c>
      <c r="B5">
        <v>4</v>
      </c>
      <c r="C5">
        <v>1595.2478125338346</v>
      </c>
      <c r="D5">
        <v>7</v>
      </c>
      <c r="E5">
        <v>3</v>
      </c>
      <c r="F5">
        <v>0</v>
      </c>
      <c r="G5">
        <v>4</v>
      </c>
      <c r="H5">
        <v>0</v>
      </c>
      <c r="J5">
        <f t="shared" si="2"/>
        <v>4</v>
      </c>
      <c r="K5">
        <f>VLOOKUP($A5,RankingWk13!$A$2:$H$33,2,FALSE)-J5</f>
        <v>0</v>
      </c>
      <c r="L5" t="str">
        <f t="shared" si="0"/>
        <v>Seattle Seahawks</v>
      </c>
      <c r="M5" s="5">
        <f t="shared" si="1"/>
        <v>1595.2478125338346</v>
      </c>
      <c r="N5" s="6">
        <f>M5-VLOOKUP($A5,RankingWk13!$A$2:$H$33,3,FALSE)</f>
        <v>-16.876570122424937</v>
      </c>
    </row>
    <row r="6" spans="1:14">
      <c r="A6" t="s">
        <v>31</v>
      </c>
      <c r="B6">
        <v>5</v>
      </c>
      <c r="C6">
        <v>1595.1112519990709</v>
      </c>
      <c r="D6">
        <v>6</v>
      </c>
      <c r="E6">
        <v>6</v>
      </c>
      <c r="F6">
        <v>0</v>
      </c>
      <c r="G6">
        <v>0</v>
      </c>
      <c r="H6">
        <v>1</v>
      </c>
      <c r="J6">
        <f t="shared" si="2"/>
        <v>5</v>
      </c>
      <c r="K6">
        <f>VLOOKUP($A6,RankingWk13!$A$2:$H$33,2,FALSE)-J6</f>
        <v>3</v>
      </c>
      <c r="L6" t="str">
        <f t="shared" si="0"/>
        <v>Green Bay Packers</v>
      </c>
      <c r="M6" s="5">
        <f t="shared" si="1"/>
        <v>1595.1112519990709</v>
      </c>
      <c r="N6" s="6">
        <f>M6-VLOOKUP($A6,RankingWk13!$A$2:$H$33,3,FALSE)</f>
        <v>43.883745105383696</v>
      </c>
    </row>
    <row r="7" spans="1:14">
      <c r="A7" t="s">
        <v>27</v>
      </c>
      <c r="B7">
        <v>6</v>
      </c>
      <c r="C7">
        <v>1569.1127957702213</v>
      </c>
      <c r="D7">
        <v>6</v>
      </c>
      <c r="E7">
        <v>6</v>
      </c>
      <c r="F7">
        <v>0</v>
      </c>
      <c r="G7">
        <v>0</v>
      </c>
      <c r="H7">
        <v>0</v>
      </c>
      <c r="J7">
        <f t="shared" si="2"/>
        <v>6</v>
      </c>
      <c r="K7">
        <f>VLOOKUP($A7,RankingWk13!$A$2:$H$33,2,FALSE)-J7</f>
        <v>-3</v>
      </c>
      <c r="L7" t="str">
        <f t="shared" si="0"/>
        <v>Carolina Panthers</v>
      </c>
      <c r="M7" s="5">
        <f t="shared" si="1"/>
        <v>1569.1127957702213</v>
      </c>
      <c r="N7" s="6">
        <f>M7-VLOOKUP($A7,RankingWk13!$A$2:$H$33,3,FALSE)</f>
        <v>-45.146469568494467</v>
      </c>
    </row>
    <row r="8" spans="1:14">
      <c r="A8" t="s">
        <v>28</v>
      </c>
      <c r="B8">
        <v>7</v>
      </c>
      <c r="C8">
        <v>1558.6158832446936</v>
      </c>
      <c r="D8">
        <v>7</v>
      </c>
      <c r="E8">
        <v>5</v>
      </c>
      <c r="F8">
        <v>0</v>
      </c>
      <c r="G8">
        <v>2</v>
      </c>
      <c r="H8">
        <v>0</v>
      </c>
      <c r="J8">
        <f t="shared" si="2"/>
        <v>7</v>
      </c>
      <c r="K8">
        <f>VLOOKUP($A8,RankingWk13!$A$2:$H$33,2,FALSE)-J8</f>
        <v>-1</v>
      </c>
      <c r="L8" t="str">
        <f t="shared" si="0"/>
        <v>Arizona Cardinals</v>
      </c>
      <c r="M8" s="5">
        <f t="shared" si="1"/>
        <v>1558.6158832446936</v>
      </c>
      <c r="N8" s="6">
        <f>M8-VLOOKUP($A8,RankingWk13!$A$2:$H$33,3,FALSE)</f>
        <v>-43.702340216657149</v>
      </c>
    </row>
    <row r="9" spans="1:14">
      <c r="A9" t="s">
        <v>49</v>
      </c>
      <c r="B9">
        <v>8</v>
      </c>
      <c r="C9">
        <v>1551.5487430118346</v>
      </c>
      <c r="D9">
        <v>7</v>
      </c>
      <c r="E9">
        <v>4</v>
      </c>
      <c r="F9">
        <v>0</v>
      </c>
      <c r="G9">
        <v>3</v>
      </c>
      <c r="H9">
        <v>0</v>
      </c>
      <c r="J9">
        <f t="shared" si="2"/>
        <v>8</v>
      </c>
      <c r="K9">
        <f>VLOOKUP($A9,RankingWk13!$A$2:$H$33,2,FALSE)-J9</f>
        <v>1</v>
      </c>
      <c r="L9" t="str">
        <f t="shared" si="0"/>
        <v>Pittsburgh Steelers</v>
      </c>
      <c r="M9" s="5">
        <f t="shared" si="1"/>
        <v>1551.5487430118346</v>
      </c>
      <c r="N9" s="6">
        <f>M9-VLOOKUP($A9,RankingWk13!$A$2:$H$33,3,FALSE)</f>
        <v>6.5789948253632247</v>
      </c>
    </row>
    <row r="10" spans="1:14">
      <c r="A10" t="s">
        <v>39</v>
      </c>
      <c r="B10">
        <v>9</v>
      </c>
      <c r="C10">
        <v>1541.3606082829795</v>
      </c>
      <c r="D10">
        <v>7</v>
      </c>
      <c r="E10">
        <v>3</v>
      </c>
      <c r="F10">
        <v>0</v>
      </c>
      <c r="G10">
        <v>4</v>
      </c>
      <c r="H10">
        <v>0</v>
      </c>
      <c r="J10">
        <f t="shared" si="2"/>
        <v>9</v>
      </c>
      <c r="K10">
        <f>VLOOKUP($A10,RankingWk13!$A$2:$H$33,2,FALSE)-J10</f>
        <v>-2</v>
      </c>
      <c r="L10" t="str">
        <f t="shared" si="0"/>
        <v>Indianapolis Colts</v>
      </c>
      <c r="M10" s="5">
        <f t="shared" si="1"/>
        <v>1541.3606082829795</v>
      </c>
      <c r="N10" s="6">
        <f>M10-VLOOKUP($A10,RankingWk13!$A$2:$H$33,3,FALSE)</f>
        <v>-23.715276407390547</v>
      </c>
    </row>
    <row r="11" spans="1:14">
      <c r="A11" t="s">
        <v>24</v>
      </c>
      <c r="B11">
        <v>10</v>
      </c>
      <c r="C11">
        <v>1528.9856865962452</v>
      </c>
      <c r="D11">
        <v>7</v>
      </c>
      <c r="E11">
        <v>6</v>
      </c>
      <c r="F11">
        <v>0</v>
      </c>
      <c r="G11">
        <v>1</v>
      </c>
      <c r="H11">
        <v>0</v>
      </c>
      <c r="J11">
        <f t="shared" si="2"/>
        <v>10</v>
      </c>
      <c r="K11">
        <f>VLOOKUP($A11,RankingWk13!$A$2:$H$33,2,FALSE)-J11</f>
        <v>10</v>
      </c>
      <c r="L11" t="str">
        <f t="shared" si="0"/>
        <v>Atlanta Falcons</v>
      </c>
      <c r="M11" s="5">
        <f t="shared" si="1"/>
        <v>1528.9856865962452</v>
      </c>
      <c r="N11" s="6">
        <f>M11-VLOOKUP($A11,RankingWk13!$A$2:$H$33,3,FALSE)</f>
        <v>52.817788424953733</v>
      </c>
    </row>
    <row r="12" spans="1:14">
      <c r="A12" t="s">
        <v>52</v>
      </c>
      <c r="B12">
        <v>11</v>
      </c>
      <c r="C12">
        <v>1525.9326851089345</v>
      </c>
      <c r="D12">
        <v>7</v>
      </c>
      <c r="E12">
        <v>3</v>
      </c>
      <c r="F12">
        <v>0</v>
      </c>
      <c r="G12">
        <v>4</v>
      </c>
      <c r="H12">
        <v>0</v>
      </c>
      <c r="J12">
        <f t="shared" si="2"/>
        <v>11</v>
      </c>
      <c r="K12">
        <f>VLOOKUP($A12,RankingWk13!$A$2:$H$33,2,FALSE)-J12</f>
        <v>6</v>
      </c>
      <c r="L12" t="str">
        <f t="shared" si="0"/>
        <v>New Orleans Saints</v>
      </c>
      <c r="M12" s="5">
        <f t="shared" si="1"/>
        <v>1525.9326851089345</v>
      </c>
      <c r="N12" s="6">
        <f>M12-VLOOKUP($A12,RankingWk13!$A$2:$H$33,3,FALSE)</f>
        <v>37.181065429858791</v>
      </c>
    </row>
    <row r="13" spans="1:14">
      <c r="A13" t="s">
        <v>38</v>
      </c>
      <c r="B13">
        <v>12</v>
      </c>
      <c r="C13">
        <v>1523.1240729148615</v>
      </c>
      <c r="D13">
        <v>6</v>
      </c>
      <c r="E13">
        <v>2</v>
      </c>
      <c r="F13">
        <v>0</v>
      </c>
      <c r="G13">
        <v>4</v>
      </c>
      <c r="H13">
        <v>0</v>
      </c>
      <c r="J13">
        <f t="shared" si="2"/>
        <v>12</v>
      </c>
      <c r="K13">
        <f>VLOOKUP($A13,RankingWk13!$A$2:$H$33,2,FALSE)-J13</f>
        <v>0</v>
      </c>
      <c r="L13" t="str">
        <f t="shared" si="0"/>
        <v>Dallas Cowboys</v>
      </c>
      <c r="M13" s="5">
        <f t="shared" si="1"/>
        <v>1523.1240729148615</v>
      </c>
      <c r="N13" s="6">
        <f>M13-VLOOKUP($A13,RankingWk13!$A$2:$H$33,3,FALSE)</f>
        <v>13.191385516739274</v>
      </c>
    </row>
    <row r="14" spans="1:14">
      <c r="A14" t="s">
        <v>51</v>
      </c>
      <c r="B14">
        <v>13</v>
      </c>
      <c r="C14">
        <v>1522.614576832789</v>
      </c>
      <c r="D14">
        <v>7</v>
      </c>
      <c r="E14">
        <v>2</v>
      </c>
      <c r="F14">
        <v>0</v>
      </c>
      <c r="G14">
        <v>5</v>
      </c>
      <c r="H14">
        <v>0</v>
      </c>
      <c r="J14">
        <f t="shared" si="2"/>
        <v>13</v>
      </c>
      <c r="K14">
        <f>VLOOKUP($A14,RankingWk13!$A$2:$H$33,2,FALSE)-J14</f>
        <v>2</v>
      </c>
      <c r="L14" t="str">
        <f t="shared" si="0"/>
        <v>San Francisco 49ers</v>
      </c>
      <c r="M14" s="5">
        <f t="shared" si="1"/>
        <v>1522.614576832789</v>
      </c>
      <c r="N14" s="6">
        <f>M14-VLOOKUP($A14,RankingWk13!$A$2:$H$33,3,FALSE)</f>
        <v>21.444899191688819</v>
      </c>
    </row>
    <row r="15" spans="1:14">
      <c r="A15" t="s">
        <v>44</v>
      </c>
      <c r="B15">
        <v>14</v>
      </c>
      <c r="C15">
        <v>1509.7846982901704</v>
      </c>
      <c r="D15">
        <v>7</v>
      </c>
      <c r="E15">
        <v>3</v>
      </c>
      <c r="F15">
        <v>0</v>
      </c>
      <c r="G15">
        <v>4</v>
      </c>
      <c r="H15">
        <v>0</v>
      </c>
      <c r="J15">
        <f t="shared" si="2"/>
        <v>14</v>
      </c>
      <c r="K15">
        <f>VLOOKUP($A15,RankingWk13!$A$2:$H$33,2,FALSE)-J15</f>
        <v>10</v>
      </c>
      <c r="L15" t="str">
        <f t="shared" si="0"/>
        <v>Philadelphia Eagles</v>
      </c>
      <c r="M15" s="5">
        <f t="shared" si="1"/>
        <v>1509.7846982901704</v>
      </c>
      <c r="N15" s="6">
        <f>M15-VLOOKUP($A15,RankingWk13!$A$2:$H$33,3,FALSE)</f>
        <v>53.630119138470263</v>
      </c>
    </row>
    <row r="16" spans="1:14">
      <c r="A16" t="s">
        <v>41</v>
      </c>
      <c r="B16">
        <v>15</v>
      </c>
      <c r="C16">
        <v>1500.6028956105442</v>
      </c>
      <c r="D16">
        <v>6</v>
      </c>
      <c r="E16">
        <v>4</v>
      </c>
      <c r="F16">
        <v>0</v>
      </c>
      <c r="G16">
        <v>2</v>
      </c>
      <c r="H16">
        <v>0</v>
      </c>
      <c r="J16">
        <f t="shared" si="2"/>
        <v>15</v>
      </c>
      <c r="K16">
        <f>VLOOKUP($A16,RankingWk13!$A$2:$H$33,2,FALSE)-J16</f>
        <v>-4</v>
      </c>
      <c r="L16" t="str">
        <f t="shared" si="0"/>
        <v>Minnesota Vikings</v>
      </c>
      <c r="M16" s="5">
        <f t="shared" si="1"/>
        <v>1500.6028956105442</v>
      </c>
      <c r="N16" s="6">
        <f>M16-VLOOKUP($A16,RankingWk13!$A$2:$H$33,3,FALSE)</f>
        <v>-30.528768753595386</v>
      </c>
    </row>
    <row r="17" spans="1:14">
      <c r="A17" t="s">
        <v>43</v>
      </c>
      <c r="B17">
        <v>16</v>
      </c>
      <c r="C17">
        <v>1496.8878968401596</v>
      </c>
      <c r="D17">
        <v>7</v>
      </c>
      <c r="E17">
        <v>4</v>
      </c>
      <c r="F17">
        <v>0</v>
      </c>
      <c r="G17">
        <v>3</v>
      </c>
      <c r="H17">
        <v>0</v>
      </c>
      <c r="J17">
        <f t="shared" si="2"/>
        <v>16</v>
      </c>
      <c r="K17">
        <f>VLOOKUP($A17,RankingWk13!$A$2:$H$33,2,FALSE)-J17</f>
        <v>5</v>
      </c>
      <c r="L17" t="str">
        <f t="shared" si="0"/>
        <v>New York Giants</v>
      </c>
      <c r="M17" s="5">
        <f t="shared" si="1"/>
        <v>1496.8878968401596</v>
      </c>
      <c r="N17" s="6">
        <f>M17-VLOOKUP($A17,RankingWk13!$A$2:$H$33,3,FALSE)</f>
        <v>23.678175681593984</v>
      </c>
    </row>
    <row r="18" spans="1:14">
      <c r="A18" t="s">
        <v>45</v>
      </c>
      <c r="B18">
        <v>17</v>
      </c>
      <c r="C18">
        <v>1494.898455366372</v>
      </c>
      <c r="D18">
        <v>7</v>
      </c>
      <c r="E18">
        <v>1</v>
      </c>
      <c r="F18">
        <v>0</v>
      </c>
      <c r="G18">
        <v>6</v>
      </c>
      <c r="H18">
        <v>0</v>
      </c>
      <c r="J18">
        <f t="shared" si="2"/>
        <v>17</v>
      </c>
      <c r="K18">
        <f>VLOOKUP($A18,RankingWk13!$A$2:$H$33,2,FALSE)-J18</f>
        <v>-4</v>
      </c>
      <c r="L18" t="str">
        <f t="shared" si="0"/>
        <v>Baltimore Ravens</v>
      </c>
      <c r="M18" s="5">
        <f t="shared" si="1"/>
        <v>1494.898455366372</v>
      </c>
      <c r="N18" s="6">
        <f>M18-VLOOKUP($A18,RankingWk13!$A$2:$H$33,3,FALSE)</f>
        <v>-14.487726451226081</v>
      </c>
    </row>
    <row r="19" spans="1:14">
      <c r="A19" t="s">
        <v>34</v>
      </c>
      <c r="B19">
        <v>18</v>
      </c>
      <c r="C19">
        <v>1488.3649287123817</v>
      </c>
      <c r="D19">
        <v>6</v>
      </c>
      <c r="E19">
        <v>3</v>
      </c>
      <c r="F19">
        <v>0</v>
      </c>
      <c r="G19">
        <v>3</v>
      </c>
      <c r="H19">
        <v>0</v>
      </c>
      <c r="J19">
        <f t="shared" si="2"/>
        <v>18</v>
      </c>
      <c r="K19">
        <f>VLOOKUP($A19,RankingWk13!$A$2:$H$33,2,FALSE)-J19</f>
        <v>5</v>
      </c>
      <c r="L19" t="str">
        <f t="shared" si="0"/>
        <v>Miami Dolphins</v>
      </c>
      <c r="M19" s="5">
        <f t="shared" si="1"/>
        <v>1488.3649287123817</v>
      </c>
      <c r="N19" s="6">
        <f>M19-VLOOKUP($A19,RankingWk13!$A$2:$H$33,3,FALSE)</f>
        <v>30.184212498413444</v>
      </c>
    </row>
    <row r="20" spans="1:14">
      <c r="A20" t="s">
        <v>29</v>
      </c>
      <c r="B20">
        <v>19</v>
      </c>
      <c r="C20">
        <v>1481.839352950265</v>
      </c>
      <c r="D20">
        <v>7</v>
      </c>
      <c r="E20">
        <v>2</v>
      </c>
      <c r="F20">
        <v>0</v>
      </c>
      <c r="G20">
        <v>5</v>
      </c>
      <c r="H20">
        <v>0</v>
      </c>
      <c r="J20">
        <f t="shared" si="2"/>
        <v>19</v>
      </c>
      <c r="K20">
        <f>VLOOKUP($A20,RankingWk13!$A$2:$H$33,2,FALSE)-J20</f>
        <v>-9</v>
      </c>
      <c r="L20" t="str">
        <f t="shared" si="0"/>
        <v>Kansas City Chiefs</v>
      </c>
      <c r="M20" s="5">
        <f t="shared" si="1"/>
        <v>1481.839352950265</v>
      </c>
      <c r="N20" s="6">
        <f>M20-VLOOKUP($A20,RankingWk13!$A$2:$H$33,3,FALSE)</f>
        <v>-51.335507765418924</v>
      </c>
    </row>
    <row r="21" spans="1:14">
      <c r="A21" t="s">
        <v>22</v>
      </c>
      <c r="B21">
        <v>20</v>
      </c>
      <c r="C21">
        <v>1478.0396376168965</v>
      </c>
      <c r="D21">
        <v>6</v>
      </c>
      <c r="E21">
        <v>4</v>
      </c>
      <c r="F21">
        <v>0</v>
      </c>
      <c r="G21">
        <v>2</v>
      </c>
      <c r="H21">
        <v>0</v>
      </c>
      <c r="J21">
        <f t="shared" si="2"/>
        <v>20</v>
      </c>
      <c r="K21">
        <f>VLOOKUP($A21,RankingWk13!$A$2:$H$33,2,FALSE)-J21</f>
        <v>2</v>
      </c>
      <c r="L21" t="str">
        <f t="shared" si="0"/>
        <v>New York Jets</v>
      </c>
      <c r="M21" s="5">
        <f t="shared" si="1"/>
        <v>1478.0396376168965</v>
      </c>
      <c r="N21" s="6">
        <f>M21-VLOOKUP($A21,RankingWk13!$A$2:$H$33,3,FALSE)</f>
        <v>15.322416035379547</v>
      </c>
    </row>
    <row r="22" spans="1:14">
      <c r="A22" t="s">
        <v>50</v>
      </c>
      <c r="B22">
        <v>21</v>
      </c>
      <c r="C22">
        <v>1471.4097226528654</v>
      </c>
      <c r="D22">
        <v>7</v>
      </c>
      <c r="E22">
        <v>2</v>
      </c>
      <c r="F22">
        <v>0</v>
      </c>
      <c r="G22">
        <v>5</v>
      </c>
      <c r="H22">
        <v>0</v>
      </c>
      <c r="J22">
        <f t="shared" si="2"/>
        <v>21</v>
      </c>
      <c r="K22">
        <f>VLOOKUP($A22,RankingWk13!$A$2:$H$33,2,FALSE)-J22</f>
        <v>4</v>
      </c>
      <c r="L22" t="str">
        <f t="shared" si="0"/>
        <v>San Diego Chargers</v>
      </c>
      <c r="M22" s="5">
        <f t="shared" si="1"/>
        <v>1471.4097226528654</v>
      </c>
      <c r="N22" s="6">
        <f>M22-VLOOKUP($A22,RankingWk13!$A$2:$H$33,3,FALSE)</f>
        <v>22.539946407290472</v>
      </c>
    </row>
    <row r="23" spans="1:14">
      <c r="A23" t="s">
        <v>36</v>
      </c>
      <c r="B23">
        <v>22</v>
      </c>
      <c r="C23">
        <v>1471.2297394667776</v>
      </c>
      <c r="D23">
        <v>7</v>
      </c>
      <c r="E23">
        <v>1</v>
      </c>
      <c r="F23">
        <v>0</v>
      </c>
      <c r="G23">
        <v>6</v>
      </c>
      <c r="H23">
        <v>0</v>
      </c>
      <c r="J23">
        <f t="shared" si="2"/>
        <v>22</v>
      </c>
      <c r="K23">
        <f>VLOOKUP($A23,RankingWk13!$A$2:$H$33,2,FALSE)-J23</f>
        <v>-6</v>
      </c>
      <c r="L23" t="str">
        <f t="shared" si="0"/>
        <v>Detroit Lions</v>
      </c>
      <c r="M23" s="5">
        <f t="shared" si="1"/>
        <v>1471.2297394667776</v>
      </c>
      <c r="N23" s="6">
        <f>M23-VLOOKUP($A23,RankingWk13!$A$2:$H$33,3,FALSE)</f>
        <v>-25.914618507369369</v>
      </c>
    </row>
    <row r="24" spans="1:14">
      <c r="A24" t="s">
        <v>30</v>
      </c>
      <c r="B24">
        <v>23</v>
      </c>
      <c r="C24">
        <v>1468.4269921621794</v>
      </c>
      <c r="D24">
        <v>7</v>
      </c>
      <c r="E24">
        <v>3</v>
      </c>
      <c r="F24">
        <v>0</v>
      </c>
      <c r="G24">
        <v>4</v>
      </c>
      <c r="H24">
        <v>0</v>
      </c>
      <c r="J24">
        <f t="shared" si="2"/>
        <v>23</v>
      </c>
      <c r="K24">
        <f>VLOOKUP($A24,RankingWk13!$A$2:$H$33,2,FALSE)-J24</f>
        <v>-4</v>
      </c>
      <c r="L24" t="str">
        <f t="shared" si="0"/>
        <v>Buffalo Bills</v>
      </c>
      <c r="M24" s="5">
        <f t="shared" si="1"/>
        <v>1468.4269921621794</v>
      </c>
      <c r="N24" s="6">
        <f>M24-VLOOKUP($A24,RankingWk13!$A$2:$H$33,3,FALSE)</f>
        <v>-8.4165727671854711</v>
      </c>
    </row>
    <row r="25" spans="1:14">
      <c r="A25" t="s">
        <v>37</v>
      </c>
      <c r="B25">
        <v>24</v>
      </c>
      <c r="C25">
        <v>1468.3273994352344</v>
      </c>
      <c r="D25">
        <v>6</v>
      </c>
      <c r="E25">
        <v>3</v>
      </c>
      <c r="F25">
        <v>0</v>
      </c>
      <c r="G25">
        <v>3</v>
      </c>
      <c r="H25">
        <v>0</v>
      </c>
      <c r="J25">
        <f t="shared" si="2"/>
        <v>24</v>
      </c>
      <c r="K25">
        <f>VLOOKUP($A25,RankingWk13!$A$2:$H$33,2,FALSE)-J25</f>
        <v>2</v>
      </c>
      <c r="L25" t="str">
        <f t="shared" si="0"/>
        <v>St. Louis Rams</v>
      </c>
      <c r="M25" s="5">
        <f t="shared" si="1"/>
        <v>1468.3273994352344</v>
      </c>
      <c r="N25" s="6">
        <f>M25-VLOOKUP($A25,RankingWk13!$A$2:$H$33,3,FALSE)</f>
        <v>28.638836955948136</v>
      </c>
    </row>
    <row r="26" spans="1:14">
      <c r="A26" t="s">
        <v>25</v>
      </c>
      <c r="B26">
        <v>25</v>
      </c>
      <c r="C26">
        <v>1456.4507293129375</v>
      </c>
      <c r="D26">
        <v>6</v>
      </c>
      <c r="E26">
        <v>2</v>
      </c>
      <c r="F26">
        <v>0</v>
      </c>
      <c r="G26">
        <v>4</v>
      </c>
      <c r="H26">
        <v>1</v>
      </c>
      <c r="J26">
        <f t="shared" si="2"/>
        <v>25</v>
      </c>
      <c r="K26">
        <f>VLOOKUP($A26,RankingWk13!$A$2:$H$33,2,FALSE)-J26</f>
        <v>-7</v>
      </c>
      <c r="L26" t="str">
        <f t="shared" si="0"/>
        <v>Chicago Bears</v>
      </c>
      <c r="M26" s="5">
        <f t="shared" si="1"/>
        <v>1456.4507293129375</v>
      </c>
      <c r="N26" s="6">
        <f>M26-VLOOKUP($A26,RankingWk13!$A$2:$H$33,3,FALSE)</f>
        <v>-24.026124110449018</v>
      </c>
    </row>
    <row r="27" spans="1:14">
      <c r="A27" t="s">
        <v>23</v>
      </c>
      <c r="B27">
        <v>26</v>
      </c>
      <c r="C27">
        <v>1450.4419340135778</v>
      </c>
      <c r="D27">
        <v>7</v>
      </c>
      <c r="E27">
        <v>2</v>
      </c>
      <c r="F27">
        <v>0</v>
      </c>
      <c r="G27">
        <v>5</v>
      </c>
      <c r="H27">
        <v>0</v>
      </c>
      <c r="J27">
        <f t="shared" si="2"/>
        <v>26</v>
      </c>
      <c r="K27">
        <f>VLOOKUP($A27,RankingWk13!$A$2:$H$33,2,FALSE)-J27</f>
        <v>-12</v>
      </c>
      <c r="L27" t="str">
        <f t="shared" si="0"/>
        <v>Houston Texans</v>
      </c>
      <c r="M27" s="5">
        <f t="shared" si="1"/>
        <v>1450.4419340135778</v>
      </c>
      <c r="N27" s="6">
        <f>M27-VLOOKUP($A27,RankingWk13!$A$2:$H$33,3,FALSE)</f>
        <v>-51.921669866865159</v>
      </c>
    </row>
    <row r="28" spans="1:14">
      <c r="A28" t="s">
        <v>40</v>
      </c>
      <c r="B28">
        <v>27</v>
      </c>
      <c r="C28">
        <v>1416.3492544796272</v>
      </c>
      <c r="D28">
        <v>7</v>
      </c>
      <c r="E28">
        <v>2</v>
      </c>
      <c r="F28">
        <v>0</v>
      </c>
      <c r="G28">
        <v>5</v>
      </c>
      <c r="H28">
        <v>0</v>
      </c>
      <c r="J28">
        <f t="shared" si="2"/>
        <v>27</v>
      </c>
      <c r="K28">
        <f>VLOOKUP($A28,RankingWk13!$A$2:$H$33,2,FALSE)-J28</f>
        <v>1</v>
      </c>
      <c r="L28" t="str">
        <f t="shared" si="0"/>
        <v>Jacksonville Jaguars</v>
      </c>
      <c r="M28" s="5">
        <f t="shared" si="1"/>
        <v>1416.3492544796272</v>
      </c>
      <c r="N28" s="6">
        <f>M28-VLOOKUP($A28,RankingWk13!$A$2:$H$33,3,FALSE)</f>
        <v>-2.8164540870889141</v>
      </c>
    </row>
    <row r="29" spans="1:14">
      <c r="A29" t="s">
        <v>46</v>
      </c>
      <c r="B29">
        <v>28</v>
      </c>
      <c r="C29">
        <v>1402.2045941093586</v>
      </c>
      <c r="D29">
        <v>7</v>
      </c>
      <c r="E29">
        <v>3</v>
      </c>
      <c r="F29">
        <v>0</v>
      </c>
      <c r="G29">
        <v>4</v>
      </c>
      <c r="H29">
        <v>0</v>
      </c>
      <c r="J29">
        <f t="shared" si="2"/>
        <v>28</v>
      </c>
      <c r="K29">
        <f>VLOOKUP($A29,RankingWk13!$A$2:$H$33,2,FALSE)-J29</f>
        <v>-1</v>
      </c>
      <c r="L29" t="str">
        <f t="shared" si="0"/>
        <v>Washington Redskins</v>
      </c>
      <c r="M29" s="5">
        <f t="shared" si="1"/>
        <v>1402.2045941093586</v>
      </c>
      <c r="N29" s="6">
        <f>M29-VLOOKUP($A29,RankingWk13!$A$2:$H$33,3,FALSE)</f>
        <v>-21.761749988887686</v>
      </c>
    </row>
    <row r="30" spans="1:14">
      <c r="A30" t="s">
        <v>47</v>
      </c>
      <c r="B30">
        <v>29</v>
      </c>
      <c r="C30">
        <v>1398.2750299399145</v>
      </c>
      <c r="D30">
        <v>6</v>
      </c>
      <c r="E30">
        <v>3</v>
      </c>
      <c r="F30">
        <v>0</v>
      </c>
      <c r="G30">
        <v>3</v>
      </c>
      <c r="H30">
        <v>0</v>
      </c>
      <c r="J30">
        <f t="shared" si="2"/>
        <v>29</v>
      </c>
      <c r="K30">
        <f>VLOOKUP($A30,RankingWk13!$A$2:$H$33,2,FALSE)-J30</f>
        <v>0</v>
      </c>
      <c r="L30" t="str">
        <f t="shared" si="0"/>
        <v>Oakland Raiders</v>
      </c>
      <c r="M30" s="5">
        <f t="shared" si="1"/>
        <v>1398.2750299399145</v>
      </c>
      <c r="N30" s="6">
        <f>M30-VLOOKUP($A30,RankingWk13!$A$2:$H$33,3,FALSE)</f>
        <v>0.1423945798751447</v>
      </c>
    </row>
    <row r="31" spans="1:14">
      <c r="A31" t="s">
        <v>32</v>
      </c>
      <c r="B31">
        <v>30</v>
      </c>
      <c r="C31">
        <v>1372.6577945416657</v>
      </c>
      <c r="D31">
        <v>7</v>
      </c>
      <c r="E31">
        <v>2</v>
      </c>
      <c r="F31">
        <v>0</v>
      </c>
      <c r="G31">
        <v>5</v>
      </c>
      <c r="H31">
        <v>0</v>
      </c>
      <c r="J31">
        <f t="shared" si="2"/>
        <v>30</v>
      </c>
      <c r="K31">
        <f>VLOOKUP($A31,RankingWk13!$A$2:$H$33,2,FALSE)-J31</f>
        <v>1</v>
      </c>
      <c r="L31" t="str">
        <f t="shared" si="0"/>
        <v>Cleveland Browns</v>
      </c>
      <c r="M31" s="5">
        <f t="shared" si="1"/>
        <v>1372.6577945416657</v>
      </c>
      <c r="N31" s="6">
        <f>M31-VLOOKUP($A31,RankingWk13!$A$2:$H$33,3,FALSE)</f>
        <v>24.769952067161739</v>
      </c>
    </row>
    <row r="32" spans="1:14">
      <c r="A32" t="s">
        <v>21</v>
      </c>
      <c r="B32">
        <v>31</v>
      </c>
      <c r="C32">
        <v>1360.6876451557921</v>
      </c>
      <c r="D32">
        <v>6</v>
      </c>
      <c r="E32">
        <v>2</v>
      </c>
      <c r="F32">
        <v>0</v>
      </c>
      <c r="G32">
        <v>4</v>
      </c>
      <c r="H32">
        <v>0</v>
      </c>
      <c r="J32">
        <f t="shared" si="2"/>
        <v>31</v>
      </c>
      <c r="K32">
        <f>VLOOKUP($A32,RankingWk13!$A$2:$H$33,2,FALSE)-J32</f>
        <v>-1</v>
      </c>
      <c r="L32" t="str">
        <f t="shared" si="0"/>
        <v>Tampa Bay Buccaneers</v>
      </c>
      <c r="M32" s="5">
        <f t="shared" si="1"/>
        <v>1360.6876451557921</v>
      </c>
      <c r="N32" s="6">
        <f>M32-VLOOKUP($A32,RankingWk13!$A$2:$H$33,3,FALSE)</f>
        <v>-35.67251663603588</v>
      </c>
    </row>
    <row r="33" spans="1:14">
      <c r="A33" t="s">
        <v>26</v>
      </c>
      <c r="B33">
        <v>32</v>
      </c>
      <c r="C33">
        <v>1344.1377300735567</v>
      </c>
      <c r="D33">
        <v>6</v>
      </c>
      <c r="E33">
        <v>1</v>
      </c>
      <c r="F33">
        <v>0</v>
      </c>
      <c r="G33">
        <v>5</v>
      </c>
      <c r="H33">
        <v>0</v>
      </c>
      <c r="J33">
        <f t="shared" si="2"/>
        <v>32</v>
      </c>
      <c r="K33">
        <f>VLOOKUP($A33,RankingWk13!$A$2:$H$33,2,FALSE)-J33</f>
        <v>0</v>
      </c>
      <c r="L33" t="str">
        <f t="shared" si="0"/>
        <v>Tennessee Titans</v>
      </c>
      <c r="M33" s="5">
        <f t="shared" si="1"/>
        <v>1344.1377300735567</v>
      </c>
      <c r="N33" s="6">
        <f>M33-VLOOKUP($A33,RankingWk13!$A$2:$H$33,3,FALSE)</f>
        <v>15.513922504413358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92</v>
      </c>
      <c r="B1" t="s">
        <v>104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4" t="s">
        <v>105</v>
      </c>
      <c r="K1" s="4" t="s">
        <v>106</v>
      </c>
      <c r="L1" s="4" t="s">
        <v>107</v>
      </c>
      <c r="M1" s="4" t="s">
        <v>93</v>
      </c>
      <c r="N1" s="4" t="s">
        <v>108</v>
      </c>
    </row>
    <row r="2" spans="1:14">
      <c r="A2" t="s">
        <v>42</v>
      </c>
      <c r="B2">
        <v>1</v>
      </c>
      <c r="C2">
        <v>1703.2771568814551</v>
      </c>
      <c r="D2">
        <v>7</v>
      </c>
      <c r="E2">
        <v>7</v>
      </c>
      <c r="F2">
        <v>0</v>
      </c>
      <c r="G2">
        <v>0</v>
      </c>
      <c r="H2">
        <v>0</v>
      </c>
      <c r="J2">
        <f>1</f>
        <v>1</v>
      </c>
      <c r="K2">
        <f>VLOOKUP($A2,RankingWk13!$A$2:$H$33,2,FALSE)-J2</f>
        <v>0</v>
      </c>
      <c r="L2" t="str">
        <f>A2</f>
        <v>New England Patriots</v>
      </c>
      <c r="M2" s="5">
        <f>C2</f>
        <v>1703.2771568814551</v>
      </c>
      <c r="N2" s="6">
        <f>M2-VLOOKUP($A2,RankingWk13!$A$2:$H$33,3,FALSE)</f>
        <v>0.36922569894204571</v>
      </c>
    </row>
    <row r="3" spans="1:14">
      <c r="A3" t="s">
        <v>33</v>
      </c>
      <c r="B3">
        <v>2</v>
      </c>
      <c r="C3">
        <v>1666.2557875378429</v>
      </c>
      <c r="D3">
        <v>7</v>
      </c>
      <c r="E3">
        <v>7</v>
      </c>
      <c r="F3">
        <v>0</v>
      </c>
      <c r="G3">
        <v>0</v>
      </c>
      <c r="H3">
        <v>0</v>
      </c>
      <c r="J3">
        <f>J2+1</f>
        <v>2</v>
      </c>
      <c r="K3">
        <f>VLOOKUP($A3,RankingWk13!$A$2:$H$33,2,FALSE)-J3</f>
        <v>0</v>
      </c>
      <c r="L3" t="str">
        <f t="shared" ref="L3:L33" si="0">A3</f>
        <v>Denver Broncos</v>
      </c>
      <c r="M3" s="5">
        <f t="shared" ref="M3:M33" si="1">C3</f>
        <v>1666.2557875378429</v>
      </c>
      <c r="N3" s="6">
        <f>M3-VLOOKUP($A3,RankingWk13!$A$2:$H$33,3,FALSE)</f>
        <v>12.464260466161704</v>
      </c>
    </row>
    <row r="4" spans="1:14">
      <c r="A4" t="s">
        <v>35</v>
      </c>
      <c r="B4">
        <v>3</v>
      </c>
      <c r="C4">
        <v>1628.2221339056659</v>
      </c>
      <c r="D4">
        <v>7</v>
      </c>
      <c r="E4">
        <v>7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VLOOKUP($A4,RankingWk13!$A$2:$H$33,2,FALSE)-J4</f>
        <v>2</v>
      </c>
      <c r="L4" t="str">
        <f t="shared" si="0"/>
        <v>Cincinnati Bengals</v>
      </c>
      <c r="M4" s="5">
        <f t="shared" si="1"/>
        <v>1628.2221339056659</v>
      </c>
      <c r="N4" s="6">
        <f>M4-VLOOKUP($A4,RankingWk13!$A$2:$H$33,3,FALSE)</f>
        <v>20.209653327573278</v>
      </c>
    </row>
    <row r="5" spans="1:14">
      <c r="A5" t="s">
        <v>48</v>
      </c>
      <c r="B5">
        <v>4</v>
      </c>
      <c r="C5">
        <v>1605.189594469035</v>
      </c>
      <c r="D5">
        <v>8</v>
      </c>
      <c r="E5">
        <v>4</v>
      </c>
      <c r="F5">
        <v>0</v>
      </c>
      <c r="G5">
        <v>4</v>
      </c>
      <c r="H5">
        <v>0</v>
      </c>
      <c r="J5">
        <f t="shared" si="2"/>
        <v>4</v>
      </c>
      <c r="K5">
        <f>VLOOKUP($A5,RankingWk13!$A$2:$H$33,2,FALSE)-J5</f>
        <v>0</v>
      </c>
      <c r="L5" t="str">
        <f t="shared" si="0"/>
        <v>Seattle Seahawks</v>
      </c>
      <c r="M5" s="5">
        <f t="shared" si="1"/>
        <v>1605.189594469035</v>
      </c>
      <c r="N5" s="6">
        <f>M5-VLOOKUP($A5,RankingWk13!$A$2:$H$33,3,FALSE)</f>
        <v>-6.9347881872245125</v>
      </c>
    </row>
    <row r="6" spans="1:14">
      <c r="A6" t="s">
        <v>31</v>
      </c>
      <c r="B6">
        <v>5</v>
      </c>
      <c r="C6">
        <v>1584.7770077826531</v>
      </c>
      <c r="D6">
        <v>7</v>
      </c>
      <c r="E6">
        <v>6</v>
      </c>
      <c r="F6">
        <v>0</v>
      </c>
      <c r="G6">
        <v>1</v>
      </c>
      <c r="H6">
        <v>0</v>
      </c>
      <c r="J6">
        <f t="shared" si="2"/>
        <v>5</v>
      </c>
      <c r="K6">
        <f>VLOOKUP($A6,RankingWk13!$A$2:$H$33,2,FALSE)-J6</f>
        <v>3</v>
      </c>
      <c r="L6" t="str">
        <f t="shared" si="0"/>
        <v>Green Bay Packers</v>
      </c>
      <c r="M6" s="5">
        <f t="shared" si="1"/>
        <v>1584.7770077826531</v>
      </c>
      <c r="N6" s="6">
        <f>M6-VLOOKUP($A6,RankingWk13!$A$2:$H$33,3,FALSE)</f>
        <v>33.549500888965895</v>
      </c>
    </row>
    <row r="7" spans="1:14">
      <c r="A7" t="s">
        <v>27</v>
      </c>
      <c r="B7">
        <v>6</v>
      </c>
      <c r="C7">
        <v>1580.6164486840064</v>
      </c>
      <c r="D7">
        <v>7</v>
      </c>
      <c r="E7">
        <v>7</v>
      </c>
      <c r="F7">
        <v>0</v>
      </c>
      <c r="G7">
        <v>0</v>
      </c>
      <c r="H7">
        <v>0</v>
      </c>
      <c r="J7">
        <f t="shared" si="2"/>
        <v>6</v>
      </c>
      <c r="K7">
        <f>VLOOKUP($A7,RankingWk13!$A$2:$H$33,2,FALSE)-J7</f>
        <v>-3</v>
      </c>
      <c r="L7" t="str">
        <f t="shared" si="0"/>
        <v>Carolina Panthers</v>
      </c>
      <c r="M7" s="5">
        <f t="shared" si="1"/>
        <v>1580.6164486840064</v>
      </c>
      <c r="N7" s="6">
        <f>M7-VLOOKUP($A7,RankingWk13!$A$2:$H$33,3,FALSE)</f>
        <v>-33.64281665470935</v>
      </c>
    </row>
    <row r="8" spans="1:14">
      <c r="A8" t="s">
        <v>28</v>
      </c>
      <c r="B8">
        <v>7</v>
      </c>
      <c r="C8">
        <v>1564.9987697751999</v>
      </c>
      <c r="D8">
        <v>8</v>
      </c>
      <c r="E8">
        <v>6</v>
      </c>
      <c r="F8">
        <v>0</v>
      </c>
      <c r="G8">
        <v>2</v>
      </c>
      <c r="H8">
        <v>0</v>
      </c>
      <c r="J8">
        <f t="shared" si="2"/>
        <v>7</v>
      </c>
      <c r="K8">
        <f>VLOOKUP($A8,RankingWk13!$A$2:$H$33,2,FALSE)-J8</f>
        <v>-1</v>
      </c>
      <c r="L8" t="str">
        <f t="shared" si="0"/>
        <v>Arizona Cardinals</v>
      </c>
      <c r="M8" s="5">
        <f t="shared" si="1"/>
        <v>1564.9987697751999</v>
      </c>
      <c r="N8" s="6">
        <f>M8-VLOOKUP($A8,RankingWk13!$A$2:$H$33,3,FALSE)</f>
        <v>-37.319453686150837</v>
      </c>
    </row>
    <row r="9" spans="1:14">
      <c r="A9" t="s">
        <v>49</v>
      </c>
      <c r="B9">
        <v>8</v>
      </c>
      <c r="C9">
        <v>1541.413812250501</v>
      </c>
      <c r="D9">
        <v>8</v>
      </c>
      <c r="E9">
        <v>4</v>
      </c>
      <c r="F9">
        <v>0</v>
      </c>
      <c r="G9">
        <v>4</v>
      </c>
      <c r="H9">
        <v>0</v>
      </c>
      <c r="J9">
        <f t="shared" si="2"/>
        <v>8</v>
      </c>
      <c r="K9">
        <f>VLOOKUP($A9,RankingWk13!$A$2:$H$33,2,FALSE)-J9</f>
        <v>1</v>
      </c>
      <c r="L9" t="str">
        <f t="shared" si="0"/>
        <v>Pittsburgh Steelers</v>
      </c>
      <c r="M9" s="5">
        <f t="shared" si="1"/>
        <v>1541.413812250501</v>
      </c>
      <c r="N9" s="6">
        <f>M9-VLOOKUP($A9,RankingWk13!$A$2:$H$33,3,FALSE)</f>
        <v>-3.5559359359704104</v>
      </c>
    </row>
    <row r="10" spans="1:14">
      <c r="A10" t="s">
        <v>52</v>
      </c>
      <c r="B10">
        <v>9</v>
      </c>
      <c r="C10">
        <v>1537.3901423453913</v>
      </c>
      <c r="D10">
        <v>8</v>
      </c>
      <c r="E10">
        <v>4</v>
      </c>
      <c r="F10">
        <v>0</v>
      </c>
      <c r="G10">
        <v>4</v>
      </c>
      <c r="H10">
        <v>0</v>
      </c>
      <c r="J10">
        <f t="shared" si="2"/>
        <v>9</v>
      </c>
      <c r="K10">
        <f>VLOOKUP($A10,RankingWk13!$A$2:$H$33,2,FALSE)-J10</f>
        <v>8</v>
      </c>
      <c r="L10" t="str">
        <f t="shared" si="0"/>
        <v>New Orleans Saints</v>
      </c>
      <c r="M10" s="5">
        <f t="shared" si="1"/>
        <v>1537.3901423453913</v>
      </c>
      <c r="N10" s="6">
        <f>M10-VLOOKUP($A10,RankingWk13!$A$2:$H$33,3,FALSE)</f>
        <v>48.638522666315566</v>
      </c>
    </row>
    <row r="11" spans="1:14">
      <c r="A11" t="s">
        <v>39</v>
      </c>
      <c r="B11">
        <v>10</v>
      </c>
      <c r="C11">
        <v>1529.8569553691943</v>
      </c>
      <c r="D11">
        <v>8</v>
      </c>
      <c r="E11">
        <v>3</v>
      </c>
      <c r="F11">
        <v>0</v>
      </c>
      <c r="G11">
        <v>5</v>
      </c>
      <c r="H11">
        <v>0</v>
      </c>
      <c r="J11">
        <f t="shared" si="2"/>
        <v>10</v>
      </c>
      <c r="K11">
        <f>VLOOKUP($A11,RankingWk13!$A$2:$H$33,2,FALSE)-J11</f>
        <v>-3</v>
      </c>
      <c r="L11" t="str">
        <f t="shared" si="0"/>
        <v>Indianapolis Colts</v>
      </c>
      <c r="M11" s="5">
        <f t="shared" si="1"/>
        <v>1529.8569553691943</v>
      </c>
      <c r="N11" s="6">
        <f>M11-VLOOKUP($A11,RankingWk13!$A$2:$H$33,3,FALSE)</f>
        <v>-35.218929321175665</v>
      </c>
    </row>
    <row r="12" spans="1:14">
      <c r="A12" t="s">
        <v>38</v>
      </c>
      <c r="B12">
        <v>11</v>
      </c>
      <c r="C12">
        <v>1513.182290979661</v>
      </c>
      <c r="D12">
        <v>7</v>
      </c>
      <c r="E12">
        <v>2</v>
      </c>
      <c r="F12">
        <v>0</v>
      </c>
      <c r="G12">
        <v>5</v>
      </c>
      <c r="H12">
        <v>0</v>
      </c>
      <c r="J12">
        <f t="shared" si="2"/>
        <v>11</v>
      </c>
      <c r="K12">
        <f>VLOOKUP($A12,RankingWk13!$A$2:$H$33,2,FALSE)-J12</f>
        <v>1</v>
      </c>
      <c r="L12" t="str">
        <f t="shared" si="0"/>
        <v>Dallas Cowboys</v>
      </c>
      <c r="M12" s="5">
        <f t="shared" si="1"/>
        <v>1513.182290979661</v>
      </c>
      <c r="N12" s="6">
        <f>M12-VLOOKUP($A12,RankingWk13!$A$2:$H$33,3,FALSE)</f>
        <v>3.2496035815388495</v>
      </c>
    </row>
    <row r="13" spans="1:14">
      <c r="A13" t="s">
        <v>41</v>
      </c>
      <c r="B13">
        <v>12</v>
      </c>
      <c r="C13">
        <v>1511.5228899558715</v>
      </c>
      <c r="D13">
        <v>7</v>
      </c>
      <c r="E13">
        <v>5</v>
      </c>
      <c r="F13">
        <v>0</v>
      </c>
      <c r="G13">
        <v>2</v>
      </c>
      <c r="H13">
        <v>0</v>
      </c>
      <c r="J13">
        <f t="shared" si="2"/>
        <v>12</v>
      </c>
      <c r="K13">
        <f>VLOOKUP($A13,RankingWk13!$A$2:$H$33,2,FALSE)-J13</f>
        <v>-1</v>
      </c>
      <c r="L13" t="str">
        <f t="shared" si="0"/>
        <v>Minnesota Vikings</v>
      </c>
      <c r="M13" s="5">
        <f t="shared" si="1"/>
        <v>1511.5228899558715</v>
      </c>
      <c r="N13" s="6">
        <f>M13-VLOOKUP($A13,RankingWk13!$A$2:$H$33,3,FALSE)</f>
        <v>-19.608774408268118</v>
      </c>
    </row>
    <row r="14" spans="1:14">
      <c r="A14" t="s">
        <v>24</v>
      </c>
      <c r="B14">
        <v>13</v>
      </c>
      <c r="C14">
        <v>1510.8636734054594</v>
      </c>
      <c r="D14">
        <v>8</v>
      </c>
      <c r="E14">
        <v>6</v>
      </c>
      <c r="F14">
        <v>0</v>
      </c>
      <c r="G14">
        <v>2</v>
      </c>
      <c r="H14">
        <v>0</v>
      </c>
      <c r="J14">
        <f t="shared" si="2"/>
        <v>13</v>
      </c>
      <c r="K14">
        <f>VLOOKUP($A14,RankingWk13!$A$2:$H$33,2,FALSE)-J14</f>
        <v>7</v>
      </c>
      <c r="L14" t="str">
        <f t="shared" si="0"/>
        <v>Atlanta Falcons</v>
      </c>
      <c r="M14" s="5">
        <f t="shared" si="1"/>
        <v>1510.8636734054594</v>
      </c>
      <c r="N14" s="6">
        <f>M14-VLOOKUP($A14,RankingWk13!$A$2:$H$33,3,FALSE)</f>
        <v>34.695775234167968</v>
      </c>
    </row>
    <row r="15" spans="1:14">
      <c r="A15" t="s">
        <v>44</v>
      </c>
      <c r="B15">
        <v>14</v>
      </c>
      <c r="C15">
        <v>1509.7846982901704</v>
      </c>
      <c r="D15">
        <v>7</v>
      </c>
      <c r="E15">
        <v>3</v>
      </c>
      <c r="F15">
        <v>0</v>
      </c>
      <c r="G15">
        <v>4</v>
      </c>
      <c r="H15">
        <v>1</v>
      </c>
      <c r="J15">
        <f t="shared" si="2"/>
        <v>14</v>
      </c>
      <c r="K15">
        <f>VLOOKUP($A15,RankingWk13!$A$2:$H$33,2,FALSE)-J15</f>
        <v>10</v>
      </c>
      <c r="L15" t="str">
        <f t="shared" si="0"/>
        <v>Philadelphia Eagles</v>
      </c>
      <c r="M15" s="5">
        <f t="shared" si="1"/>
        <v>1509.7846982901704</v>
      </c>
      <c r="N15" s="6">
        <f>M15-VLOOKUP($A15,RankingWk13!$A$2:$H$33,3,FALSE)</f>
        <v>53.630119138470263</v>
      </c>
    </row>
    <row r="16" spans="1:14">
      <c r="A16" t="s">
        <v>51</v>
      </c>
      <c r="B16">
        <v>15</v>
      </c>
      <c r="C16">
        <v>1508.1771798108391</v>
      </c>
      <c r="D16">
        <v>8</v>
      </c>
      <c r="E16">
        <v>2</v>
      </c>
      <c r="F16">
        <v>0</v>
      </c>
      <c r="G16">
        <v>6</v>
      </c>
      <c r="H16">
        <v>0</v>
      </c>
      <c r="J16">
        <f t="shared" si="2"/>
        <v>15</v>
      </c>
      <c r="K16">
        <f>VLOOKUP($A16,RankingWk13!$A$2:$H$33,2,FALSE)-J16</f>
        <v>0</v>
      </c>
      <c r="L16" t="str">
        <f t="shared" si="0"/>
        <v>San Francisco 49ers</v>
      </c>
      <c r="M16" s="5">
        <f t="shared" si="1"/>
        <v>1508.1771798108391</v>
      </c>
      <c r="N16" s="6">
        <f>M16-VLOOKUP($A16,RankingWk13!$A$2:$H$33,3,FALSE)</f>
        <v>7.0075021697389275</v>
      </c>
    </row>
    <row r="17" spans="1:14">
      <c r="A17" t="s">
        <v>45</v>
      </c>
      <c r="B17">
        <v>16</v>
      </c>
      <c r="C17">
        <v>1506.554665418515</v>
      </c>
      <c r="D17">
        <v>8</v>
      </c>
      <c r="E17">
        <v>2</v>
      </c>
      <c r="F17">
        <v>0</v>
      </c>
      <c r="G17">
        <v>6</v>
      </c>
      <c r="H17">
        <v>0</v>
      </c>
      <c r="J17">
        <f t="shared" si="2"/>
        <v>16</v>
      </c>
      <c r="K17">
        <f>VLOOKUP($A17,RankingWk13!$A$2:$H$33,2,FALSE)-J17</f>
        <v>-3</v>
      </c>
      <c r="L17" t="str">
        <f t="shared" si="0"/>
        <v>Baltimore Ravens</v>
      </c>
      <c r="M17" s="5">
        <f t="shared" si="1"/>
        <v>1506.554665418515</v>
      </c>
      <c r="N17" s="6">
        <f>M17-VLOOKUP($A17,RankingWk13!$A$2:$H$33,3,FALSE)</f>
        <v>-2.831516399083057</v>
      </c>
    </row>
    <row r="18" spans="1:14">
      <c r="A18" t="s">
        <v>29</v>
      </c>
      <c r="B18">
        <v>17</v>
      </c>
      <c r="C18">
        <v>1493.9577600262548</v>
      </c>
      <c r="D18">
        <v>8</v>
      </c>
      <c r="E18">
        <v>3</v>
      </c>
      <c r="F18">
        <v>0</v>
      </c>
      <c r="G18">
        <v>5</v>
      </c>
      <c r="H18">
        <v>0</v>
      </c>
      <c r="J18">
        <f t="shared" si="2"/>
        <v>17</v>
      </c>
      <c r="K18">
        <f>VLOOKUP($A18,RankingWk13!$A$2:$H$33,2,FALSE)-J18</f>
        <v>-7</v>
      </c>
      <c r="L18" t="str">
        <f t="shared" si="0"/>
        <v>Kansas City Chiefs</v>
      </c>
      <c r="M18" s="5">
        <f t="shared" si="1"/>
        <v>1493.9577600262548</v>
      </c>
      <c r="N18" s="6">
        <f>M18-VLOOKUP($A18,RankingWk13!$A$2:$H$33,3,FALSE)</f>
        <v>-39.217100689429117</v>
      </c>
    </row>
    <row r="19" spans="1:14">
      <c r="A19" t="s">
        <v>43</v>
      </c>
      <c r="B19">
        <v>18</v>
      </c>
      <c r="C19">
        <v>1485.4304396037028</v>
      </c>
      <c r="D19">
        <v>8</v>
      </c>
      <c r="E19">
        <v>4</v>
      </c>
      <c r="F19">
        <v>0</v>
      </c>
      <c r="G19">
        <v>4</v>
      </c>
      <c r="H19">
        <v>0</v>
      </c>
      <c r="J19">
        <f t="shared" si="2"/>
        <v>18</v>
      </c>
      <c r="K19">
        <f>VLOOKUP($A19,RankingWk13!$A$2:$H$33,2,FALSE)-J19</f>
        <v>3</v>
      </c>
      <c r="L19" t="str">
        <f t="shared" si="0"/>
        <v>New York Giants</v>
      </c>
      <c r="M19" s="5">
        <f t="shared" si="1"/>
        <v>1485.4304396037028</v>
      </c>
      <c r="N19" s="6">
        <f>M19-VLOOKUP($A19,RankingWk13!$A$2:$H$33,3,FALSE)</f>
        <v>12.220718445137209</v>
      </c>
    </row>
    <row r="20" spans="1:14">
      <c r="A20" t="s">
        <v>37</v>
      </c>
      <c r="B20">
        <v>19</v>
      </c>
      <c r="C20">
        <v>1482.7647964571843</v>
      </c>
      <c r="D20">
        <v>7</v>
      </c>
      <c r="E20">
        <v>4</v>
      </c>
      <c r="F20">
        <v>0</v>
      </c>
      <c r="G20">
        <v>3</v>
      </c>
      <c r="H20">
        <v>0</v>
      </c>
      <c r="J20">
        <f t="shared" si="2"/>
        <v>19</v>
      </c>
      <c r="K20">
        <f>VLOOKUP($A20,RankingWk13!$A$2:$H$33,2,FALSE)-J20</f>
        <v>7</v>
      </c>
      <c r="L20" t="str">
        <f t="shared" si="0"/>
        <v>St. Louis Rams</v>
      </c>
      <c r="M20" s="5">
        <f t="shared" si="1"/>
        <v>1482.7647964571843</v>
      </c>
      <c r="N20" s="6">
        <f>M20-VLOOKUP($A20,RankingWk13!$A$2:$H$33,3,FALSE)</f>
        <v>43.076233977898028</v>
      </c>
    </row>
    <row r="21" spans="1:14">
      <c r="A21" t="s">
        <v>34</v>
      </c>
      <c r="B21">
        <v>20</v>
      </c>
      <c r="C21">
        <v>1482.5954750840115</v>
      </c>
      <c r="D21">
        <v>7</v>
      </c>
      <c r="E21">
        <v>3</v>
      </c>
      <c r="F21">
        <v>0</v>
      </c>
      <c r="G21">
        <v>4</v>
      </c>
      <c r="H21">
        <v>0</v>
      </c>
      <c r="J21">
        <f t="shared" si="2"/>
        <v>20</v>
      </c>
      <c r="K21">
        <f>VLOOKUP($A21,RankingWk13!$A$2:$H$33,2,FALSE)-J21</f>
        <v>3</v>
      </c>
      <c r="L21" t="str">
        <f t="shared" si="0"/>
        <v>Miami Dolphins</v>
      </c>
      <c r="M21" s="5">
        <f t="shared" si="1"/>
        <v>1482.5954750840115</v>
      </c>
      <c r="N21" s="6">
        <f>M21-VLOOKUP($A21,RankingWk13!$A$2:$H$33,3,FALSE)</f>
        <v>24.414758870043215</v>
      </c>
    </row>
    <row r="22" spans="1:14">
      <c r="A22" t="s">
        <v>30</v>
      </c>
      <c r="B22">
        <v>21</v>
      </c>
      <c r="C22">
        <v>1468.4269921621794</v>
      </c>
      <c r="D22">
        <v>7</v>
      </c>
      <c r="E22">
        <v>3</v>
      </c>
      <c r="F22">
        <v>0</v>
      </c>
      <c r="G22">
        <v>4</v>
      </c>
      <c r="H22">
        <v>1</v>
      </c>
      <c r="J22">
        <f t="shared" si="2"/>
        <v>21</v>
      </c>
      <c r="K22">
        <f>VLOOKUP($A22,RankingWk13!$A$2:$H$33,2,FALSE)-J22</f>
        <v>-2</v>
      </c>
      <c r="L22" t="str">
        <f t="shared" si="0"/>
        <v>Buffalo Bills</v>
      </c>
      <c r="M22" s="5">
        <f t="shared" si="1"/>
        <v>1468.4269921621794</v>
      </c>
      <c r="N22" s="6">
        <f>M22-VLOOKUP($A22,RankingWk13!$A$2:$H$33,3,FALSE)</f>
        <v>-8.4165727671854711</v>
      </c>
    </row>
    <row r="23" spans="1:14">
      <c r="A23" t="s">
        <v>22</v>
      </c>
      <c r="B23">
        <v>22</v>
      </c>
      <c r="C23">
        <v>1462.7192536568086</v>
      </c>
      <c r="D23">
        <v>7</v>
      </c>
      <c r="E23">
        <v>4</v>
      </c>
      <c r="F23">
        <v>0</v>
      </c>
      <c r="G23">
        <v>3</v>
      </c>
      <c r="H23">
        <v>0</v>
      </c>
      <c r="J23">
        <f t="shared" si="2"/>
        <v>22</v>
      </c>
      <c r="K23">
        <f>VLOOKUP($A23,RankingWk13!$A$2:$H$33,2,FALSE)-J23</f>
        <v>0</v>
      </c>
      <c r="L23" t="str">
        <f t="shared" si="0"/>
        <v>New York Jets</v>
      </c>
      <c r="M23" s="5">
        <f t="shared" si="1"/>
        <v>1462.7192536568086</v>
      </c>
      <c r="N23" s="6">
        <f>M23-VLOOKUP($A23,RankingWk13!$A$2:$H$33,3,FALSE)</f>
        <v>2.0320752917086793E-3</v>
      </c>
    </row>
    <row r="24" spans="1:14">
      <c r="A24" t="s">
        <v>50</v>
      </c>
      <c r="B24">
        <v>23</v>
      </c>
      <c r="C24">
        <v>1459.7535126007224</v>
      </c>
      <c r="D24">
        <v>8</v>
      </c>
      <c r="E24">
        <v>2</v>
      </c>
      <c r="F24">
        <v>0</v>
      </c>
      <c r="G24">
        <v>6</v>
      </c>
      <c r="H24">
        <v>0</v>
      </c>
      <c r="J24">
        <f t="shared" si="2"/>
        <v>23</v>
      </c>
      <c r="K24">
        <f>VLOOKUP($A24,RankingWk13!$A$2:$H$33,2,FALSE)-J24</f>
        <v>2</v>
      </c>
      <c r="L24" t="str">
        <f t="shared" si="0"/>
        <v>San Diego Chargers</v>
      </c>
      <c r="M24" s="5">
        <f t="shared" si="1"/>
        <v>1459.7535126007224</v>
      </c>
      <c r="N24" s="6">
        <f>M24-VLOOKUP($A24,RankingWk13!$A$2:$H$33,3,FALSE)</f>
        <v>10.883736355147448</v>
      </c>
    </row>
    <row r="25" spans="1:14">
      <c r="A25" t="s">
        <v>23</v>
      </c>
      <c r="B25">
        <v>24</v>
      </c>
      <c r="C25">
        <v>1459.2323753588262</v>
      </c>
      <c r="D25">
        <v>8</v>
      </c>
      <c r="E25">
        <v>3</v>
      </c>
      <c r="F25">
        <v>0</v>
      </c>
      <c r="G25">
        <v>5</v>
      </c>
      <c r="H25">
        <v>0</v>
      </c>
      <c r="J25">
        <f t="shared" si="2"/>
        <v>24</v>
      </c>
      <c r="K25">
        <f>VLOOKUP($A25,RankingWk13!$A$2:$H$33,2,FALSE)-J25</f>
        <v>-10</v>
      </c>
      <c r="L25" t="str">
        <f t="shared" si="0"/>
        <v>Houston Texans</v>
      </c>
      <c r="M25" s="5">
        <f t="shared" si="1"/>
        <v>1459.2323753588262</v>
      </c>
      <c r="N25" s="6">
        <f>M25-VLOOKUP($A25,RankingWk13!$A$2:$H$33,3,FALSE)</f>
        <v>-43.131228521616777</v>
      </c>
    </row>
    <row r="26" spans="1:14">
      <c r="A26" t="s">
        <v>36</v>
      </c>
      <c r="B26">
        <v>25</v>
      </c>
      <c r="C26">
        <v>1459.1113323907878</v>
      </c>
      <c r="D26">
        <v>8</v>
      </c>
      <c r="E26">
        <v>1</v>
      </c>
      <c r="F26">
        <v>0</v>
      </c>
      <c r="G26">
        <v>7</v>
      </c>
      <c r="H26">
        <v>0</v>
      </c>
      <c r="J26">
        <f t="shared" si="2"/>
        <v>25</v>
      </c>
      <c r="K26">
        <f>VLOOKUP($A26,RankingWk13!$A$2:$H$33,2,FALSE)-J26</f>
        <v>-9</v>
      </c>
      <c r="L26" t="str">
        <f t="shared" si="0"/>
        <v>Detroit Lions</v>
      </c>
      <c r="M26" s="5">
        <f t="shared" si="1"/>
        <v>1459.1113323907878</v>
      </c>
      <c r="N26" s="6">
        <f>M26-VLOOKUP($A26,RankingWk13!$A$2:$H$33,3,FALSE)</f>
        <v>-38.033025583359176</v>
      </c>
    </row>
    <row r="27" spans="1:14">
      <c r="A27" t="s">
        <v>25</v>
      </c>
      <c r="B27">
        <v>26</v>
      </c>
      <c r="C27">
        <v>1445.5307349676102</v>
      </c>
      <c r="D27">
        <v>7</v>
      </c>
      <c r="E27">
        <v>2</v>
      </c>
      <c r="F27">
        <v>0</v>
      </c>
      <c r="G27">
        <v>5</v>
      </c>
      <c r="H27">
        <v>0</v>
      </c>
      <c r="J27">
        <f t="shared" si="2"/>
        <v>26</v>
      </c>
      <c r="K27">
        <f>VLOOKUP($A27,RankingWk13!$A$2:$H$33,2,FALSE)-J27</f>
        <v>-8</v>
      </c>
      <c r="L27" t="str">
        <f t="shared" si="0"/>
        <v>Chicago Bears</v>
      </c>
      <c r="M27" s="5">
        <f t="shared" si="1"/>
        <v>1445.5307349676102</v>
      </c>
      <c r="N27" s="6">
        <f>M27-VLOOKUP($A27,RankingWk13!$A$2:$H$33,3,FALSE)</f>
        <v>-34.946118455776286</v>
      </c>
    </row>
    <row r="28" spans="1:14">
      <c r="A28" t="s">
        <v>40</v>
      </c>
      <c r="B28">
        <v>27</v>
      </c>
      <c r="C28">
        <v>1416.3492544796272</v>
      </c>
      <c r="D28">
        <v>7</v>
      </c>
      <c r="E28">
        <v>2</v>
      </c>
      <c r="F28">
        <v>0</v>
      </c>
      <c r="G28">
        <v>5</v>
      </c>
      <c r="H28">
        <v>1</v>
      </c>
      <c r="J28">
        <f t="shared" si="2"/>
        <v>27</v>
      </c>
      <c r="K28">
        <f>VLOOKUP($A28,RankingWk13!$A$2:$H$33,2,FALSE)-J28</f>
        <v>1</v>
      </c>
      <c r="L28" t="str">
        <f t="shared" si="0"/>
        <v>Jacksonville Jaguars</v>
      </c>
      <c r="M28" s="5">
        <f t="shared" si="1"/>
        <v>1416.3492544796272</v>
      </c>
      <c r="N28" s="6">
        <f>M28-VLOOKUP($A28,RankingWk13!$A$2:$H$33,3,FALSE)</f>
        <v>-2.8164540870889141</v>
      </c>
    </row>
    <row r="29" spans="1:14">
      <c r="A29" t="s">
        <v>47</v>
      </c>
      <c r="B29">
        <v>28</v>
      </c>
      <c r="C29">
        <v>1413.5954139000023</v>
      </c>
      <c r="D29">
        <v>7</v>
      </c>
      <c r="E29">
        <v>4</v>
      </c>
      <c r="F29">
        <v>0</v>
      </c>
      <c r="G29">
        <v>3</v>
      </c>
      <c r="H29">
        <v>0</v>
      </c>
      <c r="J29">
        <f t="shared" si="2"/>
        <v>28</v>
      </c>
      <c r="K29">
        <f>VLOOKUP($A29,RankingWk13!$A$2:$H$33,2,FALSE)-J29</f>
        <v>1</v>
      </c>
      <c r="L29" t="str">
        <f t="shared" si="0"/>
        <v>Oakland Raiders</v>
      </c>
      <c r="M29" s="5">
        <f t="shared" si="1"/>
        <v>1413.5954139000023</v>
      </c>
      <c r="N29" s="6">
        <f>M29-VLOOKUP($A29,RankingWk13!$A$2:$H$33,3,FALSE)</f>
        <v>15.462778539962983</v>
      </c>
    </row>
    <row r="30" spans="1:14">
      <c r="A30" t="s">
        <v>46</v>
      </c>
      <c r="B30">
        <v>29</v>
      </c>
      <c r="C30">
        <v>1402.2045941093586</v>
      </c>
      <c r="D30">
        <v>7</v>
      </c>
      <c r="E30">
        <v>3</v>
      </c>
      <c r="F30">
        <v>0</v>
      </c>
      <c r="G30">
        <v>4</v>
      </c>
      <c r="H30">
        <v>1</v>
      </c>
      <c r="J30">
        <f t="shared" si="2"/>
        <v>29</v>
      </c>
      <c r="K30">
        <f>VLOOKUP($A30,RankingWk13!$A$2:$H$33,2,FALSE)-J30</f>
        <v>-2</v>
      </c>
      <c r="L30" t="str">
        <f t="shared" si="0"/>
        <v>Washington Redskins</v>
      </c>
      <c r="M30" s="5">
        <f t="shared" si="1"/>
        <v>1402.2045941093586</v>
      </c>
      <c r="N30" s="6">
        <f>M30-VLOOKUP($A30,RankingWk13!$A$2:$H$33,3,FALSE)</f>
        <v>-21.761749988887686</v>
      </c>
    </row>
    <row r="31" spans="1:14">
      <c r="A31" t="s">
        <v>21</v>
      </c>
      <c r="B31">
        <v>30</v>
      </c>
      <c r="C31">
        <v>1378.8096583465779</v>
      </c>
      <c r="D31">
        <v>7</v>
      </c>
      <c r="E31">
        <v>3</v>
      </c>
      <c r="F31">
        <v>0</v>
      </c>
      <c r="G31">
        <v>4</v>
      </c>
      <c r="H31">
        <v>0</v>
      </c>
      <c r="J31">
        <f t="shared" si="2"/>
        <v>30</v>
      </c>
      <c r="K31">
        <f>VLOOKUP($A31,RankingWk13!$A$2:$H$33,2,FALSE)-J31</f>
        <v>0</v>
      </c>
      <c r="L31" t="str">
        <f t="shared" si="0"/>
        <v>Tampa Bay Buccaneers</v>
      </c>
      <c r="M31" s="5">
        <f t="shared" si="1"/>
        <v>1378.8096583465779</v>
      </c>
      <c r="N31" s="6">
        <f>M31-VLOOKUP($A31,RankingWk13!$A$2:$H$33,3,FALSE)</f>
        <v>-17.550503445250115</v>
      </c>
    </row>
    <row r="32" spans="1:14">
      <c r="A32" t="s">
        <v>32</v>
      </c>
      <c r="B32">
        <v>31</v>
      </c>
      <c r="C32">
        <v>1366.2749080111594</v>
      </c>
      <c r="D32">
        <v>8</v>
      </c>
      <c r="E32">
        <v>2</v>
      </c>
      <c r="F32">
        <v>0</v>
      </c>
      <c r="G32">
        <v>6</v>
      </c>
      <c r="H32">
        <v>0</v>
      </c>
      <c r="J32">
        <f t="shared" si="2"/>
        <v>31</v>
      </c>
      <c r="K32">
        <f>VLOOKUP($A32,RankingWk13!$A$2:$H$33,2,FALSE)-J32</f>
        <v>0</v>
      </c>
      <c r="L32" t="str">
        <f t="shared" si="0"/>
        <v>Cleveland Browns</v>
      </c>
      <c r="M32" s="5">
        <f t="shared" si="1"/>
        <v>1366.2749080111594</v>
      </c>
      <c r="N32" s="6">
        <f>M32-VLOOKUP($A32,RankingWk13!$A$2:$H$33,3,FALSE)</f>
        <v>18.387065536655427</v>
      </c>
    </row>
    <row r="33" spans="1:14">
      <c r="A33" t="s">
        <v>26</v>
      </c>
      <c r="B33">
        <v>32</v>
      </c>
      <c r="C33">
        <v>1335.3472887283083</v>
      </c>
      <c r="D33">
        <v>7</v>
      </c>
      <c r="E33">
        <v>1</v>
      </c>
      <c r="F33">
        <v>0</v>
      </c>
      <c r="G33">
        <v>6</v>
      </c>
      <c r="H33">
        <v>0</v>
      </c>
      <c r="J33">
        <f t="shared" si="2"/>
        <v>32</v>
      </c>
      <c r="K33">
        <f>VLOOKUP($A33,RankingWk13!$A$2:$H$33,2,FALSE)-J33</f>
        <v>0</v>
      </c>
      <c r="L33" t="str">
        <f t="shared" si="0"/>
        <v>Tennessee Titans</v>
      </c>
      <c r="M33" s="5">
        <f t="shared" si="1"/>
        <v>1335.3472887283083</v>
      </c>
      <c r="N33" s="6">
        <f>M33-VLOOKUP($A33,RankingWk13!$A$2:$H$33,3,FALSE)</f>
        <v>6.7234811591649759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92</v>
      </c>
      <c r="B1" t="s">
        <v>104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4" t="s">
        <v>105</v>
      </c>
      <c r="K1" s="4" t="s">
        <v>106</v>
      </c>
      <c r="L1" s="4" t="s">
        <v>107</v>
      </c>
      <c r="M1" s="4" t="s">
        <v>93</v>
      </c>
      <c r="N1" s="4" t="s">
        <v>108</v>
      </c>
    </row>
    <row r="2" spans="1:14">
      <c r="A2" t="s">
        <v>42</v>
      </c>
      <c r="B2">
        <v>1</v>
      </c>
      <c r="C2">
        <v>1707.0319025690499</v>
      </c>
      <c r="D2">
        <v>8</v>
      </c>
      <c r="E2">
        <v>8</v>
      </c>
      <c r="F2">
        <v>0</v>
      </c>
      <c r="G2">
        <v>0</v>
      </c>
      <c r="H2">
        <v>0</v>
      </c>
      <c r="J2">
        <f>1</f>
        <v>1</v>
      </c>
      <c r="K2">
        <f>VLOOKUP($A2,RankingWk13!$A$2:$H$33,2,FALSE)-J2</f>
        <v>0</v>
      </c>
      <c r="L2" t="str">
        <f>A2</f>
        <v>New England Patriots</v>
      </c>
      <c r="M2" s="5">
        <f>C2</f>
        <v>1707.0319025690499</v>
      </c>
      <c r="N2" s="6">
        <f>M2-VLOOKUP($A2,RankingWk13!$A$2:$H$33,3,FALSE)</f>
        <v>4.123971386536823</v>
      </c>
    </row>
    <row r="3" spans="1:14">
      <c r="A3" t="s">
        <v>33</v>
      </c>
      <c r="B3">
        <v>2</v>
      </c>
      <c r="C3">
        <v>1649.0859293511726</v>
      </c>
      <c r="D3">
        <v>8</v>
      </c>
      <c r="E3">
        <v>7</v>
      </c>
      <c r="F3">
        <v>0</v>
      </c>
      <c r="G3">
        <v>1</v>
      </c>
      <c r="H3">
        <v>0</v>
      </c>
      <c r="J3">
        <f>J2+1</f>
        <v>2</v>
      </c>
      <c r="K3">
        <f>VLOOKUP($A3,RankingWk13!$A$2:$H$33,2,FALSE)-J3</f>
        <v>0</v>
      </c>
      <c r="L3" t="str">
        <f t="shared" ref="L3:L33" si="0">A3</f>
        <v>Denver Broncos</v>
      </c>
      <c r="M3" s="5">
        <f t="shared" ref="M3:M33" si="1">C3</f>
        <v>1649.0859293511726</v>
      </c>
      <c r="N3" s="6">
        <f>M3-VLOOKUP($A3,RankingWk13!$A$2:$H$33,3,FALSE)</f>
        <v>-4.7055977205086492</v>
      </c>
    </row>
    <row r="4" spans="1:14">
      <c r="A4" t="s">
        <v>35</v>
      </c>
      <c r="B4">
        <v>3</v>
      </c>
      <c r="C4">
        <v>1632.7534286089196</v>
      </c>
      <c r="D4">
        <v>8</v>
      </c>
      <c r="E4">
        <v>8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VLOOKUP($A4,RankingWk13!$A$2:$H$33,2,FALSE)-J4</f>
        <v>2</v>
      </c>
      <c r="L4" t="str">
        <f t="shared" si="0"/>
        <v>Cincinnati Bengals</v>
      </c>
      <c r="M4" s="5">
        <f t="shared" si="1"/>
        <v>1632.7534286089196</v>
      </c>
      <c r="N4" s="6">
        <f>M4-VLOOKUP($A4,RankingWk13!$A$2:$H$33,3,FALSE)</f>
        <v>24.740948030826985</v>
      </c>
    </row>
    <row r="5" spans="1:14">
      <c r="A5" t="s">
        <v>48</v>
      </c>
      <c r="B5">
        <v>4</v>
      </c>
      <c r="C5">
        <v>1605.189594469035</v>
      </c>
      <c r="D5">
        <v>8</v>
      </c>
      <c r="E5">
        <v>4</v>
      </c>
      <c r="F5">
        <v>0</v>
      </c>
      <c r="G5">
        <v>4</v>
      </c>
      <c r="H5">
        <v>1</v>
      </c>
      <c r="J5">
        <f t="shared" si="2"/>
        <v>4</v>
      </c>
      <c r="K5">
        <f>VLOOKUP($A5,RankingWk13!$A$2:$H$33,2,FALSE)-J5</f>
        <v>0</v>
      </c>
      <c r="L5" t="str">
        <f t="shared" si="0"/>
        <v>Seattle Seahawks</v>
      </c>
      <c r="M5" s="5">
        <f t="shared" si="1"/>
        <v>1605.189594469035</v>
      </c>
      <c r="N5" s="6">
        <f>M5-VLOOKUP($A5,RankingWk13!$A$2:$H$33,3,FALSE)</f>
        <v>-6.9347881872245125</v>
      </c>
    </row>
    <row r="6" spans="1:14">
      <c r="A6" t="s">
        <v>27</v>
      </c>
      <c r="B6">
        <v>5</v>
      </c>
      <c r="C6">
        <v>1593.2661296754659</v>
      </c>
      <c r="D6">
        <v>8</v>
      </c>
      <c r="E6">
        <v>8</v>
      </c>
      <c r="F6">
        <v>0</v>
      </c>
      <c r="G6">
        <v>0</v>
      </c>
      <c r="H6">
        <v>0</v>
      </c>
      <c r="J6">
        <f t="shared" si="2"/>
        <v>5</v>
      </c>
      <c r="K6">
        <f>VLOOKUP($A6,RankingWk13!$A$2:$H$33,2,FALSE)-J6</f>
        <v>-2</v>
      </c>
      <c r="L6" t="str">
        <f t="shared" si="0"/>
        <v>Carolina Panthers</v>
      </c>
      <c r="M6" s="5">
        <f t="shared" si="1"/>
        <v>1593.2661296754659</v>
      </c>
      <c r="N6" s="6">
        <f>M6-VLOOKUP($A6,RankingWk13!$A$2:$H$33,3,FALSE)</f>
        <v>-20.993135663249859</v>
      </c>
    </row>
    <row r="7" spans="1:14">
      <c r="A7" t="s">
        <v>31</v>
      </c>
      <c r="B7">
        <v>6</v>
      </c>
      <c r="C7">
        <v>1572.1273267911936</v>
      </c>
      <c r="D7">
        <v>8</v>
      </c>
      <c r="E7">
        <v>6</v>
      </c>
      <c r="F7">
        <v>0</v>
      </c>
      <c r="G7">
        <v>2</v>
      </c>
      <c r="H7">
        <v>0</v>
      </c>
      <c r="J7">
        <f t="shared" si="2"/>
        <v>6</v>
      </c>
      <c r="K7">
        <f>VLOOKUP($A7,RankingWk13!$A$2:$H$33,2,FALSE)-J7</f>
        <v>2</v>
      </c>
      <c r="L7" t="str">
        <f t="shared" si="0"/>
        <v>Green Bay Packers</v>
      </c>
      <c r="M7" s="5">
        <f t="shared" si="1"/>
        <v>1572.1273267911936</v>
      </c>
      <c r="N7" s="6">
        <f>M7-VLOOKUP($A7,RankingWk13!$A$2:$H$33,3,FALSE)</f>
        <v>20.899819897506404</v>
      </c>
    </row>
    <row r="8" spans="1:14">
      <c r="A8" t="s">
        <v>28</v>
      </c>
      <c r="B8">
        <v>7</v>
      </c>
      <c r="C8">
        <v>1564.9987697751999</v>
      </c>
      <c r="D8">
        <v>8</v>
      </c>
      <c r="E8">
        <v>6</v>
      </c>
      <c r="F8">
        <v>0</v>
      </c>
      <c r="G8">
        <v>2</v>
      </c>
      <c r="H8">
        <v>1</v>
      </c>
      <c r="J8">
        <f t="shared" si="2"/>
        <v>7</v>
      </c>
      <c r="K8">
        <f>VLOOKUP($A8,RankingWk13!$A$2:$H$33,2,FALSE)-J8</f>
        <v>-1</v>
      </c>
      <c r="L8" t="str">
        <f t="shared" si="0"/>
        <v>Arizona Cardinals</v>
      </c>
      <c r="M8" s="5">
        <f t="shared" si="1"/>
        <v>1564.9987697751999</v>
      </c>
      <c r="N8" s="6">
        <f>M8-VLOOKUP($A8,RankingWk13!$A$2:$H$33,3,FALSE)</f>
        <v>-37.319453686150837</v>
      </c>
    </row>
    <row r="9" spans="1:14">
      <c r="A9" t="s">
        <v>49</v>
      </c>
      <c r="B9">
        <v>8</v>
      </c>
      <c r="C9">
        <v>1549.5119928896163</v>
      </c>
      <c r="D9">
        <v>9</v>
      </c>
      <c r="E9">
        <v>5</v>
      </c>
      <c r="F9">
        <v>0</v>
      </c>
      <c r="G9">
        <v>4</v>
      </c>
      <c r="H9">
        <v>0</v>
      </c>
      <c r="J9">
        <f t="shared" si="2"/>
        <v>8</v>
      </c>
      <c r="K9">
        <f>VLOOKUP($A9,RankingWk13!$A$2:$H$33,2,FALSE)-J9</f>
        <v>1</v>
      </c>
      <c r="L9" t="str">
        <f t="shared" si="0"/>
        <v>Pittsburgh Steelers</v>
      </c>
      <c r="M9" s="5">
        <f t="shared" si="1"/>
        <v>1549.5119928896163</v>
      </c>
      <c r="N9" s="6">
        <f>M9-VLOOKUP($A9,RankingWk13!$A$2:$H$33,3,FALSE)</f>
        <v>4.5422447031448883</v>
      </c>
    </row>
    <row r="10" spans="1:14">
      <c r="A10" t="s">
        <v>39</v>
      </c>
      <c r="B10">
        <v>9</v>
      </c>
      <c r="C10">
        <v>1547.0268135558647</v>
      </c>
      <c r="D10">
        <v>9</v>
      </c>
      <c r="E10">
        <v>4</v>
      </c>
      <c r="F10">
        <v>0</v>
      </c>
      <c r="G10">
        <v>5</v>
      </c>
      <c r="H10">
        <v>0</v>
      </c>
      <c r="J10">
        <f t="shared" si="2"/>
        <v>9</v>
      </c>
      <c r="K10">
        <f>VLOOKUP($A10,RankingWk13!$A$2:$H$33,2,FALSE)-J10</f>
        <v>-2</v>
      </c>
      <c r="L10" t="str">
        <f t="shared" si="0"/>
        <v>Indianapolis Colts</v>
      </c>
      <c r="M10" s="5">
        <f t="shared" si="1"/>
        <v>1547.0268135558647</v>
      </c>
      <c r="N10" s="6">
        <f>M10-VLOOKUP($A10,RankingWk13!$A$2:$H$33,3,FALSE)</f>
        <v>-18.049071134505311</v>
      </c>
    </row>
    <row r="11" spans="1:14">
      <c r="A11" t="s">
        <v>38</v>
      </c>
      <c r="B11">
        <v>10</v>
      </c>
      <c r="C11">
        <v>1525.5600566529504</v>
      </c>
      <c r="D11">
        <v>8</v>
      </c>
      <c r="E11">
        <v>3</v>
      </c>
      <c r="F11">
        <v>0</v>
      </c>
      <c r="G11">
        <v>5</v>
      </c>
      <c r="H11">
        <v>0</v>
      </c>
      <c r="J11">
        <f t="shared" si="2"/>
        <v>10</v>
      </c>
      <c r="K11">
        <f>VLOOKUP($A11,RankingWk13!$A$2:$H$33,2,FALSE)-J11</f>
        <v>2</v>
      </c>
      <c r="L11" t="str">
        <f t="shared" si="0"/>
        <v>Dallas Cowboys</v>
      </c>
      <c r="M11" s="5">
        <f t="shared" si="1"/>
        <v>1525.5600566529504</v>
      </c>
      <c r="N11" s="6">
        <f>M11-VLOOKUP($A11,RankingWk13!$A$2:$H$33,3,FALSE)</f>
        <v>15.627369254828182</v>
      </c>
    </row>
    <row r="12" spans="1:14">
      <c r="A12" t="s">
        <v>41</v>
      </c>
      <c r="B12">
        <v>11</v>
      </c>
      <c r="C12">
        <v>1522.9905908182745</v>
      </c>
      <c r="D12">
        <v>8</v>
      </c>
      <c r="E12">
        <v>6</v>
      </c>
      <c r="F12">
        <v>0</v>
      </c>
      <c r="G12">
        <v>2</v>
      </c>
      <c r="H12">
        <v>0</v>
      </c>
      <c r="J12">
        <f t="shared" si="2"/>
        <v>11</v>
      </c>
      <c r="K12">
        <f>VLOOKUP($A12,RankingWk13!$A$2:$H$33,2,FALSE)-J12</f>
        <v>0</v>
      </c>
      <c r="L12" t="str">
        <f t="shared" si="0"/>
        <v>Minnesota Vikings</v>
      </c>
      <c r="M12" s="5">
        <f t="shared" si="1"/>
        <v>1522.9905908182745</v>
      </c>
      <c r="N12" s="6">
        <f>M12-VLOOKUP($A12,RankingWk13!$A$2:$H$33,3,FALSE)</f>
        <v>-8.1410735458650834</v>
      </c>
    </row>
    <row r="13" spans="1:14">
      <c r="A13" t="s">
        <v>51</v>
      </c>
      <c r="B13">
        <v>12</v>
      </c>
      <c r="C13">
        <v>1520.7738322612036</v>
      </c>
      <c r="D13">
        <v>9</v>
      </c>
      <c r="E13">
        <v>3</v>
      </c>
      <c r="F13">
        <v>0</v>
      </c>
      <c r="G13">
        <v>6</v>
      </c>
      <c r="H13">
        <v>0</v>
      </c>
      <c r="J13">
        <f t="shared" si="2"/>
        <v>12</v>
      </c>
      <c r="K13">
        <f>VLOOKUP($A13,RankingWk13!$A$2:$H$33,2,FALSE)-J13</f>
        <v>3</v>
      </c>
      <c r="L13" t="str">
        <f t="shared" si="0"/>
        <v>San Francisco 49ers</v>
      </c>
      <c r="M13" s="5">
        <f t="shared" si="1"/>
        <v>1520.7738322612036</v>
      </c>
      <c r="N13" s="6">
        <f>M13-VLOOKUP($A13,RankingWk13!$A$2:$H$33,3,FALSE)</f>
        <v>19.604154620103373</v>
      </c>
    </row>
    <row r="14" spans="1:14">
      <c r="A14" t="s">
        <v>52</v>
      </c>
      <c r="B14">
        <v>13</v>
      </c>
      <c r="C14">
        <v>1518.3429707133864</v>
      </c>
      <c r="D14">
        <v>9</v>
      </c>
      <c r="E14">
        <v>4</v>
      </c>
      <c r="F14">
        <v>0</v>
      </c>
      <c r="G14">
        <v>5</v>
      </c>
      <c r="H14">
        <v>0</v>
      </c>
      <c r="J14">
        <f t="shared" si="2"/>
        <v>13</v>
      </c>
      <c r="K14">
        <f>VLOOKUP($A14,RankingWk13!$A$2:$H$33,2,FALSE)-J14</f>
        <v>4</v>
      </c>
      <c r="L14" t="str">
        <f t="shared" si="0"/>
        <v>New Orleans Saints</v>
      </c>
      <c r="M14" s="5">
        <f t="shared" si="1"/>
        <v>1518.3429707133864</v>
      </c>
      <c r="N14" s="6">
        <f>M14-VLOOKUP($A14,RankingWk13!$A$2:$H$33,3,FALSE)</f>
        <v>29.591351034310719</v>
      </c>
    </row>
    <row r="15" spans="1:14">
      <c r="A15" t="s">
        <v>45</v>
      </c>
      <c r="B15">
        <v>14</v>
      </c>
      <c r="C15">
        <v>1506.554665418515</v>
      </c>
      <c r="D15">
        <v>8</v>
      </c>
      <c r="E15">
        <v>2</v>
      </c>
      <c r="F15">
        <v>0</v>
      </c>
      <c r="G15">
        <v>6</v>
      </c>
      <c r="H15">
        <v>1</v>
      </c>
      <c r="J15">
        <f t="shared" si="2"/>
        <v>14</v>
      </c>
      <c r="K15">
        <f>VLOOKUP($A15,RankingWk13!$A$2:$H$33,2,FALSE)-J15</f>
        <v>-1</v>
      </c>
      <c r="L15" t="str">
        <f t="shared" si="0"/>
        <v>Baltimore Ravens</v>
      </c>
      <c r="M15" s="5">
        <f t="shared" si="1"/>
        <v>1506.554665418515</v>
      </c>
      <c r="N15" s="6">
        <f>M15-VLOOKUP($A15,RankingWk13!$A$2:$H$33,3,FALSE)</f>
        <v>-2.831516399083057</v>
      </c>
    </row>
    <row r="16" spans="1:14">
      <c r="A16" t="s">
        <v>24</v>
      </c>
      <c r="B16">
        <v>15</v>
      </c>
      <c r="C16">
        <v>1498.2670209550949</v>
      </c>
      <c r="D16">
        <v>9</v>
      </c>
      <c r="E16">
        <v>6</v>
      </c>
      <c r="F16">
        <v>0</v>
      </c>
      <c r="G16">
        <v>3</v>
      </c>
      <c r="H16">
        <v>0</v>
      </c>
      <c r="J16">
        <f t="shared" si="2"/>
        <v>15</v>
      </c>
      <c r="K16">
        <f>VLOOKUP($A16,RankingWk13!$A$2:$H$33,2,FALSE)-J16</f>
        <v>5</v>
      </c>
      <c r="L16" t="str">
        <f t="shared" si="0"/>
        <v>Atlanta Falcons</v>
      </c>
      <c r="M16" s="5">
        <f t="shared" si="1"/>
        <v>1498.2670209550949</v>
      </c>
      <c r="N16" s="6">
        <f>M16-VLOOKUP($A16,RankingWk13!$A$2:$H$33,3,FALSE)</f>
        <v>22.099122783803523</v>
      </c>
    </row>
    <row r="17" spans="1:14">
      <c r="A17" t="s">
        <v>44</v>
      </c>
      <c r="B17">
        <v>16</v>
      </c>
      <c r="C17">
        <v>1497.406932616881</v>
      </c>
      <c r="D17">
        <v>8</v>
      </c>
      <c r="E17">
        <v>3</v>
      </c>
      <c r="F17">
        <v>0</v>
      </c>
      <c r="G17">
        <v>5</v>
      </c>
      <c r="H17">
        <v>0</v>
      </c>
      <c r="J17">
        <f t="shared" si="2"/>
        <v>16</v>
      </c>
      <c r="K17">
        <f>VLOOKUP($A17,RankingWk13!$A$2:$H$33,2,FALSE)-J17</f>
        <v>8</v>
      </c>
      <c r="L17" t="str">
        <f t="shared" si="0"/>
        <v>Philadelphia Eagles</v>
      </c>
      <c r="M17" s="5">
        <f t="shared" si="1"/>
        <v>1497.406932616881</v>
      </c>
      <c r="N17" s="6">
        <f>M17-VLOOKUP($A17,RankingWk13!$A$2:$H$33,3,FALSE)</f>
        <v>41.252353465180931</v>
      </c>
    </row>
    <row r="18" spans="1:14">
      <c r="A18" t="s">
        <v>43</v>
      </c>
      <c r="B18">
        <v>17</v>
      </c>
      <c r="C18">
        <v>1494.210497065304</v>
      </c>
      <c r="D18">
        <v>9</v>
      </c>
      <c r="E18">
        <v>5</v>
      </c>
      <c r="F18">
        <v>0</v>
      </c>
      <c r="G18">
        <v>4</v>
      </c>
      <c r="H18">
        <v>0</v>
      </c>
      <c r="J18">
        <f t="shared" si="2"/>
        <v>17</v>
      </c>
      <c r="K18">
        <f>VLOOKUP($A18,RankingWk13!$A$2:$H$33,2,FALSE)-J18</f>
        <v>4</v>
      </c>
      <c r="L18" t="str">
        <f t="shared" si="0"/>
        <v>New York Giants</v>
      </c>
      <c r="M18" s="5">
        <f t="shared" si="1"/>
        <v>1494.210497065304</v>
      </c>
      <c r="N18" s="6">
        <f>M18-VLOOKUP($A18,RankingWk13!$A$2:$H$33,3,FALSE)</f>
        <v>21.000775906738454</v>
      </c>
    </row>
    <row r="19" spans="1:14">
      <c r="A19" t="s">
        <v>29</v>
      </c>
      <c r="B19">
        <v>18</v>
      </c>
      <c r="C19">
        <v>1493.9577600262548</v>
      </c>
      <c r="D19">
        <v>8</v>
      </c>
      <c r="E19">
        <v>3</v>
      </c>
      <c r="F19">
        <v>0</v>
      </c>
      <c r="G19">
        <v>5</v>
      </c>
      <c r="H19">
        <v>1</v>
      </c>
      <c r="J19">
        <f t="shared" si="2"/>
        <v>18</v>
      </c>
      <c r="K19">
        <f>VLOOKUP($A19,RankingWk13!$A$2:$H$33,2,FALSE)-J19</f>
        <v>-8</v>
      </c>
      <c r="L19" t="str">
        <f t="shared" si="0"/>
        <v>Kansas City Chiefs</v>
      </c>
      <c r="M19" s="5">
        <f t="shared" si="1"/>
        <v>1493.9577600262548</v>
      </c>
      <c r="N19" s="6">
        <f>M19-VLOOKUP($A19,RankingWk13!$A$2:$H$33,3,FALSE)</f>
        <v>-39.217100689429117</v>
      </c>
    </row>
    <row r="20" spans="1:14">
      <c r="A20" t="s">
        <v>30</v>
      </c>
      <c r="B20">
        <v>19</v>
      </c>
      <c r="C20">
        <v>1481.4364619230778</v>
      </c>
      <c r="D20">
        <v>8</v>
      </c>
      <c r="E20">
        <v>4</v>
      </c>
      <c r="F20">
        <v>0</v>
      </c>
      <c r="G20">
        <v>4</v>
      </c>
      <c r="H20">
        <v>0</v>
      </c>
      <c r="J20">
        <f t="shared" si="2"/>
        <v>19</v>
      </c>
      <c r="K20">
        <f>VLOOKUP($A20,RankingWk13!$A$2:$H$33,2,FALSE)-J20</f>
        <v>0</v>
      </c>
      <c r="L20" t="str">
        <f t="shared" si="0"/>
        <v>Buffalo Bills</v>
      </c>
      <c r="M20" s="5">
        <f t="shared" si="1"/>
        <v>1481.4364619230778</v>
      </c>
      <c r="N20" s="6">
        <f>M20-VLOOKUP($A20,RankingWk13!$A$2:$H$33,3,FALSE)</f>
        <v>4.5928969937128841</v>
      </c>
    </row>
    <row r="21" spans="1:14">
      <c r="A21" t="s">
        <v>22</v>
      </c>
      <c r="B21">
        <v>20</v>
      </c>
      <c r="C21">
        <v>1473.5607942755864</v>
      </c>
      <c r="D21">
        <v>8</v>
      </c>
      <c r="E21">
        <v>5</v>
      </c>
      <c r="F21">
        <v>0</v>
      </c>
      <c r="G21">
        <v>3</v>
      </c>
      <c r="H21">
        <v>0</v>
      </c>
      <c r="J21">
        <f t="shared" si="2"/>
        <v>20</v>
      </c>
      <c r="K21">
        <f>VLOOKUP($A21,RankingWk13!$A$2:$H$33,2,FALSE)-J21</f>
        <v>2</v>
      </c>
      <c r="L21" t="str">
        <f t="shared" si="0"/>
        <v>New York Jets</v>
      </c>
      <c r="M21" s="5">
        <f t="shared" si="1"/>
        <v>1473.5607942755864</v>
      </c>
      <c r="N21" s="6">
        <f>M21-VLOOKUP($A21,RankingWk13!$A$2:$H$33,3,FALSE)</f>
        <v>10.843572694069508</v>
      </c>
    </row>
    <row r="22" spans="1:14">
      <c r="A22" t="s">
        <v>37</v>
      </c>
      <c r="B22">
        <v>21</v>
      </c>
      <c r="C22">
        <v>1471.2970955947812</v>
      </c>
      <c r="D22">
        <v>8</v>
      </c>
      <c r="E22">
        <v>4</v>
      </c>
      <c r="F22">
        <v>0</v>
      </c>
      <c r="G22">
        <v>4</v>
      </c>
      <c r="H22">
        <v>0</v>
      </c>
      <c r="J22">
        <f t="shared" si="2"/>
        <v>21</v>
      </c>
      <c r="K22">
        <f>VLOOKUP($A22,RankingWk13!$A$2:$H$33,2,FALSE)-J22</f>
        <v>5</v>
      </c>
      <c r="L22" t="str">
        <f t="shared" si="0"/>
        <v>St. Louis Rams</v>
      </c>
      <c r="M22" s="5">
        <f t="shared" si="1"/>
        <v>1471.2970955947812</v>
      </c>
      <c r="N22" s="6">
        <f>M22-VLOOKUP($A22,RankingWk13!$A$2:$H$33,3,FALSE)</f>
        <v>31.608533115494993</v>
      </c>
    </row>
    <row r="23" spans="1:14">
      <c r="A23" t="s">
        <v>34</v>
      </c>
      <c r="B23">
        <v>22</v>
      </c>
      <c r="C23">
        <v>1469.5860053231131</v>
      </c>
      <c r="D23">
        <v>8</v>
      </c>
      <c r="E23">
        <v>3</v>
      </c>
      <c r="F23">
        <v>0</v>
      </c>
      <c r="G23">
        <v>5</v>
      </c>
      <c r="H23">
        <v>0</v>
      </c>
      <c r="J23">
        <f t="shared" si="2"/>
        <v>22</v>
      </c>
      <c r="K23">
        <f>VLOOKUP($A23,RankingWk13!$A$2:$H$33,2,FALSE)-J23</f>
        <v>1</v>
      </c>
      <c r="L23" t="str">
        <f t="shared" si="0"/>
        <v>Miami Dolphins</v>
      </c>
      <c r="M23" s="5">
        <f t="shared" si="1"/>
        <v>1469.5860053231131</v>
      </c>
      <c r="N23" s="6">
        <f>M23-VLOOKUP($A23,RankingWk13!$A$2:$H$33,3,FALSE)</f>
        <v>11.40528910914486</v>
      </c>
    </row>
    <row r="24" spans="1:14">
      <c r="A24" t="s">
        <v>23</v>
      </c>
      <c r="B24">
        <v>23</v>
      </c>
      <c r="C24">
        <v>1459.2323753588262</v>
      </c>
      <c r="D24">
        <v>8</v>
      </c>
      <c r="E24">
        <v>3</v>
      </c>
      <c r="F24">
        <v>0</v>
      </c>
      <c r="G24">
        <v>5</v>
      </c>
      <c r="H24">
        <v>1</v>
      </c>
      <c r="J24">
        <f t="shared" si="2"/>
        <v>23</v>
      </c>
      <c r="K24">
        <f>VLOOKUP($A24,RankingWk13!$A$2:$H$33,2,FALSE)-J24</f>
        <v>-9</v>
      </c>
      <c r="L24" t="str">
        <f t="shared" si="0"/>
        <v>Houston Texans</v>
      </c>
      <c r="M24" s="5">
        <f t="shared" si="1"/>
        <v>1459.2323753588262</v>
      </c>
      <c r="N24" s="6">
        <f>M24-VLOOKUP($A24,RankingWk13!$A$2:$H$33,3,FALSE)</f>
        <v>-43.131228521616777</v>
      </c>
    </row>
    <row r="25" spans="1:14">
      <c r="A25" t="s">
        <v>36</v>
      </c>
      <c r="B25">
        <v>24</v>
      </c>
      <c r="C25">
        <v>1459.1113323907878</v>
      </c>
      <c r="D25">
        <v>8</v>
      </c>
      <c r="E25">
        <v>1</v>
      </c>
      <c r="F25">
        <v>0</v>
      </c>
      <c r="G25">
        <v>7</v>
      </c>
      <c r="H25">
        <v>1</v>
      </c>
      <c r="J25">
        <f t="shared" si="2"/>
        <v>24</v>
      </c>
      <c r="K25">
        <f>VLOOKUP($A25,RankingWk13!$A$2:$H$33,2,FALSE)-J25</f>
        <v>-8</v>
      </c>
      <c r="L25" t="str">
        <f t="shared" si="0"/>
        <v>Detroit Lions</v>
      </c>
      <c r="M25" s="5">
        <f t="shared" si="1"/>
        <v>1459.1113323907878</v>
      </c>
      <c r="N25" s="6">
        <f>M25-VLOOKUP($A25,RankingWk13!$A$2:$H$33,3,FALSE)</f>
        <v>-38.033025583359176</v>
      </c>
    </row>
    <row r="26" spans="1:14">
      <c r="A26" t="s">
        <v>25</v>
      </c>
      <c r="B26">
        <v>25</v>
      </c>
      <c r="C26">
        <v>1458.5421548803695</v>
      </c>
      <c r="D26">
        <v>8</v>
      </c>
      <c r="E26">
        <v>3</v>
      </c>
      <c r="F26">
        <v>0</v>
      </c>
      <c r="G26">
        <v>5</v>
      </c>
      <c r="H26">
        <v>0</v>
      </c>
      <c r="J26">
        <f t="shared" si="2"/>
        <v>25</v>
      </c>
      <c r="K26">
        <f>VLOOKUP($A26,RankingWk13!$A$2:$H$33,2,FALSE)-J26</f>
        <v>-7</v>
      </c>
      <c r="L26" t="str">
        <f t="shared" si="0"/>
        <v>Chicago Bears</v>
      </c>
      <c r="M26" s="5">
        <f t="shared" si="1"/>
        <v>1458.5421548803695</v>
      </c>
      <c r="N26" s="6">
        <f>M26-VLOOKUP($A26,RankingWk13!$A$2:$H$33,3,FALSE)</f>
        <v>-21.934698543017021</v>
      </c>
    </row>
    <row r="27" spans="1:14">
      <c r="A27" t="s">
        <v>50</v>
      </c>
      <c r="B27">
        <v>26</v>
      </c>
      <c r="C27">
        <v>1446.7420926879631</v>
      </c>
      <c r="D27">
        <v>9</v>
      </c>
      <c r="E27">
        <v>2</v>
      </c>
      <c r="F27">
        <v>0</v>
      </c>
      <c r="G27">
        <v>7</v>
      </c>
      <c r="H27">
        <v>0</v>
      </c>
      <c r="J27">
        <f t="shared" si="2"/>
        <v>26</v>
      </c>
      <c r="K27">
        <f>VLOOKUP($A27,RankingWk13!$A$2:$H$33,2,FALSE)-J27</f>
        <v>-1</v>
      </c>
      <c r="L27" t="str">
        <f t="shared" si="0"/>
        <v>San Diego Chargers</v>
      </c>
      <c r="M27" s="5">
        <f t="shared" si="1"/>
        <v>1446.7420926879631</v>
      </c>
      <c r="N27" s="6">
        <f>M27-VLOOKUP($A27,RankingWk13!$A$2:$H$33,3,FALSE)</f>
        <v>-2.1276835576118174</v>
      </c>
    </row>
    <row r="28" spans="1:14">
      <c r="A28" t="s">
        <v>40</v>
      </c>
      <c r="B28">
        <v>27</v>
      </c>
      <c r="C28">
        <v>1405.5077138608494</v>
      </c>
      <c r="D28">
        <v>8</v>
      </c>
      <c r="E28">
        <v>2</v>
      </c>
      <c r="F28">
        <v>0</v>
      </c>
      <c r="G28">
        <v>6</v>
      </c>
      <c r="H28">
        <v>0</v>
      </c>
      <c r="J28">
        <f t="shared" si="2"/>
        <v>27</v>
      </c>
      <c r="K28">
        <f>VLOOKUP($A28,RankingWk13!$A$2:$H$33,2,FALSE)-J28</f>
        <v>1</v>
      </c>
      <c r="L28" t="str">
        <f t="shared" si="0"/>
        <v>Jacksonville Jaguars</v>
      </c>
      <c r="M28" s="5">
        <f t="shared" si="1"/>
        <v>1405.5077138608494</v>
      </c>
      <c r="N28" s="6">
        <f>M28-VLOOKUP($A28,RankingWk13!$A$2:$H$33,3,FALSE)</f>
        <v>-13.657994705866713</v>
      </c>
    </row>
    <row r="29" spans="1:14">
      <c r="A29" t="s">
        <v>47</v>
      </c>
      <c r="B29">
        <v>28</v>
      </c>
      <c r="C29">
        <v>1405.497233260887</v>
      </c>
      <c r="D29">
        <v>8</v>
      </c>
      <c r="E29">
        <v>4</v>
      </c>
      <c r="F29">
        <v>0</v>
      </c>
      <c r="G29">
        <v>4</v>
      </c>
      <c r="H29">
        <v>0</v>
      </c>
      <c r="J29">
        <f t="shared" si="2"/>
        <v>28</v>
      </c>
      <c r="K29">
        <f>VLOOKUP($A29,RankingWk13!$A$2:$H$33,2,FALSE)-J29</f>
        <v>1</v>
      </c>
      <c r="L29" t="str">
        <f t="shared" si="0"/>
        <v>Oakland Raiders</v>
      </c>
      <c r="M29" s="5">
        <f t="shared" si="1"/>
        <v>1405.497233260887</v>
      </c>
      <c r="N29" s="6">
        <f>M29-VLOOKUP($A29,RankingWk13!$A$2:$H$33,3,FALSE)</f>
        <v>7.3645979008476843</v>
      </c>
    </row>
    <row r="30" spans="1:14">
      <c r="A30" t="s">
        <v>46</v>
      </c>
      <c r="B30">
        <v>29</v>
      </c>
      <c r="C30">
        <v>1398.4498484217638</v>
      </c>
      <c r="D30">
        <v>8</v>
      </c>
      <c r="E30">
        <v>3</v>
      </c>
      <c r="F30">
        <v>0</v>
      </c>
      <c r="G30">
        <v>5</v>
      </c>
      <c r="H30">
        <v>0</v>
      </c>
      <c r="J30">
        <f t="shared" si="2"/>
        <v>29</v>
      </c>
      <c r="K30">
        <f>VLOOKUP($A30,RankingWk13!$A$2:$H$33,2,FALSE)-J30</f>
        <v>-2</v>
      </c>
      <c r="L30" t="str">
        <f t="shared" si="0"/>
        <v>Washington Redskins</v>
      </c>
      <c r="M30" s="5">
        <f t="shared" si="1"/>
        <v>1398.4498484217638</v>
      </c>
      <c r="N30" s="6">
        <f>M30-VLOOKUP($A30,RankingWk13!$A$2:$H$33,3,FALSE)</f>
        <v>-25.516495676482464</v>
      </c>
    </row>
    <row r="31" spans="1:14">
      <c r="A31" t="s">
        <v>21</v>
      </c>
      <c r="B31">
        <v>30</v>
      </c>
      <c r="C31">
        <v>1370.0296008849766</v>
      </c>
      <c r="D31">
        <v>8</v>
      </c>
      <c r="E31">
        <v>3</v>
      </c>
      <c r="F31">
        <v>0</v>
      </c>
      <c r="G31">
        <v>5</v>
      </c>
      <c r="H31">
        <v>0</v>
      </c>
      <c r="J31">
        <f t="shared" si="2"/>
        <v>30</v>
      </c>
      <c r="K31">
        <f>VLOOKUP($A31,RankingWk13!$A$2:$H$33,2,FALSE)-J31</f>
        <v>0</v>
      </c>
      <c r="L31" t="str">
        <f t="shared" si="0"/>
        <v>Tampa Bay Buccaneers</v>
      </c>
      <c r="M31" s="5">
        <f t="shared" si="1"/>
        <v>1370.0296008849766</v>
      </c>
      <c r="N31" s="6">
        <f>M31-VLOOKUP($A31,RankingWk13!$A$2:$H$33,3,FALSE)</f>
        <v>-26.33056090685136</v>
      </c>
    </row>
    <row r="32" spans="1:14">
      <c r="A32" t="s">
        <v>32</v>
      </c>
      <c r="B32">
        <v>31</v>
      </c>
      <c r="C32">
        <v>1361.7436133079057</v>
      </c>
      <c r="D32">
        <v>9</v>
      </c>
      <c r="E32">
        <v>2</v>
      </c>
      <c r="F32">
        <v>0</v>
      </c>
      <c r="G32">
        <v>7</v>
      </c>
      <c r="H32">
        <v>0</v>
      </c>
      <c r="J32">
        <f t="shared" si="2"/>
        <v>31</v>
      </c>
      <c r="K32">
        <f>VLOOKUP($A32,RankingWk13!$A$2:$H$33,2,FALSE)-J32</f>
        <v>0</v>
      </c>
      <c r="L32" t="str">
        <f t="shared" si="0"/>
        <v>Cleveland Browns</v>
      </c>
      <c r="M32" s="5">
        <f t="shared" si="1"/>
        <v>1361.7436133079057</v>
      </c>
      <c r="N32" s="6">
        <f>M32-VLOOKUP($A32,RankingWk13!$A$2:$H$33,3,FALSE)</f>
        <v>13.855770833401721</v>
      </c>
    </row>
    <row r="33" spans="1:14">
      <c r="A33" t="s">
        <v>26</v>
      </c>
      <c r="B33">
        <v>32</v>
      </c>
      <c r="C33">
        <v>1354.3944603603131</v>
      </c>
      <c r="D33">
        <v>8</v>
      </c>
      <c r="E33">
        <v>2</v>
      </c>
      <c r="F33">
        <v>0</v>
      </c>
      <c r="G33">
        <v>6</v>
      </c>
      <c r="H33">
        <v>0</v>
      </c>
      <c r="J33">
        <f t="shared" si="2"/>
        <v>32</v>
      </c>
      <c r="K33">
        <f>VLOOKUP($A33,RankingWk13!$A$2:$H$33,2,FALSE)-J33</f>
        <v>0</v>
      </c>
      <c r="L33" t="str">
        <f t="shared" si="0"/>
        <v>Tennessee Titans</v>
      </c>
      <c r="M33" s="5">
        <f t="shared" si="1"/>
        <v>1354.3944603603131</v>
      </c>
      <c r="N33" s="6">
        <f>M33-VLOOKUP($A33,RankingWk13!$A$2:$H$33,3,FALSE)</f>
        <v>25.770652791169823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92</v>
      </c>
      <c r="B1" t="s">
        <v>104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4" t="s">
        <v>105</v>
      </c>
      <c r="K1" s="4" t="s">
        <v>106</v>
      </c>
      <c r="L1" s="4" t="s">
        <v>107</v>
      </c>
      <c r="M1" s="4" t="s">
        <v>93</v>
      </c>
      <c r="N1" s="4" t="s">
        <v>108</v>
      </c>
    </row>
    <row r="2" spans="1:14">
      <c r="A2" t="s">
        <v>42</v>
      </c>
      <c r="B2">
        <v>1</v>
      </c>
      <c r="C2">
        <v>1712.7079139670411</v>
      </c>
      <c r="D2">
        <v>9</v>
      </c>
      <c r="E2">
        <v>9</v>
      </c>
      <c r="F2">
        <v>0</v>
      </c>
      <c r="G2">
        <v>0</v>
      </c>
      <c r="H2">
        <v>0</v>
      </c>
      <c r="J2">
        <f>1</f>
        <v>1</v>
      </c>
      <c r="K2">
        <f>VLOOKUP($A2,RankingWk13!$A$2:$H$33,2,FALSE)-J2</f>
        <v>0</v>
      </c>
      <c r="L2" t="str">
        <f>A2</f>
        <v>New England Patriots</v>
      </c>
      <c r="M2" s="5">
        <f>C2</f>
        <v>1712.7079139670411</v>
      </c>
      <c r="N2" s="6">
        <f>M2-VLOOKUP($A2,RankingWk13!$A$2:$H$33,3,FALSE)</f>
        <v>9.7999827845280834</v>
      </c>
    </row>
    <row r="3" spans="1:14">
      <c r="A3" t="s">
        <v>33</v>
      </c>
      <c r="B3">
        <v>2</v>
      </c>
      <c r="C3">
        <v>1631.3482613462375</v>
      </c>
      <c r="D3">
        <v>9</v>
      </c>
      <c r="E3">
        <v>7</v>
      </c>
      <c r="F3">
        <v>0</v>
      </c>
      <c r="G3">
        <v>2</v>
      </c>
      <c r="H3">
        <v>0</v>
      </c>
      <c r="J3">
        <f>J2+1</f>
        <v>2</v>
      </c>
      <c r="K3">
        <f>VLOOKUP($A3,RankingWk13!$A$2:$H$33,2,FALSE)-J3</f>
        <v>0</v>
      </c>
      <c r="L3" t="str">
        <f t="shared" ref="L3:L33" si="0">A3</f>
        <v>Denver Broncos</v>
      </c>
      <c r="M3" s="5">
        <f t="shared" ref="M3:M33" si="1">C3</f>
        <v>1631.3482613462375</v>
      </c>
      <c r="N3" s="6">
        <f>M3-VLOOKUP($A3,RankingWk13!$A$2:$H$33,3,FALSE)</f>
        <v>-22.44326572544378</v>
      </c>
    </row>
    <row r="4" spans="1:14">
      <c r="A4" t="s">
        <v>35</v>
      </c>
      <c r="B4">
        <v>3</v>
      </c>
      <c r="C4">
        <v>1614.4825322913205</v>
      </c>
      <c r="D4">
        <v>9</v>
      </c>
      <c r="E4">
        <v>8</v>
      </c>
      <c r="F4">
        <v>0</v>
      </c>
      <c r="G4">
        <v>1</v>
      </c>
      <c r="H4">
        <v>0</v>
      </c>
      <c r="J4">
        <f t="shared" ref="J4:J33" si="2">J3+1</f>
        <v>3</v>
      </c>
      <c r="K4">
        <f>VLOOKUP($A4,RankingWk13!$A$2:$H$33,2,FALSE)-J4</f>
        <v>2</v>
      </c>
      <c r="L4" t="str">
        <f t="shared" si="0"/>
        <v>Cincinnati Bengals</v>
      </c>
      <c r="M4" s="5">
        <f t="shared" si="1"/>
        <v>1614.4825322913205</v>
      </c>
      <c r="N4" s="6">
        <f>M4-VLOOKUP($A4,RankingWk13!$A$2:$H$33,3,FALSE)</f>
        <v>6.4700517132278037</v>
      </c>
    </row>
    <row r="5" spans="1:14">
      <c r="A5" t="s">
        <v>27</v>
      </c>
      <c r="B5">
        <v>4</v>
      </c>
      <c r="C5">
        <v>1598.3112352719172</v>
      </c>
      <c r="D5">
        <v>9</v>
      </c>
      <c r="E5">
        <v>9</v>
      </c>
      <c r="F5">
        <v>0</v>
      </c>
      <c r="G5">
        <v>0</v>
      </c>
      <c r="H5">
        <v>0</v>
      </c>
      <c r="J5">
        <f t="shared" si="2"/>
        <v>4</v>
      </c>
      <c r="K5">
        <f>VLOOKUP($A5,RankingWk13!$A$2:$H$33,2,FALSE)-J5</f>
        <v>-1</v>
      </c>
      <c r="L5" t="str">
        <f t="shared" si="0"/>
        <v>Carolina Panthers</v>
      </c>
      <c r="M5" s="5">
        <f t="shared" si="1"/>
        <v>1598.3112352719172</v>
      </c>
      <c r="N5" s="6">
        <f>M5-VLOOKUP($A5,RankingWk13!$A$2:$H$33,3,FALSE)</f>
        <v>-15.948030066798538</v>
      </c>
    </row>
    <row r="6" spans="1:14">
      <c r="A6" t="s">
        <v>48</v>
      </c>
      <c r="B6">
        <v>5</v>
      </c>
      <c r="C6">
        <v>1591.250028783867</v>
      </c>
      <c r="D6">
        <v>9</v>
      </c>
      <c r="E6">
        <v>4</v>
      </c>
      <c r="F6">
        <v>0</v>
      </c>
      <c r="G6">
        <v>5</v>
      </c>
      <c r="H6">
        <v>0</v>
      </c>
      <c r="J6">
        <f t="shared" si="2"/>
        <v>5</v>
      </c>
      <c r="K6">
        <f>VLOOKUP($A6,RankingWk13!$A$2:$H$33,2,FALSE)-J6</f>
        <v>-1</v>
      </c>
      <c r="L6" t="str">
        <f t="shared" si="0"/>
        <v>Seattle Seahawks</v>
      </c>
      <c r="M6" s="5">
        <f t="shared" si="1"/>
        <v>1591.250028783867</v>
      </c>
      <c r="N6" s="6">
        <f>M6-VLOOKUP($A6,RankingWk13!$A$2:$H$33,3,FALSE)</f>
        <v>-20.874353872392476</v>
      </c>
    </row>
    <row r="7" spans="1:14">
      <c r="A7" t="s">
        <v>28</v>
      </c>
      <c r="B7">
        <v>6</v>
      </c>
      <c r="C7">
        <v>1578.9383354603679</v>
      </c>
      <c r="D7">
        <v>9</v>
      </c>
      <c r="E7">
        <v>7</v>
      </c>
      <c r="F7">
        <v>0</v>
      </c>
      <c r="G7">
        <v>2</v>
      </c>
      <c r="H7">
        <v>0</v>
      </c>
      <c r="J7">
        <f t="shared" si="2"/>
        <v>6</v>
      </c>
      <c r="K7">
        <f>VLOOKUP($A7,RankingWk13!$A$2:$H$33,2,FALSE)-J7</f>
        <v>0</v>
      </c>
      <c r="L7" t="str">
        <f t="shared" si="0"/>
        <v>Arizona Cardinals</v>
      </c>
      <c r="M7" s="5">
        <f t="shared" si="1"/>
        <v>1578.9383354603679</v>
      </c>
      <c r="N7" s="6">
        <f>M7-VLOOKUP($A7,RankingWk13!$A$2:$H$33,3,FALSE)</f>
        <v>-23.379888000982874</v>
      </c>
    </row>
    <row r="8" spans="1:14">
      <c r="A8" t="s">
        <v>49</v>
      </c>
      <c r="B8">
        <v>7</v>
      </c>
      <c r="C8">
        <v>1555.8454729717448</v>
      </c>
      <c r="D8">
        <v>10</v>
      </c>
      <c r="E8">
        <v>6</v>
      </c>
      <c r="F8">
        <v>0</v>
      </c>
      <c r="G8">
        <v>4</v>
      </c>
      <c r="H8">
        <v>0</v>
      </c>
      <c r="J8">
        <f t="shared" si="2"/>
        <v>7</v>
      </c>
      <c r="K8">
        <f>VLOOKUP($A8,RankingWk13!$A$2:$H$33,2,FALSE)-J8</f>
        <v>2</v>
      </c>
      <c r="L8" t="str">
        <f t="shared" si="0"/>
        <v>Pittsburgh Steelers</v>
      </c>
      <c r="M8" s="5">
        <f t="shared" si="1"/>
        <v>1555.8454729717448</v>
      </c>
      <c r="N8" s="6">
        <f>M8-VLOOKUP($A8,RankingWk13!$A$2:$H$33,3,FALSE)</f>
        <v>10.875724785273405</v>
      </c>
    </row>
    <row r="9" spans="1:14">
      <c r="A9" t="s">
        <v>31</v>
      </c>
      <c r="B9">
        <v>8</v>
      </c>
      <c r="C9">
        <v>1555.6988410140784</v>
      </c>
      <c r="D9">
        <v>9</v>
      </c>
      <c r="E9">
        <v>6</v>
      </c>
      <c r="F9">
        <v>0</v>
      </c>
      <c r="G9">
        <v>3</v>
      </c>
      <c r="H9">
        <v>0</v>
      </c>
      <c r="J9">
        <f t="shared" si="2"/>
        <v>8</v>
      </c>
      <c r="K9">
        <f>VLOOKUP($A9,RankingWk13!$A$2:$H$33,2,FALSE)-J9</f>
        <v>0</v>
      </c>
      <c r="L9" t="str">
        <f t="shared" si="0"/>
        <v>Green Bay Packers</v>
      </c>
      <c r="M9" s="5">
        <f t="shared" si="1"/>
        <v>1555.6988410140784</v>
      </c>
      <c r="N9" s="6">
        <f>M9-VLOOKUP($A9,RankingWk13!$A$2:$H$33,3,FALSE)</f>
        <v>4.4713341203912478</v>
      </c>
    </row>
    <row r="10" spans="1:14">
      <c r="A10" t="s">
        <v>39</v>
      </c>
      <c r="B10">
        <v>9</v>
      </c>
      <c r="C10">
        <v>1547.0268135558647</v>
      </c>
      <c r="D10">
        <v>9</v>
      </c>
      <c r="E10">
        <v>4</v>
      </c>
      <c r="F10">
        <v>0</v>
      </c>
      <c r="G10">
        <v>5</v>
      </c>
      <c r="H10">
        <v>1</v>
      </c>
      <c r="J10">
        <f t="shared" si="2"/>
        <v>9</v>
      </c>
      <c r="K10">
        <f>VLOOKUP($A10,RankingWk13!$A$2:$H$33,2,FALSE)-J10</f>
        <v>-2</v>
      </c>
      <c r="L10" t="str">
        <f t="shared" si="0"/>
        <v>Indianapolis Colts</v>
      </c>
      <c r="M10" s="5">
        <f t="shared" si="1"/>
        <v>1547.0268135558647</v>
      </c>
      <c r="N10" s="6">
        <f>M10-VLOOKUP($A10,RankingWk13!$A$2:$H$33,3,FALSE)</f>
        <v>-18.049071134505311</v>
      </c>
    </row>
    <row r="11" spans="1:14">
      <c r="A11" t="s">
        <v>41</v>
      </c>
      <c r="B11">
        <v>10</v>
      </c>
      <c r="C11">
        <v>1531.4175231905633</v>
      </c>
      <c r="D11">
        <v>9</v>
      </c>
      <c r="E11">
        <v>7</v>
      </c>
      <c r="F11">
        <v>0</v>
      </c>
      <c r="G11">
        <v>2</v>
      </c>
      <c r="H11">
        <v>0</v>
      </c>
      <c r="J11">
        <f t="shared" si="2"/>
        <v>10</v>
      </c>
      <c r="K11">
        <f>VLOOKUP($A11,RankingWk13!$A$2:$H$33,2,FALSE)-J11</f>
        <v>1</v>
      </c>
      <c r="L11" t="str">
        <f t="shared" si="0"/>
        <v>Minnesota Vikings</v>
      </c>
      <c r="M11" s="5">
        <f t="shared" si="1"/>
        <v>1531.4175231905633</v>
      </c>
      <c r="N11" s="6">
        <f>M11-VLOOKUP($A11,RankingWk13!$A$2:$H$33,3,FALSE)</f>
        <v>0.28585882642369143</v>
      </c>
    </row>
    <row r="12" spans="1:14">
      <c r="A12" t="s">
        <v>51</v>
      </c>
      <c r="B12">
        <v>11</v>
      </c>
      <c r="C12">
        <v>1520.7738322612036</v>
      </c>
      <c r="D12">
        <v>9</v>
      </c>
      <c r="E12">
        <v>3</v>
      </c>
      <c r="F12">
        <v>0</v>
      </c>
      <c r="G12">
        <v>6</v>
      </c>
      <c r="H12">
        <v>1</v>
      </c>
      <c r="J12">
        <f t="shared" si="2"/>
        <v>11</v>
      </c>
      <c r="K12">
        <f>VLOOKUP($A12,RankingWk13!$A$2:$H$33,2,FALSE)-J12</f>
        <v>4</v>
      </c>
      <c r="L12" t="str">
        <f t="shared" si="0"/>
        <v>San Francisco 49ers</v>
      </c>
      <c r="M12" s="5">
        <f t="shared" si="1"/>
        <v>1520.7738322612036</v>
      </c>
      <c r="N12" s="6">
        <f>M12-VLOOKUP($A12,RankingWk13!$A$2:$H$33,3,FALSE)</f>
        <v>19.604154620103373</v>
      </c>
    </row>
    <row r="13" spans="1:14">
      <c r="A13" t="s">
        <v>29</v>
      </c>
      <c r="B13">
        <v>12</v>
      </c>
      <c r="C13">
        <v>1511.69542803119</v>
      </c>
      <c r="D13">
        <v>9</v>
      </c>
      <c r="E13">
        <v>4</v>
      </c>
      <c r="F13">
        <v>0</v>
      </c>
      <c r="G13">
        <v>5</v>
      </c>
      <c r="H13">
        <v>0</v>
      </c>
      <c r="J13">
        <f t="shared" si="2"/>
        <v>12</v>
      </c>
      <c r="K13">
        <f>VLOOKUP($A13,RankingWk13!$A$2:$H$33,2,FALSE)-J13</f>
        <v>-2</v>
      </c>
      <c r="L13" t="str">
        <f t="shared" si="0"/>
        <v>Kansas City Chiefs</v>
      </c>
      <c r="M13" s="5">
        <f t="shared" si="1"/>
        <v>1511.69542803119</v>
      </c>
      <c r="N13" s="6">
        <f>M13-VLOOKUP($A13,RankingWk13!$A$2:$H$33,3,FALSE)</f>
        <v>-21.479432684493986</v>
      </c>
    </row>
    <row r="14" spans="1:14">
      <c r="A14" t="s">
        <v>38</v>
      </c>
      <c r="B14">
        <v>13</v>
      </c>
      <c r="C14">
        <v>1507.8104621522209</v>
      </c>
      <c r="D14">
        <v>9</v>
      </c>
      <c r="E14">
        <v>3</v>
      </c>
      <c r="F14">
        <v>0</v>
      </c>
      <c r="G14">
        <v>6</v>
      </c>
      <c r="H14">
        <v>0</v>
      </c>
      <c r="J14">
        <f t="shared" si="2"/>
        <v>13</v>
      </c>
      <c r="K14">
        <f>VLOOKUP($A14,RankingWk13!$A$2:$H$33,2,FALSE)-J14</f>
        <v>-1</v>
      </c>
      <c r="L14" t="str">
        <f t="shared" si="0"/>
        <v>Dallas Cowboys</v>
      </c>
      <c r="M14" s="5">
        <f t="shared" si="1"/>
        <v>1507.8104621522209</v>
      </c>
      <c r="N14" s="6">
        <f>M14-VLOOKUP($A14,RankingWk13!$A$2:$H$33,3,FALSE)</f>
        <v>-2.1222252459012907</v>
      </c>
    </row>
    <row r="15" spans="1:14">
      <c r="A15" t="s">
        <v>52</v>
      </c>
      <c r="B15">
        <v>14</v>
      </c>
      <c r="C15">
        <v>1501.6929061336282</v>
      </c>
      <c r="D15">
        <v>10</v>
      </c>
      <c r="E15">
        <v>4</v>
      </c>
      <c r="F15">
        <v>0</v>
      </c>
      <c r="G15">
        <v>6</v>
      </c>
      <c r="H15">
        <v>0</v>
      </c>
      <c r="J15">
        <f t="shared" si="2"/>
        <v>14</v>
      </c>
      <c r="K15">
        <f>VLOOKUP($A15,RankingWk13!$A$2:$H$33,2,FALSE)-J15</f>
        <v>3</v>
      </c>
      <c r="L15" t="str">
        <f t="shared" si="0"/>
        <v>New Orleans Saints</v>
      </c>
      <c r="M15" s="5">
        <f t="shared" si="1"/>
        <v>1501.6929061336282</v>
      </c>
      <c r="N15" s="6">
        <f>M15-VLOOKUP($A15,RankingWk13!$A$2:$H$33,3,FALSE)</f>
        <v>12.941286454552483</v>
      </c>
    </row>
    <row r="16" spans="1:14">
      <c r="A16" t="s">
        <v>24</v>
      </c>
      <c r="B16">
        <v>15</v>
      </c>
      <c r="C16">
        <v>1498.2670209550949</v>
      </c>
      <c r="D16">
        <v>9</v>
      </c>
      <c r="E16">
        <v>6</v>
      </c>
      <c r="F16">
        <v>0</v>
      </c>
      <c r="G16">
        <v>3</v>
      </c>
      <c r="H16">
        <v>1</v>
      </c>
      <c r="J16">
        <f t="shared" si="2"/>
        <v>15</v>
      </c>
      <c r="K16">
        <f>VLOOKUP($A16,RankingWk13!$A$2:$H$33,2,FALSE)-J16</f>
        <v>5</v>
      </c>
      <c r="L16" t="str">
        <f t="shared" si="0"/>
        <v>Atlanta Falcons</v>
      </c>
      <c r="M16" s="5">
        <f t="shared" si="1"/>
        <v>1498.2670209550949</v>
      </c>
      <c r="N16" s="6">
        <f>M16-VLOOKUP($A16,RankingWk13!$A$2:$H$33,3,FALSE)</f>
        <v>22.099122783803523</v>
      </c>
    </row>
    <row r="17" spans="1:14">
      <c r="A17" t="s">
        <v>30</v>
      </c>
      <c r="B17">
        <v>16</v>
      </c>
      <c r="C17">
        <v>1493.6531605244204</v>
      </c>
      <c r="D17">
        <v>9</v>
      </c>
      <c r="E17">
        <v>5</v>
      </c>
      <c r="F17">
        <v>0</v>
      </c>
      <c r="G17">
        <v>4</v>
      </c>
      <c r="H17">
        <v>0</v>
      </c>
      <c r="J17">
        <f t="shared" si="2"/>
        <v>16</v>
      </c>
      <c r="K17">
        <f>VLOOKUP($A17,RankingWk13!$A$2:$H$33,2,FALSE)-J17</f>
        <v>3</v>
      </c>
      <c r="L17" t="str">
        <f t="shared" si="0"/>
        <v>Buffalo Bills</v>
      </c>
      <c r="M17" s="5">
        <f t="shared" si="1"/>
        <v>1493.6531605244204</v>
      </c>
      <c r="N17" s="6">
        <f>M17-VLOOKUP($A17,RankingWk13!$A$2:$H$33,3,FALSE)</f>
        <v>16.809595595055498</v>
      </c>
    </row>
    <row r="18" spans="1:14">
      <c r="A18" t="s">
        <v>45</v>
      </c>
      <c r="B18">
        <v>17</v>
      </c>
      <c r="C18">
        <v>1490.5183585386881</v>
      </c>
      <c r="D18">
        <v>9</v>
      </c>
      <c r="E18">
        <v>2</v>
      </c>
      <c r="F18">
        <v>0</v>
      </c>
      <c r="G18">
        <v>7</v>
      </c>
      <c r="H18">
        <v>0</v>
      </c>
      <c r="J18">
        <f t="shared" si="2"/>
        <v>17</v>
      </c>
      <c r="K18">
        <f>VLOOKUP($A18,RankingWk13!$A$2:$H$33,2,FALSE)-J18</f>
        <v>-4</v>
      </c>
      <c r="L18" t="str">
        <f t="shared" si="0"/>
        <v>Baltimore Ravens</v>
      </c>
      <c r="M18" s="5">
        <f t="shared" si="1"/>
        <v>1490.5183585386881</v>
      </c>
      <c r="N18" s="6">
        <f>M18-VLOOKUP($A18,RankingWk13!$A$2:$H$33,3,FALSE)</f>
        <v>-18.867823278910009</v>
      </c>
    </row>
    <row r="19" spans="1:14">
      <c r="A19" t="s">
        <v>43</v>
      </c>
      <c r="B19">
        <v>18</v>
      </c>
      <c r="C19">
        <v>1488.5344856673128</v>
      </c>
      <c r="D19">
        <v>10</v>
      </c>
      <c r="E19">
        <v>5</v>
      </c>
      <c r="F19">
        <v>0</v>
      </c>
      <c r="G19">
        <v>5</v>
      </c>
      <c r="H19">
        <v>0</v>
      </c>
      <c r="J19">
        <f t="shared" si="2"/>
        <v>18</v>
      </c>
      <c r="K19">
        <f>VLOOKUP($A19,RankingWk13!$A$2:$H$33,2,FALSE)-J19</f>
        <v>3</v>
      </c>
      <c r="L19" t="str">
        <f t="shared" si="0"/>
        <v>New York Giants</v>
      </c>
      <c r="M19" s="5">
        <f t="shared" si="1"/>
        <v>1488.5344856673128</v>
      </c>
      <c r="N19" s="6">
        <f>M19-VLOOKUP($A19,RankingWk13!$A$2:$H$33,3,FALSE)</f>
        <v>15.324764508747194</v>
      </c>
    </row>
    <row r="20" spans="1:14">
      <c r="A20" t="s">
        <v>44</v>
      </c>
      <c r="B20">
        <v>19</v>
      </c>
      <c r="C20">
        <v>1483.9081281686108</v>
      </c>
      <c r="D20">
        <v>9</v>
      </c>
      <c r="E20">
        <v>3</v>
      </c>
      <c r="F20">
        <v>0</v>
      </c>
      <c r="G20">
        <v>6</v>
      </c>
      <c r="H20">
        <v>0</v>
      </c>
      <c r="J20">
        <f t="shared" si="2"/>
        <v>19</v>
      </c>
      <c r="K20">
        <f>VLOOKUP($A20,RankingWk13!$A$2:$H$33,2,FALSE)-J20</f>
        <v>5</v>
      </c>
      <c r="L20" t="str">
        <f t="shared" si="0"/>
        <v>Philadelphia Eagles</v>
      </c>
      <c r="M20" s="5">
        <f t="shared" si="1"/>
        <v>1483.9081281686108</v>
      </c>
      <c r="N20" s="6">
        <f>M20-VLOOKUP($A20,RankingWk13!$A$2:$H$33,3,FALSE)</f>
        <v>27.753549016910711</v>
      </c>
    </row>
    <row r="21" spans="1:14">
      <c r="A21" t="s">
        <v>34</v>
      </c>
      <c r="B21">
        <v>20</v>
      </c>
      <c r="C21">
        <v>1483.0848097713833</v>
      </c>
      <c r="D21">
        <v>9</v>
      </c>
      <c r="E21">
        <v>4</v>
      </c>
      <c r="F21">
        <v>0</v>
      </c>
      <c r="G21">
        <v>5</v>
      </c>
      <c r="H21">
        <v>0</v>
      </c>
      <c r="J21">
        <f t="shared" si="2"/>
        <v>20</v>
      </c>
      <c r="K21">
        <f>VLOOKUP($A21,RankingWk13!$A$2:$H$33,2,FALSE)-J21</f>
        <v>3</v>
      </c>
      <c r="L21" t="str">
        <f t="shared" si="0"/>
        <v>Miami Dolphins</v>
      </c>
      <c r="M21" s="5">
        <f t="shared" si="1"/>
        <v>1483.0848097713833</v>
      </c>
      <c r="N21" s="6">
        <f>M21-VLOOKUP($A21,RankingWk13!$A$2:$H$33,3,FALSE)</f>
        <v>24.904093557415081</v>
      </c>
    </row>
    <row r="22" spans="1:14">
      <c r="A22" t="s">
        <v>23</v>
      </c>
      <c r="B22">
        <v>21</v>
      </c>
      <c r="C22">
        <v>1477.5032716764254</v>
      </c>
      <c r="D22">
        <v>9</v>
      </c>
      <c r="E22">
        <v>4</v>
      </c>
      <c r="F22">
        <v>0</v>
      </c>
      <c r="G22">
        <v>5</v>
      </c>
      <c r="H22">
        <v>0</v>
      </c>
      <c r="J22">
        <f t="shared" si="2"/>
        <v>21</v>
      </c>
      <c r="K22">
        <f>VLOOKUP($A22,RankingWk13!$A$2:$H$33,2,FALSE)-J22</f>
        <v>-7</v>
      </c>
      <c r="L22" t="str">
        <f t="shared" si="0"/>
        <v>Houston Texans</v>
      </c>
      <c r="M22" s="5">
        <f t="shared" si="1"/>
        <v>1477.5032716764254</v>
      </c>
      <c r="N22" s="6">
        <f>M22-VLOOKUP($A22,RankingWk13!$A$2:$H$33,3,FALSE)</f>
        <v>-24.860332204017595</v>
      </c>
    </row>
    <row r="23" spans="1:14">
      <c r="A23" t="s">
        <v>36</v>
      </c>
      <c r="B23">
        <v>22</v>
      </c>
      <c r="C23">
        <v>1475.5398181679029</v>
      </c>
      <c r="D23">
        <v>9</v>
      </c>
      <c r="E23">
        <v>2</v>
      </c>
      <c r="F23">
        <v>0</v>
      </c>
      <c r="G23">
        <v>7</v>
      </c>
      <c r="H23">
        <v>0</v>
      </c>
      <c r="J23">
        <f t="shared" si="2"/>
        <v>22</v>
      </c>
      <c r="K23">
        <f>VLOOKUP($A23,RankingWk13!$A$2:$H$33,2,FALSE)-J23</f>
        <v>-6</v>
      </c>
      <c r="L23" t="str">
        <f t="shared" si="0"/>
        <v>Detroit Lions</v>
      </c>
      <c r="M23" s="5">
        <f t="shared" si="1"/>
        <v>1475.5398181679029</v>
      </c>
      <c r="N23" s="6">
        <f>M23-VLOOKUP($A23,RankingWk13!$A$2:$H$33,3,FALSE)</f>
        <v>-21.60453980624402</v>
      </c>
    </row>
    <row r="24" spans="1:14">
      <c r="A24" t="s">
        <v>25</v>
      </c>
      <c r="B24">
        <v>23</v>
      </c>
      <c r="C24">
        <v>1471.5008447134569</v>
      </c>
      <c r="D24">
        <v>9</v>
      </c>
      <c r="E24">
        <v>4</v>
      </c>
      <c r="F24">
        <v>0</v>
      </c>
      <c r="G24">
        <v>5</v>
      </c>
      <c r="H24">
        <v>0</v>
      </c>
      <c r="J24">
        <f t="shared" si="2"/>
        <v>23</v>
      </c>
      <c r="K24">
        <f>VLOOKUP($A24,RankingWk13!$A$2:$H$33,2,FALSE)-J24</f>
        <v>-5</v>
      </c>
      <c r="L24" t="str">
        <f t="shared" si="0"/>
        <v>Chicago Bears</v>
      </c>
      <c r="M24" s="5">
        <f t="shared" si="1"/>
        <v>1471.5008447134569</v>
      </c>
      <c r="N24" s="6">
        <f>M24-VLOOKUP($A24,RankingWk13!$A$2:$H$33,3,FALSE)</f>
        <v>-8.9760087099296015</v>
      </c>
    </row>
    <row r="25" spans="1:14">
      <c r="A25" t="s">
        <v>22</v>
      </c>
      <c r="B25">
        <v>24</v>
      </c>
      <c r="C25">
        <v>1461.3440956742438</v>
      </c>
      <c r="D25">
        <v>9</v>
      </c>
      <c r="E25">
        <v>5</v>
      </c>
      <c r="F25">
        <v>0</v>
      </c>
      <c r="G25">
        <v>4</v>
      </c>
      <c r="H25">
        <v>0</v>
      </c>
      <c r="J25">
        <f t="shared" si="2"/>
        <v>24</v>
      </c>
      <c r="K25">
        <f>VLOOKUP($A25,RankingWk13!$A$2:$H$33,2,FALSE)-J25</f>
        <v>-2</v>
      </c>
      <c r="L25" t="str">
        <f t="shared" si="0"/>
        <v>New York Jets</v>
      </c>
      <c r="M25" s="5">
        <f t="shared" si="1"/>
        <v>1461.3440956742438</v>
      </c>
      <c r="N25" s="6">
        <f>M25-VLOOKUP($A25,RankingWk13!$A$2:$H$33,3,FALSE)</f>
        <v>-1.3731259072731063</v>
      </c>
    </row>
    <row r="26" spans="1:14">
      <c r="A26" t="s">
        <v>37</v>
      </c>
      <c r="B26">
        <v>25</v>
      </c>
      <c r="C26">
        <v>1458.3384057616938</v>
      </c>
      <c r="D26">
        <v>9</v>
      </c>
      <c r="E26">
        <v>4</v>
      </c>
      <c r="F26">
        <v>0</v>
      </c>
      <c r="G26">
        <v>5</v>
      </c>
      <c r="H26">
        <v>0</v>
      </c>
      <c r="J26">
        <f t="shared" si="2"/>
        <v>25</v>
      </c>
      <c r="K26">
        <f>VLOOKUP($A26,RankingWk13!$A$2:$H$33,2,FALSE)-J26</f>
        <v>1</v>
      </c>
      <c r="L26" t="str">
        <f t="shared" si="0"/>
        <v>St. Louis Rams</v>
      </c>
      <c r="M26" s="5">
        <f t="shared" si="1"/>
        <v>1458.3384057616938</v>
      </c>
      <c r="N26" s="6">
        <f>M26-VLOOKUP($A26,RankingWk13!$A$2:$H$33,3,FALSE)</f>
        <v>18.649843282407573</v>
      </c>
    </row>
    <row r="27" spans="1:14">
      <c r="A27" t="s">
        <v>50</v>
      </c>
      <c r="B27">
        <v>26</v>
      </c>
      <c r="C27">
        <v>1446.7420926879631</v>
      </c>
      <c r="D27">
        <v>9</v>
      </c>
      <c r="E27">
        <v>2</v>
      </c>
      <c r="F27">
        <v>0</v>
      </c>
      <c r="G27">
        <v>7</v>
      </c>
      <c r="H27">
        <v>1</v>
      </c>
      <c r="J27">
        <f t="shared" si="2"/>
        <v>26</v>
      </c>
      <c r="K27">
        <f>VLOOKUP($A27,RankingWk13!$A$2:$H$33,2,FALSE)-J27</f>
        <v>-1</v>
      </c>
      <c r="L27" t="str">
        <f t="shared" si="0"/>
        <v>San Diego Chargers</v>
      </c>
      <c r="M27" s="5">
        <f t="shared" si="1"/>
        <v>1446.7420926879631</v>
      </c>
      <c r="N27" s="6">
        <f>M27-VLOOKUP($A27,RankingWk13!$A$2:$H$33,3,FALSE)</f>
        <v>-2.1276835576118174</v>
      </c>
    </row>
    <row r="28" spans="1:14">
      <c r="A28" t="s">
        <v>40</v>
      </c>
      <c r="B28">
        <v>27</v>
      </c>
      <c r="C28">
        <v>1421.5440207406764</v>
      </c>
      <c r="D28">
        <v>9</v>
      </c>
      <c r="E28">
        <v>3</v>
      </c>
      <c r="F28">
        <v>0</v>
      </c>
      <c r="G28">
        <v>6</v>
      </c>
      <c r="H28">
        <v>0</v>
      </c>
      <c r="J28">
        <f t="shared" si="2"/>
        <v>27</v>
      </c>
      <c r="K28">
        <f>VLOOKUP($A28,RankingWk13!$A$2:$H$33,2,FALSE)-J28</f>
        <v>1</v>
      </c>
      <c r="L28" t="str">
        <f t="shared" si="0"/>
        <v>Jacksonville Jaguars</v>
      </c>
      <c r="M28" s="5">
        <f t="shared" si="1"/>
        <v>1421.5440207406764</v>
      </c>
      <c r="N28" s="6">
        <f>M28-VLOOKUP($A28,RankingWk13!$A$2:$H$33,3,FALSE)</f>
        <v>2.3783121739602393</v>
      </c>
    </row>
    <row r="29" spans="1:14">
      <c r="A29" t="s">
        <v>46</v>
      </c>
      <c r="B29">
        <v>28</v>
      </c>
      <c r="C29">
        <v>1415.0999130015221</v>
      </c>
      <c r="D29">
        <v>9</v>
      </c>
      <c r="E29">
        <v>4</v>
      </c>
      <c r="F29">
        <v>0</v>
      </c>
      <c r="G29">
        <v>5</v>
      </c>
      <c r="H29">
        <v>0</v>
      </c>
      <c r="J29">
        <f t="shared" si="2"/>
        <v>28</v>
      </c>
      <c r="K29">
        <f>VLOOKUP($A29,RankingWk13!$A$2:$H$33,2,FALSE)-J29</f>
        <v>-1</v>
      </c>
      <c r="L29" t="str">
        <f t="shared" si="0"/>
        <v>Washington Redskins</v>
      </c>
      <c r="M29" s="5">
        <f t="shared" si="1"/>
        <v>1415.0999130015221</v>
      </c>
      <c r="N29" s="6">
        <f>M29-VLOOKUP($A29,RankingWk13!$A$2:$H$33,3,FALSE)</f>
        <v>-8.8664310967242272</v>
      </c>
    </row>
    <row r="30" spans="1:14">
      <c r="A30" t="s">
        <v>47</v>
      </c>
      <c r="B30">
        <v>29</v>
      </c>
      <c r="C30">
        <v>1397.0703008885982</v>
      </c>
      <c r="D30">
        <v>9</v>
      </c>
      <c r="E30">
        <v>4</v>
      </c>
      <c r="F30">
        <v>0</v>
      </c>
      <c r="G30">
        <v>5</v>
      </c>
      <c r="H30">
        <v>0</v>
      </c>
      <c r="J30">
        <f t="shared" si="2"/>
        <v>29</v>
      </c>
      <c r="K30">
        <f>VLOOKUP($A30,RankingWk13!$A$2:$H$33,2,FALSE)-J30</f>
        <v>0</v>
      </c>
      <c r="L30" t="str">
        <f t="shared" si="0"/>
        <v>Oakland Raiders</v>
      </c>
      <c r="M30" s="5">
        <f t="shared" si="1"/>
        <v>1397.0703008885982</v>
      </c>
      <c r="N30" s="6">
        <f>M30-VLOOKUP($A30,RankingWk13!$A$2:$H$33,3,FALSE)</f>
        <v>-1.0623344714410905</v>
      </c>
    </row>
    <row r="31" spans="1:14">
      <c r="A31" t="s">
        <v>21</v>
      </c>
      <c r="B31">
        <v>30</v>
      </c>
      <c r="C31">
        <v>1387.7791953857061</v>
      </c>
      <c r="D31">
        <v>9</v>
      </c>
      <c r="E31">
        <v>4</v>
      </c>
      <c r="F31">
        <v>0</v>
      </c>
      <c r="G31">
        <v>5</v>
      </c>
      <c r="H31">
        <v>0</v>
      </c>
      <c r="J31">
        <f t="shared" si="2"/>
        <v>30</v>
      </c>
      <c r="K31">
        <f>VLOOKUP($A31,RankingWk13!$A$2:$H$33,2,FALSE)-J31</f>
        <v>0</v>
      </c>
      <c r="L31" t="str">
        <f t="shared" si="0"/>
        <v>Tampa Bay Buccaneers</v>
      </c>
      <c r="M31" s="5">
        <f t="shared" si="1"/>
        <v>1387.7791953857061</v>
      </c>
      <c r="N31" s="6">
        <f>M31-VLOOKUP($A31,RankingWk13!$A$2:$H$33,3,FALSE)</f>
        <v>-8.5809664061218882</v>
      </c>
    </row>
    <row r="32" spans="1:14">
      <c r="A32" t="s">
        <v>32</v>
      </c>
      <c r="B32">
        <v>31</v>
      </c>
      <c r="C32">
        <v>1355.4101332257771</v>
      </c>
      <c r="D32">
        <v>10</v>
      </c>
      <c r="E32">
        <v>2</v>
      </c>
      <c r="F32">
        <v>0</v>
      </c>
      <c r="G32">
        <v>8</v>
      </c>
      <c r="H32">
        <v>0</v>
      </c>
      <c r="J32">
        <f t="shared" si="2"/>
        <v>31</v>
      </c>
      <c r="K32">
        <f>VLOOKUP($A32,RankingWk13!$A$2:$H$33,2,FALSE)-J32</f>
        <v>0</v>
      </c>
      <c r="L32" t="str">
        <f t="shared" si="0"/>
        <v>Cleveland Browns</v>
      </c>
      <c r="M32" s="5">
        <f t="shared" si="1"/>
        <v>1355.4101332257771</v>
      </c>
      <c r="N32" s="6">
        <f>M32-VLOOKUP($A32,RankingWk13!$A$2:$H$33,3,FALSE)</f>
        <v>7.5222907512732036</v>
      </c>
    </row>
    <row r="33" spans="1:14">
      <c r="A33" t="s">
        <v>26</v>
      </c>
      <c r="B33">
        <v>32</v>
      </c>
      <c r="C33">
        <v>1349.3493547638618</v>
      </c>
      <c r="D33">
        <v>9</v>
      </c>
      <c r="E33">
        <v>2</v>
      </c>
      <c r="F33">
        <v>0</v>
      </c>
      <c r="G33">
        <v>7</v>
      </c>
      <c r="H33">
        <v>0</v>
      </c>
      <c r="J33">
        <f t="shared" si="2"/>
        <v>32</v>
      </c>
      <c r="K33">
        <f>VLOOKUP($A33,RankingWk13!$A$2:$H$33,2,FALSE)-J33</f>
        <v>0</v>
      </c>
      <c r="L33" t="str">
        <f t="shared" si="0"/>
        <v>Tennessee Titans</v>
      </c>
      <c r="M33" s="5">
        <f t="shared" si="1"/>
        <v>1349.3493547638618</v>
      </c>
      <c r="N33" s="6">
        <f>M33-VLOOKUP($A33,RankingWk13!$A$2:$H$33,3,FALSE)</f>
        <v>20.725547194718501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92</v>
      </c>
      <c r="B1" t="s">
        <v>104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4" t="s">
        <v>105</v>
      </c>
      <c r="K1" s="4" t="s">
        <v>106</v>
      </c>
      <c r="L1" s="4" t="s">
        <v>107</v>
      </c>
      <c r="M1" s="4" t="s">
        <v>93</v>
      </c>
      <c r="N1" s="4" t="s">
        <v>108</v>
      </c>
    </row>
    <row r="2" spans="1:14">
      <c r="A2" t="s">
        <v>42</v>
      </c>
      <c r="B2">
        <v>1</v>
      </c>
      <c r="C2">
        <v>1718.2280426309778</v>
      </c>
      <c r="D2">
        <v>10</v>
      </c>
      <c r="E2">
        <v>10</v>
      </c>
      <c r="F2">
        <v>0</v>
      </c>
      <c r="G2">
        <v>0</v>
      </c>
      <c r="H2">
        <v>0</v>
      </c>
      <c r="J2">
        <f>1</f>
        <v>1</v>
      </c>
      <c r="K2">
        <f>VLOOKUP($A2,RankingWk13!$A$2:$H$33,2,FALSE)-J2</f>
        <v>0</v>
      </c>
      <c r="L2" t="str">
        <f>A2</f>
        <v>New England Patriots</v>
      </c>
      <c r="M2" s="5">
        <f>C2</f>
        <v>1718.2280426309778</v>
      </c>
      <c r="N2" s="6">
        <f>M2-VLOOKUP($A2,RankingWk13!$A$2:$H$33,3,FALSE)</f>
        <v>15.320111448464786</v>
      </c>
    </row>
    <row r="3" spans="1:14">
      <c r="A3" t="s">
        <v>33</v>
      </c>
      <c r="B3">
        <v>2</v>
      </c>
      <c r="C3">
        <v>1638.4714156232164</v>
      </c>
      <c r="D3">
        <v>10</v>
      </c>
      <c r="E3">
        <v>8</v>
      </c>
      <c r="F3">
        <v>0</v>
      </c>
      <c r="G3">
        <v>2</v>
      </c>
      <c r="H3">
        <v>0</v>
      </c>
      <c r="J3">
        <f>J2+1</f>
        <v>2</v>
      </c>
      <c r="K3">
        <f>VLOOKUP($A3,RankingWk13!$A$2:$H$33,2,FALSE)-J3</f>
        <v>0</v>
      </c>
      <c r="L3" t="str">
        <f t="shared" ref="L3:L33" si="0">A3</f>
        <v>Denver Broncos</v>
      </c>
      <c r="M3" s="5">
        <f t="shared" ref="M3:M33" si="1">C3</f>
        <v>1638.4714156232164</v>
      </c>
      <c r="N3" s="6">
        <f>M3-VLOOKUP($A3,RankingWk13!$A$2:$H$33,3,FALSE)</f>
        <v>-15.320111448464786</v>
      </c>
    </row>
    <row r="4" spans="1:14">
      <c r="A4" t="s">
        <v>27</v>
      </c>
      <c r="B4">
        <v>3</v>
      </c>
      <c r="C4">
        <v>1604.7695686839402</v>
      </c>
      <c r="D4">
        <v>10</v>
      </c>
      <c r="E4">
        <v>10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VLOOKUP($A4,RankingWk13!$A$2:$H$33,2,FALSE)-J4</f>
        <v>0</v>
      </c>
      <c r="L4" t="str">
        <f t="shared" si="0"/>
        <v>Carolina Panthers</v>
      </c>
      <c r="M4" s="5">
        <f t="shared" si="1"/>
        <v>1604.7695686839402</v>
      </c>
      <c r="N4" s="6">
        <f>M4-VLOOKUP($A4,RankingWk13!$A$2:$H$33,3,FALSE)</f>
        <v>-9.489696654775571</v>
      </c>
    </row>
    <row r="5" spans="1:14">
      <c r="A5" t="s">
        <v>48</v>
      </c>
      <c r="B5">
        <v>4</v>
      </c>
      <c r="C5">
        <v>1601.2486578709861</v>
      </c>
      <c r="D5">
        <v>10</v>
      </c>
      <c r="E5">
        <v>5</v>
      </c>
      <c r="F5">
        <v>0</v>
      </c>
      <c r="G5">
        <v>5</v>
      </c>
      <c r="H5">
        <v>0</v>
      </c>
      <c r="J5">
        <f t="shared" si="2"/>
        <v>4</v>
      </c>
      <c r="K5">
        <f>VLOOKUP($A5,RankingWk13!$A$2:$H$33,2,FALSE)-J5</f>
        <v>0</v>
      </c>
      <c r="L5" t="str">
        <f t="shared" si="0"/>
        <v>Seattle Seahawks</v>
      </c>
      <c r="M5" s="5">
        <f t="shared" si="1"/>
        <v>1601.2486578709861</v>
      </c>
      <c r="N5" s="6">
        <f>M5-VLOOKUP($A5,RankingWk13!$A$2:$H$33,3,FALSE)</f>
        <v>-10.875724785273405</v>
      </c>
    </row>
    <row r="6" spans="1:14">
      <c r="A6" t="s">
        <v>35</v>
      </c>
      <c r="B6">
        <v>5</v>
      </c>
      <c r="C6">
        <v>1600.7081698233219</v>
      </c>
      <c r="D6">
        <v>10</v>
      </c>
      <c r="E6">
        <v>8</v>
      </c>
      <c r="F6">
        <v>0</v>
      </c>
      <c r="G6">
        <v>2</v>
      </c>
      <c r="H6">
        <v>0</v>
      </c>
      <c r="J6">
        <f t="shared" si="2"/>
        <v>5</v>
      </c>
      <c r="K6">
        <f>VLOOKUP($A6,RankingWk13!$A$2:$H$33,2,FALSE)-J6</f>
        <v>0</v>
      </c>
      <c r="L6" t="str">
        <f t="shared" si="0"/>
        <v>Cincinnati Bengals</v>
      </c>
      <c r="M6" s="5">
        <f t="shared" si="1"/>
        <v>1600.7081698233219</v>
      </c>
      <c r="N6" s="6">
        <f>M6-VLOOKUP($A6,RankingWk13!$A$2:$H$33,3,FALSE)</f>
        <v>-7.3043107547707677</v>
      </c>
    </row>
    <row r="7" spans="1:14">
      <c r="A7" t="s">
        <v>28</v>
      </c>
      <c r="B7">
        <v>6</v>
      </c>
      <c r="C7">
        <v>1592.7126979283664</v>
      </c>
      <c r="D7">
        <v>10</v>
      </c>
      <c r="E7">
        <v>8</v>
      </c>
      <c r="F7">
        <v>0</v>
      </c>
      <c r="G7">
        <v>2</v>
      </c>
      <c r="H7">
        <v>0</v>
      </c>
      <c r="J7">
        <f t="shared" si="2"/>
        <v>6</v>
      </c>
      <c r="K7">
        <f>VLOOKUP($A7,RankingWk13!$A$2:$H$33,2,FALSE)-J7</f>
        <v>0</v>
      </c>
      <c r="L7" t="str">
        <f t="shared" si="0"/>
        <v>Arizona Cardinals</v>
      </c>
      <c r="M7" s="5">
        <f t="shared" si="1"/>
        <v>1592.7126979283664</v>
      </c>
      <c r="N7" s="6">
        <f>M7-VLOOKUP($A7,RankingWk13!$A$2:$H$33,3,FALSE)</f>
        <v>-9.6055255329843021</v>
      </c>
    </row>
    <row r="8" spans="1:14">
      <c r="A8" t="s">
        <v>31</v>
      </c>
      <c r="B8">
        <v>7</v>
      </c>
      <c r="C8">
        <v>1567.3266698805958</v>
      </c>
      <c r="D8">
        <v>10</v>
      </c>
      <c r="E8">
        <v>7</v>
      </c>
      <c r="F8">
        <v>0</v>
      </c>
      <c r="G8">
        <v>3</v>
      </c>
      <c r="H8">
        <v>0</v>
      </c>
      <c r="J8">
        <f t="shared" si="2"/>
        <v>7</v>
      </c>
      <c r="K8">
        <f>VLOOKUP($A8,RankingWk13!$A$2:$H$33,2,FALSE)-J8</f>
        <v>1</v>
      </c>
      <c r="L8" t="str">
        <f t="shared" si="0"/>
        <v>Green Bay Packers</v>
      </c>
      <c r="M8" s="5">
        <f t="shared" si="1"/>
        <v>1567.3266698805958</v>
      </c>
      <c r="N8" s="6">
        <f>M8-VLOOKUP($A8,RankingWk13!$A$2:$H$33,3,FALSE)</f>
        <v>16.099162986908595</v>
      </c>
    </row>
    <row r="9" spans="1:14">
      <c r="A9" t="s">
        <v>39</v>
      </c>
      <c r="B9">
        <v>8</v>
      </c>
      <c r="C9">
        <v>1557.7839662995746</v>
      </c>
      <c r="D9">
        <v>10</v>
      </c>
      <c r="E9">
        <v>5</v>
      </c>
      <c r="F9">
        <v>0</v>
      </c>
      <c r="G9">
        <v>5</v>
      </c>
      <c r="H9">
        <v>0</v>
      </c>
      <c r="J9">
        <f t="shared" si="2"/>
        <v>8</v>
      </c>
      <c r="K9">
        <f>VLOOKUP($A9,RankingWk13!$A$2:$H$33,2,FALSE)-J9</f>
        <v>-1</v>
      </c>
      <c r="L9" t="str">
        <f t="shared" si="0"/>
        <v>Indianapolis Colts</v>
      </c>
      <c r="M9" s="5">
        <f t="shared" si="1"/>
        <v>1557.7839662995746</v>
      </c>
      <c r="N9" s="6">
        <f>M9-VLOOKUP($A9,RankingWk13!$A$2:$H$33,3,FALSE)</f>
        <v>-7.2919183907954448</v>
      </c>
    </row>
    <row r="10" spans="1:14">
      <c r="A10" t="s">
        <v>49</v>
      </c>
      <c r="B10">
        <v>9</v>
      </c>
      <c r="C10">
        <v>1555.8454729717448</v>
      </c>
      <c r="D10">
        <v>10</v>
      </c>
      <c r="E10">
        <v>6</v>
      </c>
      <c r="F10">
        <v>0</v>
      </c>
      <c r="G10">
        <v>4</v>
      </c>
      <c r="H10">
        <v>1</v>
      </c>
      <c r="J10">
        <f t="shared" si="2"/>
        <v>9</v>
      </c>
      <c r="K10">
        <f>VLOOKUP($A10,RankingWk13!$A$2:$H$33,2,FALSE)-J10</f>
        <v>0</v>
      </c>
      <c r="L10" t="str">
        <f t="shared" si="0"/>
        <v>Pittsburgh Steelers</v>
      </c>
      <c r="M10" s="5">
        <f t="shared" si="1"/>
        <v>1555.8454729717448</v>
      </c>
      <c r="N10" s="6">
        <f>M10-VLOOKUP($A10,RankingWk13!$A$2:$H$33,3,FALSE)</f>
        <v>10.875724785273405</v>
      </c>
    </row>
    <row r="11" spans="1:14">
      <c r="A11" t="s">
        <v>29</v>
      </c>
      <c r="B11">
        <v>10</v>
      </c>
      <c r="C11">
        <v>1521.8853937845652</v>
      </c>
      <c r="D11">
        <v>10</v>
      </c>
      <c r="E11">
        <v>5</v>
      </c>
      <c r="F11">
        <v>0</v>
      </c>
      <c r="G11">
        <v>5</v>
      </c>
      <c r="H11">
        <v>0</v>
      </c>
      <c r="J11">
        <f t="shared" si="2"/>
        <v>10</v>
      </c>
      <c r="K11">
        <f>VLOOKUP($A11,RankingWk13!$A$2:$H$33,2,FALSE)-J11</f>
        <v>0</v>
      </c>
      <c r="L11" t="str">
        <f t="shared" si="0"/>
        <v>Kansas City Chiefs</v>
      </c>
      <c r="M11" s="5">
        <f t="shared" si="1"/>
        <v>1521.8853937845652</v>
      </c>
      <c r="N11" s="6">
        <f>M11-VLOOKUP($A11,RankingWk13!$A$2:$H$33,3,FALSE)</f>
        <v>-11.289466931118795</v>
      </c>
    </row>
    <row r="12" spans="1:14">
      <c r="A12" t="s">
        <v>41</v>
      </c>
      <c r="B12">
        <v>11</v>
      </c>
      <c r="C12">
        <v>1519.789694324046</v>
      </c>
      <c r="D12">
        <v>10</v>
      </c>
      <c r="E12">
        <v>7</v>
      </c>
      <c r="F12">
        <v>0</v>
      </c>
      <c r="G12">
        <v>3</v>
      </c>
      <c r="H12">
        <v>0</v>
      </c>
      <c r="J12">
        <f t="shared" si="2"/>
        <v>11</v>
      </c>
      <c r="K12">
        <f>VLOOKUP($A12,RankingWk13!$A$2:$H$33,2,FALSE)-J12</f>
        <v>0</v>
      </c>
      <c r="L12" t="str">
        <f t="shared" si="0"/>
        <v>Minnesota Vikings</v>
      </c>
      <c r="M12" s="5">
        <f t="shared" si="1"/>
        <v>1519.789694324046</v>
      </c>
      <c r="N12" s="6">
        <f>M12-VLOOKUP($A12,RankingWk13!$A$2:$H$33,3,FALSE)</f>
        <v>-11.341970040093656</v>
      </c>
    </row>
    <row r="13" spans="1:14">
      <c r="A13" t="s">
        <v>38</v>
      </c>
      <c r="B13">
        <v>12</v>
      </c>
      <c r="C13">
        <v>1519.4223840528978</v>
      </c>
      <c r="D13">
        <v>10</v>
      </c>
      <c r="E13">
        <v>4</v>
      </c>
      <c r="F13">
        <v>0</v>
      </c>
      <c r="G13">
        <v>6</v>
      </c>
      <c r="H13">
        <v>0</v>
      </c>
      <c r="J13">
        <f t="shared" si="2"/>
        <v>12</v>
      </c>
      <c r="K13">
        <f>VLOOKUP($A13,RankingWk13!$A$2:$H$33,2,FALSE)-J13</f>
        <v>0</v>
      </c>
      <c r="L13" t="str">
        <f t="shared" si="0"/>
        <v>Dallas Cowboys</v>
      </c>
      <c r="M13" s="5">
        <f t="shared" si="1"/>
        <v>1519.4223840528978</v>
      </c>
      <c r="N13" s="6">
        <f>M13-VLOOKUP($A13,RankingWk13!$A$2:$H$33,3,FALSE)</f>
        <v>9.489696654775571</v>
      </c>
    </row>
    <row r="14" spans="1:14">
      <c r="A14" t="s">
        <v>51</v>
      </c>
      <c r="B14">
        <v>13</v>
      </c>
      <c r="C14">
        <v>1510.7752031740845</v>
      </c>
      <c r="D14">
        <v>10</v>
      </c>
      <c r="E14">
        <v>3</v>
      </c>
      <c r="F14">
        <v>0</v>
      </c>
      <c r="G14">
        <v>7</v>
      </c>
      <c r="H14">
        <v>0</v>
      </c>
      <c r="J14">
        <f t="shared" si="2"/>
        <v>13</v>
      </c>
      <c r="K14">
        <f>VLOOKUP($A14,RankingWk13!$A$2:$H$33,2,FALSE)-J14</f>
        <v>2</v>
      </c>
      <c r="L14" t="str">
        <f t="shared" si="0"/>
        <v>San Francisco 49ers</v>
      </c>
      <c r="M14" s="5">
        <f t="shared" si="1"/>
        <v>1510.7752031740845</v>
      </c>
      <c r="N14" s="6">
        <f>M14-VLOOKUP($A14,RankingWk13!$A$2:$H$33,3,FALSE)</f>
        <v>9.6055255329843021</v>
      </c>
    </row>
    <row r="15" spans="1:14">
      <c r="A15" t="s">
        <v>45</v>
      </c>
      <c r="B15">
        <v>14</v>
      </c>
      <c r="C15">
        <v>1501.8638910663249</v>
      </c>
      <c r="D15">
        <v>10</v>
      </c>
      <c r="E15">
        <v>3</v>
      </c>
      <c r="F15">
        <v>0</v>
      </c>
      <c r="G15">
        <v>7</v>
      </c>
      <c r="H15">
        <v>0</v>
      </c>
      <c r="J15">
        <f t="shared" si="2"/>
        <v>14</v>
      </c>
      <c r="K15">
        <f>VLOOKUP($A15,RankingWk13!$A$2:$H$33,2,FALSE)-J15</f>
        <v>-1</v>
      </c>
      <c r="L15" t="str">
        <f t="shared" si="0"/>
        <v>Baltimore Ravens</v>
      </c>
      <c r="M15" s="5">
        <f t="shared" si="1"/>
        <v>1501.8638910663249</v>
      </c>
      <c r="N15" s="6">
        <f>M15-VLOOKUP($A15,RankingWk13!$A$2:$H$33,3,FALSE)</f>
        <v>-7.5222907512732036</v>
      </c>
    </row>
    <row r="16" spans="1:14">
      <c r="A16" t="s">
        <v>52</v>
      </c>
      <c r="B16">
        <v>15</v>
      </c>
      <c r="C16">
        <v>1501.6929061336282</v>
      </c>
      <c r="D16">
        <v>10</v>
      </c>
      <c r="E16">
        <v>4</v>
      </c>
      <c r="F16">
        <v>0</v>
      </c>
      <c r="G16">
        <v>6</v>
      </c>
      <c r="H16">
        <v>1</v>
      </c>
      <c r="J16">
        <f t="shared" si="2"/>
        <v>15</v>
      </c>
      <c r="K16">
        <f>VLOOKUP($A16,RankingWk13!$A$2:$H$33,2,FALSE)-J16</f>
        <v>2</v>
      </c>
      <c r="L16" t="str">
        <f t="shared" si="0"/>
        <v>New Orleans Saints</v>
      </c>
      <c r="M16" s="5">
        <f t="shared" si="1"/>
        <v>1501.6929061336282</v>
      </c>
      <c r="N16" s="6">
        <f>M16-VLOOKUP($A16,RankingWk13!$A$2:$H$33,3,FALSE)</f>
        <v>12.941286454552483</v>
      </c>
    </row>
    <row r="17" spans="1:14">
      <c r="A17" t="s">
        <v>23</v>
      </c>
      <c r="B17">
        <v>16</v>
      </c>
      <c r="C17">
        <v>1489.4223174258905</v>
      </c>
      <c r="D17">
        <v>10</v>
      </c>
      <c r="E17">
        <v>5</v>
      </c>
      <c r="F17">
        <v>0</v>
      </c>
      <c r="G17">
        <v>5</v>
      </c>
      <c r="H17">
        <v>0</v>
      </c>
      <c r="J17">
        <f t="shared" si="2"/>
        <v>16</v>
      </c>
      <c r="K17">
        <f>VLOOKUP($A17,RankingWk13!$A$2:$H$33,2,FALSE)-J17</f>
        <v>-2</v>
      </c>
      <c r="L17" t="str">
        <f t="shared" si="0"/>
        <v>Houston Texans</v>
      </c>
      <c r="M17" s="5">
        <f t="shared" si="1"/>
        <v>1489.4223174258905</v>
      </c>
      <c r="N17" s="6">
        <f>M17-VLOOKUP($A17,RankingWk13!$A$2:$H$33,3,FALSE)</f>
        <v>-12.941286454552483</v>
      </c>
    </row>
    <row r="18" spans="1:14">
      <c r="A18" t="s">
        <v>43</v>
      </c>
      <c r="B18">
        <v>17</v>
      </c>
      <c r="C18">
        <v>1488.5344856673128</v>
      </c>
      <c r="D18">
        <v>10</v>
      </c>
      <c r="E18">
        <v>5</v>
      </c>
      <c r="F18">
        <v>0</v>
      </c>
      <c r="G18">
        <v>5</v>
      </c>
      <c r="H18">
        <v>1</v>
      </c>
      <c r="J18">
        <f t="shared" si="2"/>
        <v>17</v>
      </c>
      <c r="K18">
        <f>VLOOKUP($A18,RankingWk13!$A$2:$H$33,2,FALSE)-J18</f>
        <v>4</v>
      </c>
      <c r="L18" t="str">
        <f t="shared" si="0"/>
        <v>New York Giants</v>
      </c>
      <c r="M18" s="5">
        <f t="shared" si="1"/>
        <v>1488.5344856673128</v>
      </c>
      <c r="N18" s="6">
        <f>M18-VLOOKUP($A18,RankingWk13!$A$2:$H$33,3,FALSE)</f>
        <v>15.324764508747194</v>
      </c>
    </row>
    <row r="19" spans="1:14">
      <c r="A19" t="s">
        <v>30</v>
      </c>
      <c r="B19">
        <v>18</v>
      </c>
      <c r="C19">
        <v>1488.1330318604837</v>
      </c>
      <c r="D19">
        <v>10</v>
      </c>
      <c r="E19">
        <v>5</v>
      </c>
      <c r="F19">
        <v>0</v>
      </c>
      <c r="G19">
        <v>5</v>
      </c>
      <c r="H19">
        <v>0</v>
      </c>
      <c r="J19">
        <f t="shared" si="2"/>
        <v>18</v>
      </c>
      <c r="K19">
        <f>VLOOKUP($A19,RankingWk13!$A$2:$H$33,2,FALSE)-J19</f>
        <v>1</v>
      </c>
      <c r="L19" t="str">
        <f t="shared" si="0"/>
        <v>Buffalo Bills</v>
      </c>
      <c r="M19" s="5">
        <f t="shared" si="1"/>
        <v>1488.1330318604837</v>
      </c>
      <c r="N19" s="6">
        <f>M19-VLOOKUP($A19,RankingWk13!$A$2:$H$33,3,FALSE)</f>
        <v>11.289466931118795</v>
      </c>
    </row>
    <row r="20" spans="1:14">
      <c r="A20" t="s">
        <v>24</v>
      </c>
      <c r="B20">
        <v>19</v>
      </c>
      <c r="C20">
        <v>1487.5098682113851</v>
      </c>
      <c r="D20">
        <v>10</v>
      </c>
      <c r="E20">
        <v>6</v>
      </c>
      <c r="F20">
        <v>0</v>
      </c>
      <c r="G20">
        <v>4</v>
      </c>
      <c r="H20">
        <v>0</v>
      </c>
      <c r="J20">
        <f t="shared" si="2"/>
        <v>19</v>
      </c>
      <c r="K20">
        <f>VLOOKUP($A20,RankingWk13!$A$2:$H$33,2,FALSE)-J20</f>
        <v>1</v>
      </c>
      <c r="L20" t="str">
        <f t="shared" si="0"/>
        <v>Atlanta Falcons</v>
      </c>
      <c r="M20" s="5">
        <f t="shared" si="1"/>
        <v>1487.5098682113851</v>
      </c>
      <c r="N20" s="6">
        <f>M20-VLOOKUP($A20,RankingWk13!$A$2:$H$33,3,FALSE)</f>
        <v>11.341970040093656</v>
      </c>
    </row>
    <row r="21" spans="1:14">
      <c r="A21" t="s">
        <v>36</v>
      </c>
      <c r="B21">
        <v>20</v>
      </c>
      <c r="C21">
        <v>1485.2636937541536</v>
      </c>
      <c r="D21">
        <v>10</v>
      </c>
      <c r="E21">
        <v>3</v>
      </c>
      <c r="F21">
        <v>0</v>
      </c>
      <c r="G21">
        <v>7</v>
      </c>
      <c r="H21">
        <v>0</v>
      </c>
      <c r="J21">
        <f t="shared" si="2"/>
        <v>20</v>
      </c>
      <c r="K21">
        <f>VLOOKUP($A21,RankingWk13!$A$2:$H$33,2,FALSE)-J21</f>
        <v>-4</v>
      </c>
      <c r="L21" t="str">
        <f t="shared" si="0"/>
        <v>Detroit Lions</v>
      </c>
      <c r="M21" s="5">
        <f t="shared" si="1"/>
        <v>1485.2636937541536</v>
      </c>
      <c r="N21" s="6">
        <f>M21-VLOOKUP($A21,RankingWk13!$A$2:$H$33,3,FALSE)</f>
        <v>-11.880664219993378</v>
      </c>
    </row>
    <row r="22" spans="1:14">
      <c r="A22" t="s">
        <v>34</v>
      </c>
      <c r="B22">
        <v>21</v>
      </c>
      <c r="C22">
        <v>1471.4728878707065</v>
      </c>
      <c r="D22">
        <v>10</v>
      </c>
      <c r="E22">
        <v>4</v>
      </c>
      <c r="F22">
        <v>0</v>
      </c>
      <c r="G22">
        <v>6</v>
      </c>
      <c r="H22">
        <v>0</v>
      </c>
      <c r="J22">
        <f t="shared" si="2"/>
        <v>21</v>
      </c>
      <c r="K22">
        <f>VLOOKUP($A22,RankingWk13!$A$2:$H$33,2,FALSE)-J22</f>
        <v>2</v>
      </c>
      <c r="L22" t="str">
        <f t="shared" si="0"/>
        <v>Miami Dolphins</v>
      </c>
      <c r="M22" s="5">
        <f t="shared" si="1"/>
        <v>1471.4728878707065</v>
      </c>
      <c r="N22" s="6">
        <f>M22-VLOOKUP($A22,RankingWk13!$A$2:$H$33,3,FALSE)</f>
        <v>13.292171656738219</v>
      </c>
    </row>
    <row r="23" spans="1:14">
      <c r="A23" t="s">
        <v>44</v>
      </c>
      <c r="B23">
        <v>22</v>
      </c>
      <c r="C23">
        <v>1468.0352433716935</v>
      </c>
      <c r="D23">
        <v>10</v>
      </c>
      <c r="E23">
        <v>3</v>
      </c>
      <c r="F23">
        <v>0</v>
      </c>
      <c r="G23">
        <v>7</v>
      </c>
      <c r="H23">
        <v>0</v>
      </c>
      <c r="J23">
        <f t="shared" si="2"/>
        <v>22</v>
      </c>
      <c r="K23">
        <f>VLOOKUP($A23,RankingWk13!$A$2:$H$33,2,FALSE)-J23</f>
        <v>2</v>
      </c>
      <c r="L23" t="str">
        <f t="shared" si="0"/>
        <v>Philadelphia Eagles</v>
      </c>
      <c r="M23" s="5">
        <f t="shared" si="1"/>
        <v>1468.0352433716935</v>
      </c>
      <c r="N23" s="6">
        <f>M23-VLOOKUP($A23,RankingWk13!$A$2:$H$33,3,FALSE)</f>
        <v>11.880664219993378</v>
      </c>
    </row>
    <row r="24" spans="1:14">
      <c r="A24" t="s">
        <v>25</v>
      </c>
      <c r="B24">
        <v>23</v>
      </c>
      <c r="C24">
        <v>1464.3776904364779</v>
      </c>
      <c r="D24">
        <v>10</v>
      </c>
      <c r="E24">
        <v>4</v>
      </c>
      <c r="F24">
        <v>0</v>
      </c>
      <c r="G24">
        <v>6</v>
      </c>
      <c r="H24">
        <v>0</v>
      </c>
      <c r="J24">
        <f t="shared" si="2"/>
        <v>23</v>
      </c>
      <c r="K24">
        <f>VLOOKUP($A24,RankingWk13!$A$2:$H$33,2,FALSE)-J24</f>
        <v>-5</v>
      </c>
      <c r="L24" t="str">
        <f t="shared" si="0"/>
        <v>Chicago Bears</v>
      </c>
      <c r="M24" s="5">
        <f t="shared" si="1"/>
        <v>1464.3776904364779</v>
      </c>
      <c r="N24" s="6">
        <f>M24-VLOOKUP($A24,RankingWk13!$A$2:$H$33,3,FALSE)</f>
        <v>-16.099162986908595</v>
      </c>
    </row>
    <row r="25" spans="1:14">
      <c r="A25" t="s">
        <v>22</v>
      </c>
      <c r="B25">
        <v>24</v>
      </c>
      <c r="C25">
        <v>1449.4250499247787</v>
      </c>
      <c r="D25">
        <v>10</v>
      </c>
      <c r="E25">
        <v>5</v>
      </c>
      <c r="F25">
        <v>0</v>
      </c>
      <c r="G25">
        <v>5</v>
      </c>
      <c r="H25">
        <v>0</v>
      </c>
      <c r="J25">
        <f t="shared" si="2"/>
        <v>24</v>
      </c>
      <c r="K25">
        <f>VLOOKUP($A25,RankingWk13!$A$2:$H$33,2,FALSE)-J25</f>
        <v>-2</v>
      </c>
      <c r="L25" t="str">
        <f t="shared" si="0"/>
        <v>New York Jets</v>
      </c>
      <c r="M25" s="5">
        <f t="shared" si="1"/>
        <v>1449.4250499247787</v>
      </c>
      <c r="N25" s="6">
        <f>M25-VLOOKUP($A25,RankingWk13!$A$2:$H$33,3,FALSE)</f>
        <v>-13.292171656738219</v>
      </c>
    </row>
    <row r="26" spans="1:14">
      <c r="A26" t="s">
        <v>37</v>
      </c>
      <c r="B26">
        <v>25</v>
      </c>
      <c r="C26">
        <v>1446.992873234057</v>
      </c>
      <c r="D26">
        <v>10</v>
      </c>
      <c r="E26">
        <v>4</v>
      </c>
      <c r="F26">
        <v>0</v>
      </c>
      <c r="G26">
        <v>6</v>
      </c>
      <c r="H26">
        <v>0</v>
      </c>
      <c r="J26">
        <f t="shared" si="2"/>
        <v>25</v>
      </c>
      <c r="K26">
        <f>VLOOKUP($A26,RankingWk13!$A$2:$H$33,2,FALSE)-J26</f>
        <v>1</v>
      </c>
      <c r="L26" t="str">
        <f t="shared" si="0"/>
        <v>St. Louis Rams</v>
      </c>
      <c r="M26" s="5">
        <f t="shared" si="1"/>
        <v>1446.992873234057</v>
      </c>
      <c r="N26" s="6">
        <f>M26-VLOOKUP($A26,RankingWk13!$A$2:$H$33,3,FALSE)</f>
        <v>7.3043107547707677</v>
      </c>
    </row>
    <row r="27" spans="1:14">
      <c r="A27" t="s">
        <v>50</v>
      </c>
      <c r="B27">
        <v>26</v>
      </c>
      <c r="C27">
        <v>1436.5521269345879</v>
      </c>
      <c r="D27">
        <v>10</v>
      </c>
      <c r="E27">
        <v>2</v>
      </c>
      <c r="F27">
        <v>0</v>
      </c>
      <c r="G27">
        <v>8</v>
      </c>
      <c r="H27">
        <v>0</v>
      </c>
      <c r="J27">
        <f t="shared" si="2"/>
        <v>26</v>
      </c>
      <c r="K27">
        <f>VLOOKUP($A27,RankingWk13!$A$2:$H$33,2,FALSE)-J27</f>
        <v>-1</v>
      </c>
      <c r="L27" t="str">
        <f t="shared" si="0"/>
        <v>San Diego Chargers</v>
      </c>
      <c r="M27" s="5">
        <f t="shared" si="1"/>
        <v>1436.5521269345879</v>
      </c>
      <c r="N27" s="6">
        <f>M27-VLOOKUP($A27,RankingWk13!$A$2:$H$33,3,FALSE)</f>
        <v>-12.317649310987008</v>
      </c>
    </row>
    <row r="28" spans="1:14">
      <c r="A28" t="s">
        <v>40</v>
      </c>
      <c r="B28">
        <v>27</v>
      </c>
      <c r="C28">
        <v>1431.4833578777032</v>
      </c>
      <c r="D28">
        <v>10</v>
      </c>
      <c r="E28">
        <v>4</v>
      </c>
      <c r="F28">
        <v>0</v>
      </c>
      <c r="G28">
        <v>6</v>
      </c>
      <c r="H28">
        <v>0</v>
      </c>
      <c r="J28">
        <f t="shared" si="2"/>
        <v>27</v>
      </c>
      <c r="K28">
        <f>VLOOKUP($A28,RankingWk13!$A$2:$H$33,2,FALSE)-J28</f>
        <v>1</v>
      </c>
      <c r="L28" t="str">
        <f t="shared" si="0"/>
        <v>Jacksonville Jaguars</v>
      </c>
      <c r="M28" s="5">
        <f t="shared" si="1"/>
        <v>1431.4833578777032</v>
      </c>
      <c r="N28" s="6">
        <f>M28-VLOOKUP($A28,RankingWk13!$A$2:$H$33,3,FALSE)</f>
        <v>12.317649310987008</v>
      </c>
    </row>
    <row r="29" spans="1:14">
      <c r="A29" t="s">
        <v>46</v>
      </c>
      <c r="B29">
        <v>28</v>
      </c>
      <c r="C29">
        <v>1408.6415795894991</v>
      </c>
      <c r="D29">
        <v>10</v>
      </c>
      <c r="E29">
        <v>4</v>
      </c>
      <c r="F29">
        <v>0</v>
      </c>
      <c r="G29">
        <v>6</v>
      </c>
      <c r="H29">
        <v>0</v>
      </c>
      <c r="J29">
        <f t="shared" si="2"/>
        <v>28</v>
      </c>
      <c r="K29">
        <f>VLOOKUP($A29,RankingWk13!$A$2:$H$33,2,FALSE)-J29</f>
        <v>-1</v>
      </c>
      <c r="L29" t="str">
        <f t="shared" si="0"/>
        <v>Washington Redskins</v>
      </c>
      <c r="M29" s="5">
        <f t="shared" si="1"/>
        <v>1408.6415795894991</v>
      </c>
      <c r="N29" s="6">
        <f>M29-VLOOKUP($A29,RankingWk13!$A$2:$H$33,3,FALSE)</f>
        <v>-15.324764508747194</v>
      </c>
    </row>
    <row r="30" spans="1:14">
      <c r="A30" t="s">
        <v>21</v>
      </c>
      <c r="B30">
        <v>29</v>
      </c>
      <c r="C30">
        <v>1403.6520801826234</v>
      </c>
      <c r="D30">
        <v>10</v>
      </c>
      <c r="E30">
        <v>5</v>
      </c>
      <c r="F30">
        <v>0</v>
      </c>
      <c r="G30">
        <v>5</v>
      </c>
      <c r="H30">
        <v>0</v>
      </c>
      <c r="J30">
        <f t="shared" si="2"/>
        <v>29</v>
      </c>
      <c r="K30">
        <f>VLOOKUP($A30,RankingWk13!$A$2:$H$33,2,FALSE)-J30</f>
        <v>1</v>
      </c>
      <c r="L30" t="str">
        <f t="shared" si="0"/>
        <v>Tampa Bay Buccaneers</v>
      </c>
      <c r="M30" s="5">
        <f t="shared" si="1"/>
        <v>1403.6520801826234</v>
      </c>
      <c r="N30" s="6">
        <f>M30-VLOOKUP($A30,RankingWk13!$A$2:$H$33,3,FALSE)</f>
        <v>7.2919183907954448</v>
      </c>
    </row>
    <row r="31" spans="1:14">
      <c r="A31" t="s">
        <v>47</v>
      </c>
      <c r="B31">
        <v>30</v>
      </c>
      <c r="C31">
        <v>1387.3464253023476</v>
      </c>
      <c r="D31">
        <v>10</v>
      </c>
      <c r="E31">
        <v>4</v>
      </c>
      <c r="F31">
        <v>0</v>
      </c>
      <c r="G31">
        <v>6</v>
      </c>
      <c r="H31">
        <v>0</v>
      </c>
      <c r="J31">
        <f t="shared" si="2"/>
        <v>30</v>
      </c>
      <c r="K31">
        <f>VLOOKUP($A31,RankingWk13!$A$2:$H$33,2,FALSE)-J31</f>
        <v>-1</v>
      </c>
      <c r="L31" t="str">
        <f t="shared" si="0"/>
        <v>Oakland Raiders</v>
      </c>
      <c r="M31" s="5">
        <f t="shared" si="1"/>
        <v>1387.3464253023476</v>
      </c>
      <c r="N31" s="6">
        <f>M31-VLOOKUP($A31,RankingWk13!$A$2:$H$33,3,FALSE)</f>
        <v>-10.786210057691733</v>
      </c>
    </row>
    <row r="32" spans="1:14">
      <c r="A32" t="s">
        <v>32</v>
      </c>
      <c r="B32">
        <v>31</v>
      </c>
      <c r="C32">
        <v>1355.4101332257771</v>
      </c>
      <c r="D32">
        <v>10</v>
      </c>
      <c r="E32">
        <v>2</v>
      </c>
      <c r="F32">
        <v>0</v>
      </c>
      <c r="G32">
        <v>8</v>
      </c>
      <c r="H32">
        <v>1</v>
      </c>
      <c r="J32">
        <f t="shared" si="2"/>
        <v>31</v>
      </c>
      <c r="K32">
        <f>VLOOKUP($A32,RankingWk13!$A$2:$H$33,2,FALSE)-J32</f>
        <v>0</v>
      </c>
      <c r="L32" t="str">
        <f t="shared" si="0"/>
        <v>Cleveland Browns</v>
      </c>
      <c r="M32" s="5">
        <f t="shared" si="1"/>
        <v>1355.4101332257771</v>
      </c>
      <c r="N32" s="6">
        <f>M32-VLOOKUP($A32,RankingWk13!$A$2:$H$33,3,FALSE)</f>
        <v>7.5222907512732036</v>
      </c>
    </row>
    <row r="33" spans="1:14">
      <c r="A33" t="s">
        <v>26</v>
      </c>
      <c r="B33">
        <v>32</v>
      </c>
      <c r="C33">
        <v>1339.410017626835</v>
      </c>
      <c r="D33">
        <v>10</v>
      </c>
      <c r="E33">
        <v>2</v>
      </c>
      <c r="F33">
        <v>0</v>
      </c>
      <c r="G33">
        <v>8</v>
      </c>
      <c r="H33">
        <v>0</v>
      </c>
      <c r="J33">
        <f t="shared" si="2"/>
        <v>32</v>
      </c>
      <c r="K33">
        <f>VLOOKUP($A33,RankingWk13!$A$2:$H$33,2,FALSE)-J33</f>
        <v>0</v>
      </c>
      <c r="L33" t="str">
        <f t="shared" si="0"/>
        <v>Tennessee Titans</v>
      </c>
      <c r="M33" s="5">
        <f t="shared" si="1"/>
        <v>1339.410017626835</v>
      </c>
      <c r="N33" s="6">
        <f>M33-VLOOKUP($A33,RankingWk13!$A$2:$H$33,3,FALSE)</f>
        <v>10.786210057691733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92</v>
      </c>
      <c r="B1" t="s">
        <v>104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4" t="s">
        <v>105</v>
      </c>
      <c r="K1" s="4" t="s">
        <v>106</v>
      </c>
      <c r="L1" s="4" t="s">
        <v>107</v>
      </c>
      <c r="M1" s="4" t="s">
        <v>93</v>
      </c>
      <c r="N1" s="4" t="s">
        <v>108</v>
      </c>
    </row>
    <row r="2" spans="1:14">
      <c r="A2" t="s">
        <v>42</v>
      </c>
      <c r="B2">
        <v>1</v>
      </c>
      <c r="C2">
        <v>1702.907931182513</v>
      </c>
      <c r="D2">
        <v>11</v>
      </c>
      <c r="E2">
        <v>10</v>
      </c>
      <c r="F2">
        <v>0</v>
      </c>
      <c r="G2">
        <v>1</v>
      </c>
      <c r="H2">
        <v>0</v>
      </c>
      <c r="J2">
        <f>1</f>
        <v>1</v>
      </c>
      <c r="K2">
        <f>VLOOKUP($A2,RankingWk13!$A$2:$H$33,2,FALSE)-J2</f>
        <v>0</v>
      </c>
      <c r="L2" t="str">
        <f>A2</f>
        <v>New England Patriots</v>
      </c>
      <c r="M2" s="5">
        <f>C2</f>
        <v>1702.907931182513</v>
      </c>
      <c r="N2" s="6">
        <f>M2-VLOOKUP($A2,RankingWk13!$A$2:$H$33,3,FALSE)</f>
        <v>0</v>
      </c>
    </row>
    <row r="3" spans="1:14">
      <c r="A3" t="s">
        <v>33</v>
      </c>
      <c r="B3">
        <v>2</v>
      </c>
      <c r="C3">
        <v>1653.7915270716812</v>
      </c>
      <c r="D3">
        <v>11</v>
      </c>
      <c r="E3">
        <v>9</v>
      </c>
      <c r="F3">
        <v>0</v>
      </c>
      <c r="G3">
        <v>2</v>
      </c>
      <c r="H3">
        <v>0</v>
      </c>
      <c r="J3">
        <f>J2+1</f>
        <v>2</v>
      </c>
      <c r="K3">
        <f>VLOOKUP($A3,RankingWk13!$A$2:$H$33,2,FALSE)-J3</f>
        <v>0</v>
      </c>
      <c r="L3" t="str">
        <f t="shared" ref="L3:L33" si="0">A3</f>
        <v>Denver Broncos</v>
      </c>
      <c r="M3" s="5">
        <f t="shared" ref="M3:M33" si="1">C3</f>
        <v>1653.7915270716812</v>
      </c>
      <c r="N3" s="6">
        <f>M3-VLOOKUP($A3,RankingWk13!$A$2:$H$33,3,FALSE)</f>
        <v>0</v>
      </c>
    </row>
    <row r="4" spans="1:14">
      <c r="A4" t="s">
        <v>27</v>
      </c>
      <c r="B4">
        <v>3</v>
      </c>
      <c r="C4">
        <v>1614.2592653387157</v>
      </c>
      <c r="D4">
        <v>11</v>
      </c>
      <c r="E4">
        <v>11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VLOOKUP($A4,RankingWk13!$A$2:$H$33,2,FALSE)-J4</f>
        <v>0</v>
      </c>
      <c r="L4" t="str">
        <f t="shared" si="0"/>
        <v>Carolina Panthers</v>
      </c>
      <c r="M4" s="5">
        <f t="shared" si="1"/>
        <v>1614.2592653387157</v>
      </c>
      <c r="N4" s="6">
        <f>M4-VLOOKUP($A4,RankingWk13!$A$2:$H$33,3,FALSE)</f>
        <v>0</v>
      </c>
    </row>
    <row r="5" spans="1:14">
      <c r="A5" t="s">
        <v>48</v>
      </c>
      <c r="B5">
        <v>4</v>
      </c>
      <c r="C5">
        <v>1612.1243826562595</v>
      </c>
      <c r="D5">
        <v>11</v>
      </c>
      <c r="E5">
        <v>6</v>
      </c>
      <c r="F5">
        <v>0</v>
      </c>
      <c r="G5">
        <v>5</v>
      </c>
      <c r="H5">
        <v>0</v>
      </c>
      <c r="J5">
        <f t="shared" si="2"/>
        <v>4</v>
      </c>
      <c r="K5">
        <f>VLOOKUP($A5,RankingWk13!$A$2:$H$33,2,FALSE)-J5</f>
        <v>0</v>
      </c>
      <c r="L5" t="str">
        <f t="shared" si="0"/>
        <v>Seattle Seahawks</v>
      </c>
      <c r="M5" s="5">
        <f t="shared" si="1"/>
        <v>1612.1243826562595</v>
      </c>
      <c r="N5" s="6">
        <f>M5-VLOOKUP($A5,RankingWk13!$A$2:$H$33,3,FALSE)</f>
        <v>0</v>
      </c>
    </row>
    <row r="6" spans="1:14">
      <c r="A6" t="s">
        <v>35</v>
      </c>
      <c r="B6">
        <v>5</v>
      </c>
      <c r="C6">
        <v>1608.0124805780927</v>
      </c>
      <c r="D6">
        <v>11</v>
      </c>
      <c r="E6">
        <v>9</v>
      </c>
      <c r="F6">
        <v>0</v>
      </c>
      <c r="G6">
        <v>2</v>
      </c>
      <c r="H6">
        <v>0</v>
      </c>
      <c r="J6">
        <f t="shared" si="2"/>
        <v>5</v>
      </c>
      <c r="K6">
        <f>VLOOKUP($A6,RankingWk13!$A$2:$H$33,2,FALSE)-J6</f>
        <v>0</v>
      </c>
      <c r="L6" t="str">
        <f t="shared" si="0"/>
        <v>Cincinnati Bengals</v>
      </c>
      <c r="M6" s="5">
        <f t="shared" si="1"/>
        <v>1608.0124805780927</v>
      </c>
      <c r="N6" s="6">
        <f>M6-VLOOKUP($A6,RankingWk13!$A$2:$H$33,3,FALSE)</f>
        <v>0</v>
      </c>
    </row>
    <row r="7" spans="1:14">
      <c r="A7" t="s">
        <v>28</v>
      </c>
      <c r="B7">
        <v>6</v>
      </c>
      <c r="C7">
        <v>1602.3182234613507</v>
      </c>
      <c r="D7">
        <v>11</v>
      </c>
      <c r="E7">
        <v>9</v>
      </c>
      <c r="F7">
        <v>0</v>
      </c>
      <c r="G7">
        <v>2</v>
      </c>
      <c r="H7">
        <v>0</v>
      </c>
      <c r="J7">
        <f t="shared" si="2"/>
        <v>6</v>
      </c>
      <c r="K7">
        <f>VLOOKUP($A7,RankingWk13!$A$2:$H$33,2,FALSE)-J7</f>
        <v>0</v>
      </c>
      <c r="L7" t="str">
        <f t="shared" si="0"/>
        <v>Arizona Cardinals</v>
      </c>
      <c r="M7" s="5">
        <f t="shared" si="1"/>
        <v>1602.3182234613507</v>
      </c>
      <c r="N7" s="6">
        <f>M7-VLOOKUP($A7,RankingWk13!$A$2:$H$33,3,FALSE)</f>
        <v>0</v>
      </c>
    </row>
    <row r="8" spans="1:14">
      <c r="A8" t="s">
        <v>39</v>
      </c>
      <c r="B8">
        <v>7</v>
      </c>
      <c r="C8">
        <v>1565.07588469037</v>
      </c>
      <c r="D8">
        <v>11</v>
      </c>
      <c r="E8">
        <v>6</v>
      </c>
      <c r="F8">
        <v>0</v>
      </c>
      <c r="G8">
        <v>5</v>
      </c>
      <c r="H8">
        <v>0</v>
      </c>
      <c r="J8">
        <f t="shared" si="2"/>
        <v>7</v>
      </c>
      <c r="K8">
        <f>VLOOKUP($A8,RankingWk13!$A$2:$H$33,2,FALSE)-J8</f>
        <v>0</v>
      </c>
      <c r="L8" t="str">
        <f t="shared" si="0"/>
        <v>Indianapolis Colts</v>
      </c>
      <c r="M8" s="5">
        <f t="shared" si="1"/>
        <v>1565.07588469037</v>
      </c>
      <c r="N8" s="6">
        <f>M8-VLOOKUP($A8,RankingWk13!$A$2:$H$33,3,FALSE)</f>
        <v>0</v>
      </c>
    </row>
    <row r="9" spans="1:14">
      <c r="A9" t="s">
        <v>31</v>
      </c>
      <c r="B9">
        <v>8</v>
      </c>
      <c r="C9">
        <v>1551.2275068936872</v>
      </c>
      <c r="D9">
        <v>11</v>
      </c>
      <c r="E9">
        <v>7</v>
      </c>
      <c r="F9">
        <v>0</v>
      </c>
      <c r="G9">
        <v>4</v>
      </c>
      <c r="H9">
        <v>0</v>
      </c>
      <c r="J9">
        <f t="shared" si="2"/>
        <v>8</v>
      </c>
      <c r="K9">
        <f>VLOOKUP($A9,RankingWk13!$A$2:$H$33,2,FALSE)-J9</f>
        <v>0</v>
      </c>
      <c r="L9" t="str">
        <f t="shared" si="0"/>
        <v>Green Bay Packers</v>
      </c>
      <c r="M9" s="5">
        <f t="shared" si="1"/>
        <v>1551.2275068936872</v>
      </c>
      <c r="N9" s="6">
        <f>M9-VLOOKUP($A9,RankingWk13!$A$2:$H$33,3,FALSE)</f>
        <v>0</v>
      </c>
    </row>
    <row r="10" spans="1:14">
      <c r="A10" t="s">
        <v>49</v>
      </c>
      <c r="B10">
        <v>9</v>
      </c>
      <c r="C10">
        <v>1544.9697481864714</v>
      </c>
      <c r="D10">
        <v>11</v>
      </c>
      <c r="E10">
        <v>6</v>
      </c>
      <c r="F10">
        <v>0</v>
      </c>
      <c r="G10">
        <v>5</v>
      </c>
      <c r="H10">
        <v>0</v>
      </c>
      <c r="J10">
        <f t="shared" si="2"/>
        <v>9</v>
      </c>
      <c r="K10">
        <f>VLOOKUP($A10,RankingWk13!$A$2:$H$33,2,FALSE)-J10</f>
        <v>0</v>
      </c>
      <c r="L10" t="str">
        <f t="shared" si="0"/>
        <v>Pittsburgh Steelers</v>
      </c>
      <c r="M10" s="5">
        <f t="shared" si="1"/>
        <v>1544.9697481864714</v>
      </c>
      <c r="N10" s="6">
        <f>M10-VLOOKUP($A10,RankingWk13!$A$2:$H$33,3,FALSE)</f>
        <v>0</v>
      </c>
    </row>
    <row r="11" spans="1:14">
      <c r="A11" t="s">
        <v>29</v>
      </c>
      <c r="B11">
        <v>10</v>
      </c>
      <c r="C11">
        <v>1533.174860715684</v>
      </c>
      <c r="D11">
        <v>11</v>
      </c>
      <c r="E11">
        <v>6</v>
      </c>
      <c r="F11">
        <v>0</v>
      </c>
      <c r="G11">
        <v>5</v>
      </c>
      <c r="H11">
        <v>0</v>
      </c>
      <c r="J11">
        <f t="shared" si="2"/>
        <v>10</v>
      </c>
      <c r="K11">
        <f>VLOOKUP($A11,RankingWk13!$A$2:$H$33,2,FALSE)-J11</f>
        <v>0</v>
      </c>
      <c r="L11" t="str">
        <f t="shared" si="0"/>
        <v>Kansas City Chiefs</v>
      </c>
      <c r="M11" s="5">
        <f t="shared" si="1"/>
        <v>1533.174860715684</v>
      </c>
      <c r="N11" s="6">
        <f>M11-VLOOKUP($A11,RankingWk13!$A$2:$H$33,3,FALSE)</f>
        <v>0</v>
      </c>
    </row>
    <row r="12" spans="1:14">
      <c r="A12" t="s">
        <v>41</v>
      </c>
      <c r="B12">
        <v>11</v>
      </c>
      <c r="C12">
        <v>1531.1316643641396</v>
      </c>
      <c r="D12">
        <v>11</v>
      </c>
      <c r="E12">
        <v>8</v>
      </c>
      <c r="F12">
        <v>0</v>
      </c>
      <c r="G12">
        <v>3</v>
      </c>
      <c r="H12">
        <v>0</v>
      </c>
      <c r="J12">
        <f t="shared" si="2"/>
        <v>11</v>
      </c>
      <c r="K12">
        <f>VLOOKUP($A12,RankingWk13!$A$2:$H$33,2,FALSE)-J12</f>
        <v>0</v>
      </c>
      <c r="L12" t="str">
        <f t="shared" si="0"/>
        <v>Minnesota Vikings</v>
      </c>
      <c r="M12" s="5">
        <f t="shared" si="1"/>
        <v>1531.1316643641396</v>
      </c>
      <c r="N12" s="6">
        <f>M12-VLOOKUP($A12,RankingWk13!$A$2:$H$33,3,FALSE)</f>
        <v>0</v>
      </c>
    </row>
    <row r="13" spans="1:14">
      <c r="A13" t="s">
        <v>38</v>
      </c>
      <c r="B13">
        <v>12</v>
      </c>
      <c r="C13">
        <v>1509.9326873981222</v>
      </c>
      <c r="D13">
        <v>11</v>
      </c>
      <c r="E13">
        <v>4</v>
      </c>
      <c r="F13">
        <v>0</v>
      </c>
      <c r="G13">
        <v>7</v>
      </c>
      <c r="H13">
        <v>0</v>
      </c>
      <c r="J13">
        <f t="shared" si="2"/>
        <v>12</v>
      </c>
      <c r="K13">
        <f>VLOOKUP($A13,RankingWk13!$A$2:$H$33,2,FALSE)-J13</f>
        <v>0</v>
      </c>
      <c r="L13" t="str">
        <f t="shared" si="0"/>
        <v>Dallas Cowboys</v>
      </c>
      <c r="M13" s="5">
        <f t="shared" si="1"/>
        <v>1509.9326873981222</v>
      </c>
      <c r="N13" s="6">
        <f>M13-VLOOKUP($A13,RankingWk13!$A$2:$H$33,3,FALSE)</f>
        <v>0</v>
      </c>
    </row>
    <row r="14" spans="1:14">
      <c r="A14" t="s">
        <v>45</v>
      </c>
      <c r="B14">
        <v>13</v>
      </c>
      <c r="C14">
        <v>1509.3861818175981</v>
      </c>
      <c r="D14">
        <v>11</v>
      </c>
      <c r="E14">
        <v>4</v>
      </c>
      <c r="F14">
        <v>0</v>
      </c>
      <c r="G14">
        <v>7</v>
      </c>
      <c r="H14">
        <v>0</v>
      </c>
      <c r="J14">
        <f t="shared" si="2"/>
        <v>13</v>
      </c>
      <c r="K14">
        <f>VLOOKUP($A14,RankingWk13!$A$2:$H$33,2,FALSE)-J14</f>
        <v>0</v>
      </c>
      <c r="L14" t="str">
        <f t="shared" si="0"/>
        <v>Baltimore Ravens</v>
      </c>
      <c r="M14" s="5">
        <f t="shared" si="1"/>
        <v>1509.3861818175981</v>
      </c>
      <c r="N14" s="6">
        <f>M14-VLOOKUP($A14,RankingWk13!$A$2:$H$33,3,FALSE)</f>
        <v>0</v>
      </c>
    </row>
    <row r="15" spans="1:14">
      <c r="A15" t="s">
        <v>23</v>
      </c>
      <c r="B15">
        <v>14</v>
      </c>
      <c r="C15">
        <v>1502.363603880443</v>
      </c>
      <c r="D15">
        <v>11</v>
      </c>
      <c r="E15">
        <v>6</v>
      </c>
      <c r="F15">
        <v>0</v>
      </c>
      <c r="G15">
        <v>5</v>
      </c>
      <c r="H15">
        <v>0</v>
      </c>
      <c r="J15">
        <f t="shared" si="2"/>
        <v>14</v>
      </c>
      <c r="K15">
        <f>VLOOKUP($A15,RankingWk13!$A$2:$H$33,2,FALSE)-J15</f>
        <v>0</v>
      </c>
      <c r="L15" t="str">
        <f t="shared" si="0"/>
        <v>Houston Texans</v>
      </c>
      <c r="M15" s="5">
        <f t="shared" si="1"/>
        <v>1502.363603880443</v>
      </c>
      <c r="N15" s="6">
        <f>M15-VLOOKUP($A15,RankingWk13!$A$2:$H$33,3,FALSE)</f>
        <v>0</v>
      </c>
    </row>
    <row r="16" spans="1:14">
      <c r="A16" t="s">
        <v>51</v>
      </c>
      <c r="B16">
        <v>15</v>
      </c>
      <c r="C16">
        <v>1501.1696776411002</v>
      </c>
      <c r="D16">
        <v>11</v>
      </c>
      <c r="E16">
        <v>3</v>
      </c>
      <c r="F16">
        <v>0</v>
      </c>
      <c r="G16">
        <v>8</v>
      </c>
      <c r="H16">
        <v>0</v>
      </c>
      <c r="J16">
        <f t="shared" si="2"/>
        <v>15</v>
      </c>
      <c r="K16">
        <f>VLOOKUP($A16,RankingWk13!$A$2:$H$33,2,FALSE)-J16</f>
        <v>0</v>
      </c>
      <c r="L16" t="str">
        <f t="shared" si="0"/>
        <v>San Francisco 49ers</v>
      </c>
      <c r="M16" s="5">
        <f t="shared" si="1"/>
        <v>1501.1696776411002</v>
      </c>
      <c r="N16" s="6">
        <f>M16-VLOOKUP($A16,RankingWk13!$A$2:$H$33,3,FALSE)</f>
        <v>0</v>
      </c>
    </row>
    <row r="17" spans="1:14">
      <c r="A17" t="s">
        <v>36</v>
      </c>
      <c r="B17">
        <v>16</v>
      </c>
      <c r="C17">
        <v>1497.1443579741469</v>
      </c>
      <c r="D17">
        <v>11</v>
      </c>
      <c r="E17">
        <v>4</v>
      </c>
      <c r="F17">
        <v>0</v>
      </c>
      <c r="G17">
        <v>7</v>
      </c>
      <c r="H17">
        <v>0</v>
      </c>
      <c r="J17">
        <f t="shared" si="2"/>
        <v>16</v>
      </c>
      <c r="K17">
        <f>VLOOKUP($A17,RankingWk13!$A$2:$H$33,2,FALSE)-J17</f>
        <v>0</v>
      </c>
      <c r="L17" t="str">
        <f t="shared" si="0"/>
        <v>Detroit Lions</v>
      </c>
      <c r="M17" s="5">
        <f t="shared" si="1"/>
        <v>1497.1443579741469</v>
      </c>
      <c r="N17" s="6">
        <f>M17-VLOOKUP($A17,RankingWk13!$A$2:$H$33,3,FALSE)</f>
        <v>0</v>
      </c>
    </row>
    <row r="18" spans="1:14">
      <c r="A18" t="s">
        <v>52</v>
      </c>
      <c r="B18">
        <v>17</v>
      </c>
      <c r="C18">
        <v>1488.7516196790757</v>
      </c>
      <c r="D18">
        <v>11</v>
      </c>
      <c r="E18">
        <v>4</v>
      </c>
      <c r="F18">
        <v>0</v>
      </c>
      <c r="G18">
        <v>7</v>
      </c>
      <c r="H18">
        <v>0</v>
      </c>
      <c r="J18">
        <f t="shared" si="2"/>
        <v>17</v>
      </c>
      <c r="K18">
        <f>VLOOKUP($A18,RankingWk13!$A$2:$H$33,2,FALSE)-J18</f>
        <v>0</v>
      </c>
      <c r="L18" t="str">
        <f t="shared" si="0"/>
        <v>New Orleans Saints</v>
      </c>
      <c r="M18" s="5">
        <f t="shared" si="1"/>
        <v>1488.7516196790757</v>
      </c>
      <c r="N18" s="6">
        <f>M18-VLOOKUP($A18,RankingWk13!$A$2:$H$33,3,FALSE)</f>
        <v>0</v>
      </c>
    </row>
    <row r="19" spans="1:14">
      <c r="A19" t="s">
        <v>25</v>
      </c>
      <c r="B19">
        <v>18</v>
      </c>
      <c r="C19">
        <v>1480.4768534233865</v>
      </c>
      <c r="D19">
        <v>11</v>
      </c>
      <c r="E19">
        <v>5</v>
      </c>
      <c r="F19">
        <v>0</v>
      </c>
      <c r="G19">
        <v>6</v>
      </c>
      <c r="H19">
        <v>0</v>
      </c>
      <c r="J19">
        <f t="shared" si="2"/>
        <v>18</v>
      </c>
      <c r="K19">
        <f>VLOOKUP($A19,RankingWk13!$A$2:$H$33,2,FALSE)-J19</f>
        <v>0</v>
      </c>
      <c r="L19" t="str">
        <f t="shared" si="0"/>
        <v>Chicago Bears</v>
      </c>
      <c r="M19" s="5">
        <f t="shared" si="1"/>
        <v>1480.4768534233865</v>
      </c>
      <c r="N19" s="6">
        <f>M19-VLOOKUP($A19,RankingWk13!$A$2:$H$33,3,FALSE)</f>
        <v>0</v>
      </c>
    </row>
    <row r="20" spans="1:14">
      <c r="A20" t="s">
        <v>30</v>
      </c>
      <c r="B20">
        <v>19</v>
      </c>
      <c r="C20">
        <v>1476.8435649293649</v>
      </c>
      <c r="D20">
        <v>11</v>
      </c>
      <c r="E20">
        <v>5</v>
      </c>
      <c r="F20">
        <v>0</v>
      </c>
      <c r="G20">
        <v>6</v>
      </c>
      <c r="H20">
        <v>0</v>
      </c>
      <c r="J20">
        <f t="shared" si="2"/>
        <v>19</v>
      </c>
      <c r="K20">
        <f>VLOOKUP($A20,RankingWk13!$A$2:$H$33,2,FALSE)-J20</f>
        <v>0</v>
      </c>
      <c r="L20" t="str">
        <f t="shared" si="0"/>
        <v>Buffalo Bills</v>
      </c>
      <c r="M20" s="5">
        <f t="shared" si="1"/>
        <v>1476.8435649293649</v>
      </c>
      <c r="N20" s="6">
        <f>M20-VLOOKUP($A20,RankingWk13!$A$2:$H$33,3,FALSE)</f>
        <v>0</v>
      </c>
    </row>
    <row r="21" spans="1:14">
      <c r="A21" t="s">
        <v>24</v>
      </c>
      <c r="B21">
        <v>20</v>
      </c>
      <c r="C21">
        <v>1476.1678981712914</v>
      </c>
      <c r="D21">
        <v>11</v>
      </c>
      <c r="E21">
        <v>6</v>
      </c>
      <c r="F21">
        <v>0</v>
      </c>
      <c r="G21">
        <v>5</v>
      </c>
      <c r="H21">
        <v>0</v>
      </c>
      <c r="J21">
        <f t="shared" si="2"/>
        <v>20</v>
      </c>
      <c r="K21">
        <f>VLOOKUP($A21,RankingWk13!$A$2:$H$33,2,FALSE)-J21</f>
        <v>0</v>
      </c>
      <c r="L21" t="str">
        <f t="shared" si="0"/>
        <v>Atlanta Falcons</v>
      </c>
      <c r="M21" s="5">
        <f t="shared" si="1"/>
        <v>1476.1678981712914</v>
      </c>
      <c r="N21" s="6">
        <f>M21-VLOOKUP($A21,RankingWk13!$A$2:$H$33,3,FALSE)</f>
        <v>0</v>
      </c>
    </row>
    <row r="22" spans="1:14">
      <c r="A22" t="s">
        <v>43</v>
      </c>
      <c r="B22">
        <v>21</v>
      </c>
      <c r="C22">
        <v>1473.2097211585656</v>
      </c>
      <c r="D22">
        <v>11</v>
      </c>
      <c r="E22">
        <v>5</v>
      </c>
      <c r="F22">
        <v>0</v>
      </c>
      <c r="G22">
        <v>6</v>
      </c>
      <c r="H22">
        <v>0</v>
      </c>
      <c r="J22">
        <f t="shared" si="2"/>
        <v>21</v>
      </c>
      <c r="K22">
        <f>VLOOKUP($A22,RankingWk13!$A$2:$H$33,2,FALSE)-J22</f>
        <v>0</v>
      </c>
      <c r="L22" t="str">
        <f t="shared" si="0"/>
        <v>New York Giants</v>
      </c>
      <c r="M22" s="5">
        <f t="shared" si="1"/>
        <v>1473.2097211585656</v>
      </c>
      <c r="N22" s="6">
        <f>M22-VLOOKUP($A22,RankingWk13!$A$2:$H$33,3,FALSE)</f>
        <v>0</v>
      </c>
    </row>
    <row r="23" spans="1:14">
      <c r="A23" t="s">
        <v>22</v>
      </c>
      <c r="B23">
        <v>22</v>
      </c>
      <c r="C23">
        <v>1462.7172215815169</v>
      </c>
      <c r="D23">
        <v>11</v>
      </c>
      <c r="E23">
        <v>6</v>
      </c>
      <c r="F23">
        <v>0</v>
      </c>
      <c r="G23">
        <v>5</v>
      </c>
      <c r="H23">
        <v>0</v>
      </c>
      <c r="J23">
        <f t="shared" si="2"/>
        <v>22</v>
      </c>
      <c r="K23">
        <f>VLOOKUP($A23,RankingWk13!$A$2:$H$33,2,FALSE)-J23</f>
        <v>0</v>
      </c>
      <c r="L23" t="str">
        <f t="shared" si="0"/>
        <v>New York Jets</v>
      </c>
      <c r="M23" s="5">
        <f t="shared" si="1"/>
        <v>1462.7172215815169</v>
      </c>
      <c r="N23" s="6">
        <f>M23-VLOOKUP($A23,RankingWk13!$A$2:$H$33,3,FALSE)</f>
        <v>0</v>
      </c>
    </row>
    <row r="24" spans="1:14">
      <c r="A24" t="s">
        <v>34</v>
      </c>
      <c r="B24">
        <v>23</v>
      </c>
      <c r="C24">
        <v>1458.1807162139683</v>
      </c>
      <c r="D24">
        <v>11</v>
      </c>
      <c r="E24">
        <v>4</v>
      </c>
      <c r="F24">
        <v>0</v>
      </c>
      <c r="G24">
        <v>7</v>
      </c>
      <c r="H24">
        <v>0</v>
      </c>
      <c r="J24">
        <f t="shared" si="2"/>
        <v>23</v>
      </c>
      <c r="K24">
        <f>VLOOKUP($A24,RankingWk13!$A$2:$H$33,2,FALSE)-J24</f>
        <v>0</v>
      </c>
      <c r="L24" t="str">
        <f t="shared" si="0"/>
        <v>Miami Dolphins</v>
      </c>
      <c r="M24" s="5">
        <f t="shared" si="1"/>
        <v>1458.1807162139683</v>
      </c>
      <c r="N24" s="6">
        <f>M24-VLOOKUP($A24,RankingWk13!$A$2:$H$33,3,FALSE)</f>
        <v>0</v>
      </c>
    </row>
    <row r="25" spans="1:14">
      <c r="A25" t="s">
        <v>44</v>
      </c>
      <c r="B25">
        <v>24</v>
      </c>
      <c r="C25">
        <v>1456.1545791517001</v>
      </c>
      <c r="D25">
        <v>11</v>
      </c>
      <c r="E25">
        <v>3</v>
      </c>
      <c r="F25">
        <v>0</v>
      </c>
      <c r="G25">
        <v>8</v>
      </c>
      <c r="H25">
        <v>0</v>
      </c>
      <c r="J25">
        <f t="shared" si="2"/>
        <v>24</v>
      </c>
      <c r="K25">
        <f>VLOOKUP($A25,RankingWk13!$A$2:$H$33,2,FALSE)-J25</f>
        <v>0</v>
      </c>
      <c r="L25" t="str">
        <f t="shared" si="0"/>
        <v>Philadelphia Eagles</v>
      </c>
      <c r="M25" s="5">
        <f t="shared" si="1"/>
        <v>1456.1545791517001</v>
      </c>
      <c r="N25" s="6">
        <f>M25-VLOOKUP($A25,RankingWk13!$A$2:$H$33,3,FALSE)</f>
        <v>0</v>
      </c>
    </row>
    <row r="26" spans="1:14">
      <c r="A26" t="s">
        <v>50</v>
      </c>
      <c r="B26">
        <v>25</v>
      </c>
      <c r="C26">
        <v>1448.8697762455749</v>
      </c>
      <c r="D26">
        <v>11</v>
      </c>
      <c r="E26">
        <v>3</v>
      </c>
      <c r="F26">
        <v>0</v>
      </c>
      <c r="G26">
        <v>8</v>
      </c>
      <c r="H26">
        <v>0</v>
      </c>
      <c r="J26">
        <f t="shared" si="2"/>
        <v>25</v>
      </c>
      <c r="K26">
        <f>VLOOKUP($A26,RankingWk13!$A$2:$H$33,2,FALSE)-J26</f>
        <v>0</v>
      </c>
      <c r="L26" t="str">
        <f t="shared" si="0"/>
        <v>San Diego Chargers</v>
      </c>
      <c r="M26" s="5">
        <f t="shared" si="1"/>
        <v>1448.8697762455749</v>
      </c>
      <c r="N26" s="6">
        <f>M26-VLOOKUP($A26,RankingWk13!$A$2:$H$33,3,FALSE)</f>
        <v>0</v>
      </c>
    </row>
    <row r="27" spans="1:14">
      <c r="A27" t="s">
        <v>37</v>
      </c>
      <c r="B27">
        <v>26</v>
      </c>
      <c r="C27">
        <v>1439.6885624792862</v>
      </c>
      <c r="D27">
        <v>11</v>
      </c>
      <c r="E27">
        <v>4</v>
      </c>
      <c r="F27">
        <v>0</v>
      </c>
      <c r="G27">
        <v>7</v>
      </c>
      <c r="H27">
        <v>0</v>
      </c>
      <c r="J27">
        <f t="shared" si="2"/>
        <v>26</v>
      </c>
      <c r="K27">
        <f>VLOOKUP($A27,RankingWk13!$A$2:$H$33,2,FALSE)-J27</f>
        <v>0</v>
      </c>
      <c r="L27" t="str">
        <f t="shared" si="0"/>
        <v>St. Louis Rams</v>
      </c>
      <c r="M27" s="5">
        <f t="shared" si="1"/>
        <v>1439.6885624792862</v>
      </c>
      <c r="N27" s="6">
        <f>M27-VLOOKUP($A27,RankingWk13!$A$2:$H$33,3,FALSE)</f>
        <v>0</v>
      </c>
    </row>
    <row r="28" spans="1:14">
      <c r="A28" t="s">
        <v>46</v>
      </c>
      <c r="B28">
        <v>27</v>
      </c>
      <c r="C28">
        <v>1423.9663440982463</v>
      </c>
      <c r="D28">
        <v>11</v>
      </c>
      <c r="E28">
        <v>5</v>
      </c>
      <c r="F28">
        <v>0</v>
      </c>
      <c r="G28">
        <v>6</v>
      </c>
      <c r="H28">
        <v>0</v>
      </c>
      <c r="J28">
        <f t="shared" si="2"/>
        <v>27</v>
      </c>
      <c r="K28">
        <f>VLOOKUP($A28,RankingWk13!$A$2:$H$33,2,FALSE)-J28</f>
        <v>0</v>
      </c>
      <c r="L28" t="str">
        <f t="shared" si="0"/>
        <v>Washington Redskins</v>
      </c>
      <c r="M28" s="5">
        <f t="shared" si="1"/>
        <v>1423.9663440982463</v>
      </c>
      <c r="N28" s="6">
        <f>M28-VLOOKUP($A28,RankingWk13!$A$2:$H$33,3,FALSE)</f>
        <v>0</v>
      </c>
    </row>
    <row r="29" spans="1:14">
      <c r="A29" t="s">
        <v>40</v>
      </c>
      <c r="B29">
        <v>28</v>
      </c>
      <c r="C29">
        <v>1419.1657085667161</v>
      </c>
      <c r="D29">
        <v>11</v>
      </c>
      <c r="E29">
        <v>4</v>
      </c>
      <c r="F29">
        <v>0</v>
      </c>
      <c r="G29">
        <v>7</v>
      </c>
      <c r="H29">
        <v>0</v>
      </c>
      <c r="J29">
        <f t="shared" si="2"/>
        <v>28</v>
      </c>
      <c r="K29">
        <f>VLOOKUP($A29,RankingWk13!$A$2:$H$33,2,FALSE)-J29</f>
        <v>0</v>
      </c>
      <c r="L29" t="str">
        <f t="shared" si="0"/>
        <v>Jacksonville Jaguars</v>
      </c>
      <c r="M29" s="5">
        <f t="shared" si="1"/>
        <v>1419.1657085667161</v>
      </c>
      <c r="N29" s="6">
        <f>M29-VLOOKUP($A29,RankingWk13!$A$2:$H$33,3,FALSE)</f>
        <v>0</v>
      </c>
    </row>
    <row r="30" spans="1:14">
      <c r="A30" t="s">
        <v>47</v>
      </c>
      <c r="B30">
        <v>29</v>
      </c>
      <c r="C30">
        <v>1398.1326353600393</v>
      </c>
      <c r="D30">
        <v>11</v>
      </c>
      <c r="E30">
        <v>5</v>
      </c>
      <c r="F30">
        <v>0</v>
      </c>
      <c r="G30">
        <v>6</v>
      </c>
      <c r="H30">
        <v>0</v>
      </c>
      <c r="J30">
        <f t="shared" si="2"/>
        <v>29</v>
      </c>
      <c r="K30">
        <f>VLOOKUP($A30,RankingWk13!$A$2:$H$33,2,FALSE)-J30</f>
        <v>0</v>
      </c>
      <c r="L30" t="str">
        <f t="shared" si="0"/>
        <v>Oakland Raiders</v>
      </c>
      <c r="M30" s="5">
        <f t="shared" si="1"/>
        <v>1398.1326353600393</v>
      </c>
      <c r="N30" s="6">
        <f>M30-VLOOKUP($A30,RankingWk13!$A$2:$H$33,3,FALSE)</f>
        <v>0</v>
      </c>
    </row>
    <row r="31" spans="1:14">
      <c r="A31" t="s">
        <v>21</v>
      </c>
      <c r="B31">
        <v>30</v>
      </c>
      <c r="C31">
        <v>1396.360161791828</v>
      </c>
      <c r="D31">
        <v>11</v>
      </c>
      <c r="E31">
        <v>5</v>
      </c>
      <c r="F31">
        <v>0</v>
      </c>
      <c r="G31">
        <v>6</v>
      </c>
      <c r="H31">
        <v>0</v>
      </c>
      <c r="J31">
        <f t="shared" si="2"/>
        <v>30</v>
      </c>
      <c r="K31">
        <f>VLOOKUP($A31,RankingWk13!$A$2:$H$33,2,FALSE)-J31</f>
        <v>0</v>
      </c>
      <c r="L31" t="str">
        <f t="shared" si="0"/>
        <v>Tampa Bay Buccaneers</v>
      </c>
      <c r="M31" s="5">
        <f t="shared" si="1"/>
        <v>1396.360161791828</v>
      </c>
      <c r="N31" s="6">
        <f>M31-VLOOKUP($A31,RankingWk13!$A$2:$H$33,3,FALSE)</f>
        <v>0</v>
      </c>
    </row>
    <row r="32" spans="1:14">
      <c r="A32" t="s">
        <v>32</v>
      </c>
      <c r="B32">
        <v>31</v>
      </c>
      <c r="C32">
        <v>1347.8878424745039</v>
      </c>
      <c r="D32">
        <v>11</v>
      </c>
      <c r="E32">
        <v>2</v>
      </c>
      <c r="F32">
        <v>0</v>
      </c>
      <c r="G32">
        <v>9</v>
      </c>
      <c r="H32">
        <v>0</v>
      </c>
      <c r="J32">
        <f t="shared" si="2"/>
        <v>31</v>
      </c>
      <c r="K32">
        <f>VLOOKUP($A32,RankingWk13!$A$2:$H$33,2,FALSE)-J32</f>
        <v>0</v>
      </c>
      <c r="L32" t="str">
        <f t="shared" si="0"/>
        <v>Cleveland Browns</v>
      </c>
      <c r="M32" s="5">
        <f t="shared" si="1"/>
        <v>1347.8878424745039</v>
      </c>
      <c r="N32" s="6">
        <f>M32-VLOOKUP($A32,RankingWk13!$A$2:$H$33,3,FALSE)</f>
        <v>0</v>
      </c>
    </row>
    <row r="33" spans="1:14">
      <c r="A33" t="s">
        <v>26</v>
      </c>
      <c r="B33">
        <v>32</v>
      </c>
      <c r="C33">
        <v>1328.6238075691433</v>
      </c>
      <c r="D33">
        <v>11</v>
      </c>
      <c r="E33">
        <v>2</v>
      </c>
      <c r="F33">
        <v>0</v>
      </c>
      <c r="G33">
        <v>9</v>
      </c>
      <c r="H33">
        <v>0</v>
      </c>
      <c r="J33">
        <f t="shared" si="2"/>
        <v>32</v>
      </c>
      <c r="K33">
        <f>VLOOKUP($A33,RankingWk13!$A$2:$H$33,2,FALSE)-J33</f>
        <v>0</v>
      </c>
      <c r="L33" t="str">
        <f t="shared" si="0"/>
        <v>Tennessee Titans</v>
      </c>
      <c r="M33" s="5">
        <f t="shared" si="1"/>
        <v>1328.6238075691433</v>
      </c>
      <c r="N33" s="6">
        <f>M33-VLOOKUP($A33,RankingWk13!$A$2:$H$33,3,FALSE)</f>
        <v>0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I29" sqref="I29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92</v>
      </c>
      <c r="B1" t="s">
        <v>104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4" t="s">
        <v>105</v>
      </c>
      <c r="K1" s="4" t="s">
        <v>106</v>
      </c>
      <c r="L1" s="4" t="s">
        <v>107</v>
      </c>
      <c r="M1" s="4" t="s">
        <v>93</v>
      </c>
      <c r="N1" s="4" t="s">
        <v>108</v>
      </c>
    </row>
    <row r="2" spans="1:14">
      <c r="A2" t="s">
        <v>42</v>
      </c>
      <c r="B2">
        <v>1</v>
      </c>
      <c r="C2">
        <v>1682.7727995440023</v>
      </c>
      <c r="D2">
        <v>12</v>
      </c>
      <c r="E2">
        <v>10</v>
      </c>
      <c r="F2">
        <v>0</v>
      </c>
      <c r="G2">
        <v>2</v>
      </c>
      <c r="H2">
        <v>0</v>
      </c>
      <c r="J2">
        <f>1</f>
        <v>1</v>
      </c>
      <c r="K2">
        <f>VLOOKUP($A2,RankingWk13!$A$2:$H$33,2,FALSE)-J2</f>
        <v>0</v>
      </c>
      <c r="L2" t="str">
        <f>A2</f>
        <v>New England Patriots</v>
      </c>
      <c r="M2" s="5">
        <f>C2</f>
        <v>1682.7727995440023</v>
      </c>
      <c r="N2" s="6">
        <f>M2-VLOOKUP($A2,RankingWk13!$A$2:$H$33,3,FALSE)</f>
        <v>-20.135131638510757</v>
      </c>
    </row>
    <row r="3" spans="1:14">
      <c r="A3" t="s">
        <v>33</v>
      </c>
      <c r="B3">
        <v>2</v>
      </c>
      <c r="C3">
        <v>1659.6695203949985</v>
      </c>
      <c r="D3">
        <v>12</v>
      </c>
      <c r="E3">
        <v>10</v>
      </c>
      <c r="F3">
        <v>0</v>
      </c>
      <c r="G3">
        <v>2</v>
      </c>
      <c r="H3">
        <v>0</v>
      </c>
      <c r="J3">
        <f>J2+1</f>
        <v>2</v>
      </c>
      <c r="K3">
        <f>VLOOKUP($A3,RankingWk13!$A$2:$H$33,2,FALSE)-J3</f>
        <v>0</v>
      </c>
      <c r="L3" t="str">
        <f t="shared" ref="L3:L33" si="0">A3</f>
        <v>Denver Broncos</v>
      </c>
      <c r="M3" s="5">
        <f t="shared" ref="M3:M33" si="1">C3</f>
        <v>1659.6695203949985</v>
      </c>
      <c r="N3" s="6">
        <f>M3-VLOOKUP($A3,RankingWk13!$A$2:$H$33,3,FALSE)</f>
        <v>5.8779933233172414</v>
      </c>
    </row>
    <row r="4" spans="1:14">
      <c r="A4" t="s">
        <v>27</v>
      </c>
      <c r="B4">
        <v>3</v>
      </c>
      <c r="C4">
        <v>1622.4304424712313</v>
      </c>
      <c r="D4">
        <v>12</v>
      </c>
      <c r="E4">
        <v>12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VLOOKUP($A4,RankingWk13!$A$2:$H$33,2,FALSE)-J4</f>
        <v>0</v>
      </c>
      <c r="L4" t="str">
        <f t="shared" si="0"/>
        <v>Carolina Panthers</v>
      </c>
      <c r="M4" s="5">
        <f t="shared" si="1"/>
        <v>1622.4304424712313</v>
      </c>
      <c r="N4" s="6">
        <f>M4-VLOOKUP($A4,RankingWk13!$A$2:$H$33,3,FALSE)</f>
        <v>8.1711771325155951</v>
      </c>
    </row>
    <row r="5" spans="1:14">
      <c r="A5" t="s">
        <v>48</v>
      </c>
      <c r="B5">
        <v>4</v>
      </c>
      <c r="C5">
        <v>1621.7620968738913</v>
      </c>
      <c r="D5">
        <v>12</v>
      </c>
      <c r="E5">
        <v>7</v>
      </c>
      <c r="F5">
        <v>0</v>
      </c>
      <c r="G5">
        <v>5</v>
      </c>
      <c r="H5">
        <v>0</v>
      </c>
      <c r="J5">
        <f t="shared" si="2"/>
        <v>4</v>
      </c>
      <c r="K5">
        <f>VLOOKUP($A5,RankingWk13!$A$2:$H$33,2,FALSE)-J5</f>
        <v>0</v>
      </c>
      <c r="L5" t="str">
        <f t="shared" si="0"/>
        <v>Seattle Seahawks</v>
      </c>
      <c r="M5" s="5">
        <f t="shared" si="1"/>
        <v>1621.7620968738913</v>
      </c>
      <c r="N5" s="6">
        <f>M5-VLOOKUP($A5,RankingWk13!$A$2:$H$33,3,FALSE)</f>
        <v>9.6377142176318102</v>
      </c>
    </row>
    <row r="6" spans="1:14">
      <c r="A6" t="s">
        <v>35</v>
      </c>
      <c r="B6">
        <v>5</v>
      </c>
      <c r="C6">
        <v>1612.5828294709499</v>
      </c>
      <c r="D6">
        <v>12</v>
      </c>
      <c r="E6">
        <v>10</v>
      </c>
      <c r="F6">
        <v>0</v>
      </c>
      <c r="G6">
        <v>2</v>
      </c>
      <c r="H6">
        <v>0</v>
      </c>
      <c r="J6">
        <f t="shared" si="2"/>
        <v>5</v>
      </c>
      <c r="K6">
        <f>VLOOKUP($A6,RankingWk13!$A$2:$H$33,2,FALSE)-J6</f>
        <v>0</v>
      </c>
      <c r="L6" t="str">
        <f t="shared" si="0"/>
        <v>Cincinnati Bengals</v>
      </c>
      <c r="M6" s="5">
        <f t="shared" si="1"/>
        <v>1612.5828294709499</v>
      </c>
      <c r="N6" s="6">
        <f>M6-VLOOKUP($A6,RankingWk13!$A$2:$H$33,3,FALSE)</f>
        <v>4.5703488928572824</v>
      </c>
    </row>
    <row r="7" spans="1:14">
      <c r="A7" t="s">
        <v>28</v>
      </c>
      <c r="B7">
        <v>6</v>
      </c>
      <c r="C7">
        <v>1609.3600812942389</v>
      </c>
      <c r="D7">
        <v>12</v>
      </c>
      <c r="E7">
        <v>10</v>
      </c>
      <c r="F7">
        <v>0</v>
      </c>
      <c r="G7">
        <v>2</v>
      </c>
      <c r="H7">
        <v>0</v>
      </c>
      <c r="J7">
        <f t="shared" si="2"/>
        <v>6</v>
      </c>
      <c r="K7">
        <f>VLOOKUP($A7,RankingWk13!$A$2:$H$33,2,FALSE)-J7</f>
        <v>0</v>
      </c>
      <c r="L7" t="str">
        <f t="shared" si="0"/>
        <v>Arizona Cardinals</v>
      </c>
      <c r="M7" s="5">
        <f t="shared" si="1"/>
        <v>1609.3600812942389</v>
      </c>
      <c r="N7" s="6">
        <f>M7-VLOOKUP($A7,RankingWk13!$A$2:$H$33,3,FALSE)</f>
        <v>7.0418578328881267</v>
      </c>
    </row>
    <row r="8" spans="1:14">
      <c r="A8" t="s">
        <v>31</v>
      </c>
      <c r="B8">
        <v>7</v>
      </c>
      <c r="C8">
        <v>1561.7972747004853</v>
      </c>
      <c r="D8">
        <v>12</v>
      </c>
      <c r="E8">
        <v>8</v>
      </c>
      <c r="F8">
        <v>0</v>
      </c>
      <c r="G8">
        <v>4</v>
      </c>
      <c r="H8">
        <v>0</v>
      </c>
      <c r="J8">
        <f t="shared" si="2"/>
        <v>7</v>
      </c>
      <c r="K8">
        <f>VLOOKUP($A8,RankingWk13!$A$2:$H$33,2,FALSE)-J8</f>
        <v>1</v>
      </c>
      <c r="L8" t="str">
        <f t="shared" si="0"/>
        <v>Green Bay Packers</v>
      </c>
      <c r="M8" s="5">
        <f t="shared" si="1"/>
        <v>1561.7972747004853</v>
      </c>
      <c r="N8" s="6">
        <f>M8-VLOOKUP($A8,RankingWk13!$A$2:$H$33,3,FALSE)</f>
        <v>10.569767806798154</v>
      </c>
    </row>
    <row r="9" spans="1:14">
      <c r="A9" t="s">
        <v>49</v>
      </c>
      <c r="B9">
        <v>8</v>
      </c>
      <c r="C9">
        <v>1558.1923181588547</v>
      </c>
      <c r="D9">
        <v>12</v>
      </c>
      <c r="E9">
        <v>7</v>
      </c>
      <c r="F9">
        <v>0</v>
      </c>
      <c r="G9">
        <v>5</v>
      </c>
      <c r="H9">
        <v>0</v>
      </c>
      <c r="J9">
        <f t="shared" si="2"/>
        <v>8</v>
      </c>
      <c r="K9">
        <f>VLOOKUP($A9,RankingWk13!$A$2:$H$33,2,FALSE)-J9</f>
        <v>1</v>
      </c>
      <c r="L9" t="str">
        <f t="shared" si="0"/>
        <v>Pittsburgh Steelers</v>
      </c>
      <c r="M9" s="5">
        <f t="shared" si="1"/>
        <v>1558.1923181588547</v>
      </c>
      <c r="N9" s="6">
        <f>M9-VLOOKUP($A9,RankingWk13!$A$2:$H$33,3,FALSE)</f>
        <v>13.222569972383326</v>
      </c>
    </row>
    <row r="10" spans="1:14">
      <c r="A10" t="s">
        <v>39</v>
      </c>
      <c r="B10">
        <v>9</v>
      </c>
      <c r="C10">
        <v>1551.8533147179867</v>
      </c>
      <c r="D10">
        <v>12</v>
      </c>
      <c r="E10">
        <v>6</v>
      </c>
      <c r="F10">
        <v>0</v>
      </c>
      <c r="G10">
        <v>6</v>
      </c>
      <c r="H10">
        <v>0</v>
      </c>
      <c r="J10">
        <f t="shared" si="2"/>
        <v>9</v>
      </c>
      <c r="K10">
        <f>VLOOKUP($A10,RankingWk13!$A$2:$H$33,2,FALSE)-J10</f>
        <v>-2</v>
      </c>
      <c r="L10" t="str">
        <f t="shared" si="0"/>
        <v>Indianapolis Colts</v>
      </c>
      <c r="M10" s="5">
        <f t="shared" si="1"/>
        <v>1551.8533147179867</v>
      </c>
      <c r="N10" s="6">
        <f>M10-VLOOKUP($A10,RankingWk13!$A$2:$H$33,3,FALSE)</f>
        <v>-13.222569972383326</v>
      </c>
    </row>
    <row r="11" spans="1:14">
      <c r="A11" t="s">
        <v>29</v>
      </c>
      <c r="B11">
        <v>10</v>
      </c>
      <c r="C11">
        <v>1541.0470594802307</v>
      </c>
      <c r="D11">
        <v>12</v>
      </c>
      <c r="E11">
        <v>7</v>
      </c>
      <c r="F11">
        <v>0</v>
      </c>
      <c r="G11">
        <v>5</v>
      </c>
      <c r="H11">
        <v>0</v>
      </c>
      <c r="J11">
        <f t="shared" si="2"/>
        <v>10</v>
      </c>
      <c r="K11">
        <f>VLOOKUP($A11,RankingWk13!$A$2:$H$33,2,FALSE)-J11</f>
        <v>0</v>
      </c>
      <c r="L11" t="str">
        <f t="shared" si="0"/>
        <v>Kansas City Chiefs</v>
      </c>
      <c r="M11" s="5">
        <f t="shared" si="1"/>
        <v>1541.0470594802307</v>
      </c>
      <c r="N11" s="6">
        <f>M11-VLOOKUP($A11,RankingWk13!$A$2:$H$33,3,FALSE)</f>
        <v>7.8721987645467379</v>
      </c>
    </row>
    <row r="12" spans="1:14">
      <c r="A12" t="s">
        <v>41</v>
      </c>
      <c r="B12">
        <v>11</v>
      </c>
      <c r="C12">
        <v>1521.4939501465078</v>
      </c>
      <c r="D12">
        <v>12</v>
      </c>
      <c r="E12">
        <v>8</v>
      </c>
      <c r="F12">
        <v>0</v>
      </c>
      <c r="G12">
        <v>4</v>
      </c>
      <c r="H12">
        <v>0</v>
      </c>
      <c r="J12">
        <f t="shared" si="2"/>
        <v>11</v>
      </c>
      <c r="K12">
        <f>VLOOKUP($A12,RankingWk13!$A$2:$H$33,2,FALSE)-J12</f>
        <v>0</v>
      </c>
      <c r="L12" t="str">
        <f t="shared" si="0"/>
        <v>Minnesota Vikings</v>
      </c>
      <c r="M12" s="5">
        <f t="shared" si="1"/>
        <v>1521.4939501465078</v>
      </c>
      <c r="N12" s="6">
        <f>M12-VLOOKUP($A12,RankingWk13!$A$2:$H$33,3,FALSE)</f>
        <v>-9.6377142176318102</v>
      </c>
    </row>
    <row r="13" spans="1:14">
      <c r="A13" t="s">
        <v>38</v>
      </c>
      <c r="B13">
        <v>12</v>
      </c>
      <c r="C13">
        <v>1519.4014089807554</v>
      </c>
      <c r="D13">
        <v>12</v>
      </c>
      <c r="E13">
        <v>5</v>
      </c>
      <c r="F13">
        <v>0</v>
      </c>
      <c r="G13">
        <v>7</v>
      </c>
      <c r="H13">
        <v>0</v>
      </c>
      <c r="J13">
        <f t="shared" si="2"/>
        <v>12</v>
      </c>
      <c r="K13">
        <f>VLOOKUP($A13,RankingWk13!$A$2:$H$33,2,FALSE)-J13</f>
        <v>0</v>
      </c>
      <c r="L13" t="str">
        <f t="shared" si="0"/>
        <v>Dallas Cowboys</v>
      </c>
      <c r="M13" s="5">
        <f t="shared" si="1"/>
        <v>1519.4014089807554</v>
      </c>
      <c r="N13" s="6">
        <f>M13-VLOOKUP($A13,RankingWk13!$A$2:$H$33,3,FALSE)</f>
        <v>9.4687215826331794</v>
      </c>
    </row>
    <row r="14" spans="1:14">
      <c r="A14" t="s">
        <v>51</v>
      </c>
      <c r="B14">
        <v>13</v>
      </c>
      <c r="C14">
        <v>1512.9260724861422</v>
      </c>
      <c r="D14">
        <v>12</v>
      </c>
      <c r="E14">
        <v>4</v>
      </c>
      <c r="F14">
        <v>0</v>
      </c>
      <c r="G14">
        <v>8</v>
      </c>
      <c r="H14">
        <v>0</v>
      </c>
      <c r="J14">
        <f t="shared" si="2"/>
        <v>13</v>
      </c>
      <c r="K14">
        <f>VLOOKUP($A14,RankingWk13!$A$2:$H$33,2,FALSE)-J14</f>
        <v>2</v>
      </c>
      <c r="L14" t="str">
        <f t="shared" si="0"/>
        <v>San Francisco 49ers</v>
      </c>
      <c r="M14" s="5">
        <f t="shared" si="1"/>
        <v>1512.9260724861422</v>
      </c>
      <c r="N14" s="6">
        <f>M14-VLOOKUP($A14,RankingWk13!$A$2:$H$33,3,FALSE)</f>
        <v>11.756394845041996</v>
      </c>
    </row>
    <row r="15" spans="1:14">
      <c r="A15" t="s">
        <v>45</v>
      </c>
      <c r="B15">
        <v>14</v>
      </c>
      <c r="C15">
        <v>1495.0571409593454</v>
      </c>
      <c r="D15">
        <v>12</v>
      </c>
      <c r="E15">
        <v>4</v>
      </c>
      <c r="F15">
        <v>0</v>
      </c>
      <c r="G15">
        <v>8</v>
      </c>
      <c r="H15">
        <v>0</v>
      </c>
      <c r="J15">
        <f t="shared" si="2"/>
        <v>14</v>
      </c>
      <c r="K15">
        <f>VLOOKUP($A15,RankingWk13!$A$2:$H$33,2,FALSE)-J15</f>
        <v>-1</v>
      </c>
      <c r="L15" t="str">
        <f t="shared" si="0"/>
        <v>Baltimore Ravens</v>
      </c>
      <c r="M15" s="5">
        <f t="shared" si="1"/>
        <v>1495.0571409593454</v>
      </c>
      <c r="N15" s="6">
        <f>M15-VLOOKUP($A15,RankingWk13!$A$2:$H$33,3,FALSE)</f>
        <v>-14.329040858252711</v>
      </c>
    </row>
    <row r="16" spans="1:14">
      <c r="A16" t="s">
        <v>30</v>
      </c>
      <c r="B16">
        <v>15</v>
      </c>
      <c r="C16">
        <v>1490.2600744536542</v>
      </c>
      <c r="D16">
        <v>12</v>
      </c>
      <c r="E16">
        <v>6</v>
      </c>
      <c r="F16">
        <v>0</v>
      </c>
      <c r="G16">
        <v>6</v>
      </c>
      <c r="H16">
        <v>0</v>
      </c>
      <c r="J16">
        <f t="shared" si="2"/>
        <v>15</v>
      </c>
      <c r="K16">
        <f>VLOOKUP($A16,RankingWk13!$A$2:$H$33,2,FALSE)-J16</f>
        <v>4</v>
      </c>
      <c r="L16" t="str">
        <f t="shared" si="0"/>
        <v>Buffalo Bills</v>
      </c>
      <c r="M16" s="5">
        <f t="shared" si="1"/>
        <v>1490.2600744536542</v>
      </c>
      <c r="N16" s="6">
        <f>M16-VLOOKUP($A16,RankingWk13!$A$2:$H$33,3,FALSE)</f>
        <v>13.416509524289268</v>
      </c>
    </row>
    <row r="17" spans="1:14">
      <c r="A17" t="s">
        <v>23</v>
      </c>
      <c r="B17">
        <v>16</v>
      </c>
      <c r="C17">
        <v>1488.9470943561537</v>
      </c>
      <c r="D17">
        <v>12</v>
      </c>
      <c r="E17">
        <v>6</v>
      </c>
      <c r="F17">
        <v>0</v>
      </c>
      <c r="G17">
        <v>6</v>
      </c>
      <c r="H17">
        <v>0</v>
      </c>
      <c r="J17">
        <f t="shared" si="2"/>
        <v>16</v>
      </c>
      <c r="K17">
        <f>VLOOKUP($A17,RankingWk13!$A$2:$H$33,2,FALSE)-J17</f>
        <v>-2</v>
      </c>
      <c r="L17" t="str">
        <f t="shared" si="0"/>
        <v>Houston Texans</v>
      </c>
      <c r="M17" s="5">
        <f t="shared" si="1"/>
        <v>1488.9470943561537</v>
      </c>
      <c r="N17" s="6">
        <f>M17-VLOOKUP($A17,RankingWk13!$A$2:$H$33,3,FALSE)</f>
        <v>-13.416509524289268</v>
      </c>
    </row>
    <row r="18" spans="1:14">
      <c r="A18" t="s">
        <v>36</v>
      </c>
      <c r="B18">
        <v>17</v>
      </c>
      <c r="C18">
        <v>1486.5745901673488</v>
      </c>
      <c r="D18">
        <v>12</v>
      </c>
      <c r="E18">
        <v>4</v>
      </c>
      <c r="F18">
        <v>0</v>
      </c>
      <c r="G18">
        <v>8</v>
      </c>
      <c r="H18">
        <v>0</v>
      </c>
      <c r="J18">
        <f t="shared" si="2"/>
        <v>17</v>
      </c>
      <c r="K18">
        <f>VLOOKUP($A18,RankingWk13!$A$2:$H$33,2,FALSE)-J18</f>
        <v>-1</v>
      </c>
      <c r="L18" t="str">
        <f t="shared" si="0"/>
        <v>Detroit Lions</v>
      </c>
      <c r="M18" s="5">
        <f t="shared" si="1"/>
        <v>1486.5745901673488</v>
      </c>
      <c r="N18" s="6">
        <f>M18-VLOOKUP($A18,RankingWk13!$A$2:$H$33,3,FALSE)</f>
        <v>-10.569767806798154</v>
      </c>
    </row>
    <row r="19" spans="1:14">
      <c r="A19" t="s">
        <v>52</v>
      </c>
      <c r="B19">
        <v>18</v>
      </c>
      <c r="C19">
        <v>1480.5804425465601</v>
      </c>
      <c r="D19">
        <v>12</v>
      </c>
      <c r="E19">
        <v>4</v>
      </c>
      <c r="F19">
        <v>0</v>
      </c>
      <c r="G19">
        <v>8</v>
      </c>
      <c r="H19">
        <v>0</v>
      </c>
      <c r="J19">
        <f t="shared" si="2"/>
        <v>18</v>
      </c>
      <c r="K19">
        <f>VLOOKUP($A19,RankingWk13!$A$2:$H$33,2,FALSE)-J19</f>
        <v>-1</v>
      </c>
      <c r="L19" t="str">
        <f t="shared" si="0"/>
        <v>New Orleans Saints</v>
      </c>
      <c r="M19" s="5">
        <f t="shared" si="1"/>
        <v>1480.5804425465601</v>
      </c>
      <c r="N19" s="6">
        <f>M19-VLOOKUP($A19,RankingWk13!$A$2:$H$33,3,FALSE)</f>
        <v>-8.1711771325155951</v>
      </c>
    </row>
    <row r="20" spans="1:14">
      <c r="A20" t="s">
        <v>44</v>
      </c>
      <c r="B20">
        <v>19</v>
      </c>
      <c r="C20">
        <v>1476.2897107902108</v>
      </c>
      <c r="D20">
        <v>12</v>
      </c>
      <c r="E20">
        <v>4</v>
      </c>
      <c r="F20">
        <v>0</v>
      </c>
      <c r="G20">
        <v>8</v>
      </c>
      <c r="H20">
        <v>0</v>
      </c>
      <c r="J20">
        <f t="shared" si="2"/>
        <v>19</v>
      </c>
      <c r="K20">
        <f>VLOOKUP($A20,RankingWk13!$A$2:$H$33,2,FALSE)-J20</f>
        <v>5</v>
      </c>
      <c r="L20" t="str">
        <f t="shared" si="0"/>
        <v>Philadelphia Eagles</v>
      </c>
      <c r="M20" s="5">
        <f t="shared" si="1"/>
        <v>1476.2897107902108</v>
      </c>
      <c r="N20" s="6">
        <f>M20-VLOOKUP($A20,RankingWk13!$A$2:$H$33,3,FALSE)</f>
        <v>20.135131638510757</v>
      </c>
    </row>
    <row r="21" spans="1:14">
      <c r="A21" t="s">
        <v>22</v>
      </c>
      <c r="B21">
        <v>20</v>
      </c>
      <c r="C21">
        <v>1475.5946048775552</v>
      </c>
      <c r="D21">
        <v>12</v>
      </c>
      <c r="E21">
        <v>7</v>
      </c>
      <c r="F21">
        <v>0</v>
      </c>
      <c r="G21">
        <v>5</v>
      </c>
      <c r="H21">
        <v>0</v>
      </c>
      <c r="J21">
        <f t="shared" si="2"/>
        <v>20</v>
      </c>
      <c r="K21">
        <f>VLOOKUP($A21,RankingWk13!$A$2:$H$33,2,FALSE)-J21</f>
        <v>2</v>
      </c>
      <c r="L21" t="str">
        <f t="shared" si="0"/>
        <v>New York Jets</v>
      </c>
      <c r="M21" s="5">
        <f t="shared" si="1"/>
        <v>1475.5946048775552</v>
      </c>
      <c r="N21" s="6">
        <f>M21-VLOOKUP($A21,RankingWk13!$A$2:$H$33,3,FALSE)</f>
        <v>12.877383296038261</v>
      </c>
    </row>
    <row r="22" spans="1:14">
      <c r="A22" t="s">
        <v>34</v>
      </c>
      <c r="B22">
        <v>21</v>
      </c>
      <c r="C22">
        <v>1472.509757072221</v>
      </c>
      <c r="D22">
        <v>12</v>
      </c>
      <c r="E22">
        <v>5</v>
      </c>
      <c r="F22">
        <v>0</v>
      </c>
      <c r="G22">
        <v>7</v>
      </c>
      <c r="H22">
        <v>0</v>
      </c>
      <c r="J22">
        <f t="shared" si="2"/>
        <v>21</v>
      </c>
      <c r="K22">
        <f>VLOOKUP($A22,RankingWk13!$A$2:$H$33,2,FALSE)-J22</f>
        <v>2</v>
      </c>
      <c r="L22" t="str">
        <f t="shared" si="0"/>
        <v>Miami Dolphins</v>
      </c>
      <c r="M22" s="5">
        <f t="shared" si="1"/>
        <v>1472.509757072221</v>
      </c>
      <c r="N22" s="6">
        <f>M22-VLOOKUP($A22,RankingWk13!$A$2:$H$33,3,FALSE)</f>
        <v>14.329040858252711</v>
      </c>
    </row>
    <row r="23" spans="1:14">
      <c r="A23" t="s">
        <v>25</v>
      </c>
      <c r="B23">
        <v>22</v>
      </c>
      <c r="C23">
        <v>1468.7204585783445</v>
      </c>
      <c r="D23">
        <v>12</v>
      </c>
      <c r="E23">
        <v>5</v>
      </c>
      <c r="F23">
        <v>0</v>
      </c>
      <c r="G23">
        <v>7</v>
      </c>
      <c r="H23">
        <v>0</v>
      </c>
      <c r="J23">
        <f t="shared" si="2"/>
        <v>22</v>
      </c>
      <c r="K23">
        <f>VLOOKUP($A23,RankingWk13!$A$2:$H$33,2,FALSE)-J23</f>
        <v>-4</v>
      </c>
      <c r="L23" t="str">
        <f t="shared" si="0"/>
        <v>Chicago Bears</v>
      </c>
      <c r="M23" s="5">
        <f t="shared" si="1"/>
        <v>1468.7204585783445</v>
      </c>
      <c r="N23" s="6">
        <f>M23-VLOOKUP($A23,RankingWk13!$A$2:$H$33,3,FALSE)</f>
        <v>-11.756394845041996</v>
      </c>
    </row>
    <row r="24" spans="1:14">
      <c r="A24" t="s">
        <v>24</v>
      </c>
      <c r="B24">
        <v>23</v>
      </c>
      <c r="C24">
        <v>1460.8460415674633</v>
      </c>
      <c r="D24">
        <v>12</v>
      </c>
      <c r="E24">
        <v>6</v>
      </c>
      <c r="F24">
        <v>0</v>
      </c>
      <c r="G24">
        <v>6</v>
      </c>
      <c r="H24">
        <v>0</v>
      </c>
      <c r="J24">
        <f t="shared" si="2"/>
        <v>23</v>
      </c>
      <c r="K24">
        <f>VLOOKUP($A24,RankingWk13!$A$2:$H$33,2,FALSE)-J24</f>
        <v>-3</v>
      </c>
      <c r="L24" t="str">
        <f t="shared" si="0"/>
        <v>Atlanta Falcons</v>
      </c>
      <c r="M24" s="5">
        <f t="shared" si="1"/>
        <v>1460.8460415674633</v>
      </c>
      <c r="N24" s="6">
        <f>M24-VLOOKUP($A24,RankingWk13!$A$2:$H$33,3,FALSE)</f>
        <v>-15.32185660382811</v>
      </c>
    </row>
    <row r="25" spans="1:14">
      <c r="A25" t="s">
        <v>43</v>
      </c>
      <c r="B25">
        <v>24</v>
      </c>
      <c r="C25">
        <v>1460.3323378625273</v>
      </c>
      <c r="D25">
        <v>12</v>
      </c>
      <c r="E25">
        <v>5</v>
      </c>
      <c r="F25">
        <v>0</v>
      </c>
      <c r="G25">
        <v>7</v>
      </c>
      <c r="H25">
        <v>0</v>
      </c>
      <c r="J25">
        <f t="shared" si="2"/>
        <v>24</v>
      </c>
      <c r="K25">
        <f>VLOOKUP($A25,RankingWk13!$A$2:$H$33,2,FALSE)-J25</f>
        <v>-3</v>
      </c>
      <c r="L25" t="str">
        <f t="shared" si="0"/>
        <v>New York Giants</v>
      </c>
      <c r="M25" s="5">
        <f t="shared" si="1"/>
        <v>1460.3323378625273</v>
      </c>
      <c r="N25" s="6">
        <f>M25-VLOOKUP($A25,RankingWk13!$A$2:$H$33,3,FALSE)</f>
        <v>-12.877383296038261</v>
      </c>
    </row>
    <row r="26" spans="1:14">
      <c r="A26" t="s">
        <v>50</v>
      </c>
      <c r="B26">
        <v>25</v>
      </c>
      <c r="C26">
        <v>1442.9917829222577</v>
      </c>
      <c r="D26">
        <v>12</v>
      </c>
      <c r="E26">
        <v>3</v>
      </c>
      <c r="F26">
        <v>0</v>
      </c>
      <c r="G26">
        <v>9</v>
      </c>
      <c r="H26">
        <v>0</v>
      </c>
      <c r="J26">
        <f t="shared" si="2"/>
        <v>25</v>
      </c>
      <c r="K26">
        <f>VLOOKUP($A26,RankingWk13!$A$2:$H$33,2,FALSE)-J26</f>
        <v>0</v>
      </c>
      <c r="L26" t="str">
        <f t="shared" si="0"/>
        <v>San Diego Chargers</v>
      </c>
      <c r="M26" s="5">
        <f t="shared" si="1"/>
        <v>1442.9917829222577</v>
      </c>
      <c r="N26" s="6">
        <f>M26-VLOOKUP($A26,RankingWk13!$A$2:$H$33,3,FALSE)</f>
        <v>-5.8779933233172414</v>
      </c>
    </row>
    <row r="27" spans="1:14">
      <c r="A27" t="s">
        <v>37</v>
      </c>
      <c r="B27">
        <v>26</v>
      </c>
      <c r="C27">
        <v>1432.6467046463981</v>
      </c>
      <c r="D27">
        <v>12</v>
      </c>
      <c r="E27">
        <v>4</v>
      </c>
      <c r="F27">
        <v>0</v>
      </c>
      <c r="G27">
        <v>8</v>
      </c>
      <c r="H27">
        <v>0</v>
      </c>
      <c r="J27">
        <f t="shared" si="2"/>
        <v>26</v>
      </c>
      <c r="K27">
        <f>VLOOKUP($A27,RankingWk13!$A$2:$H$33,2,FALSE)-J27</f>
        <v>0</v>
      </c>
      <c r="L27" t="str">
        <f t="shared" si="0"/>
        <v>St. Louis Rams</v>
      </c>
      <c r="M27" s="5">
        <f t="shared" si="1"/>
        <v>1432.6467046463981</v>
      </c>
      <c r="N27" s="6">
        <f>M27-VLOOKUP($A27,RankingWk13!$A$2:$H$33,3,FALSE)</f>
        <v>-7.0418578328881267</v>
      </c>
    </row>
    <row r="28" spans="1:14">
      <c r="A28" t="s">
        <v>46</v>
      </c>
      <c r="B28">
        <v>27</v>
      </c>
      <c r="C28">
        <v>1414.4976225156131</v>
      </c>
      <c r="D28">
        <v>12</v>
      </c>
      <c r="E28">
        <v>5</v>
      </c>
      <c r="F28">
        <v>0</v>
      </c>
      <c r="G28">
        <v>7</v>
      </c>
      <c r="H28">
        <v>0</v>
      </c>
      <c r="J28">
        <f t="shared" si="2"/>
        <v>27</v>
      </c>
      <c r="K28">
        <f>VLOOKUP($A28,RankingWk13!$A$2:$H$33,2,FALSE)-J28</f>
        <v>0</v>
      </c>
      <c r="L28" t="str">
        <f t="shared" si="0"/>
        <v>Washington Redskins</v>
      </c>
      <c r="M28" s="5">
        <f t="shared" si="1"/>
        <v>1414.4976225156131</v>
      </c>
      <c r="N28" s="6">
        <f>M28-VLOOKUP($A28,RankingWk13!$A$2:$H$33,3,FALSE)</f>
        <v>-9.4687215826331794</v>
      </c>
    </row>
    <row r="29" spans="1:14">
      <c r="A29" t="s">
        <v>21</v>
      </c>
      <c r="B29">
        <v>28</v>
      </c>
      <c r="C29">
        <v>1411.6820183956561</v>
      </c>
      <c r="D29">
        <v>12</v>
      </c>
      <c r="E29">
        <v>6</v>
      </c>
      <c r="F29">
        <v>0</v>
      </c>
      <c r="G29">
        <v>6</v>
      </c>
      <c r="H29">
        <v>0</v>
      </c>
      <c r="J29">
        <f t="shared" si="2"/>
        <v>28</v>
      </c>
      <c r="K29">
        <f>VLOOKUP($A29,RankingWk13!$A$2:$H$33,2,FALSE)-J29</f>
        <v>2</v>
      </c>
      <c r="L29" t="str">
        <f t="shared" si="0"/>
        <v>Tampa Bay Buccaneers</v>
      </c>
      <c r="M29" s="5">
        <f t="shared" si="1"/>
        <v>1411.6820183956561</v>
      </c>
      <c r="N29" s="6">
        <f>M29-VLOOKUP($A29,RankingWk13!$A$2:$H$33,3,FALSE)</f>
        <v>15.32185660382811</v>
      </c>
    </row>
    <row r="30" spans="1:14">
      <c r="A30" t="s">
        <v>40</v>
      </c>
      <c r="B30">
        <v>29</v>
      </c>
      <c r="C30">
        <v>1403.4799941718463</v>
      </c>
      <c r="D30">
        <v>12</v>
      </c>
      <c r="E30">
        <v>4</v>
      </c>
      <c r="F30">
        <v>0</v>
      </c>
      <c r="G30">
        <v>8</v>
      </c>
      <c r="H30">
        <v>0</v>
      </c>
      <c r="J30">
        <f t="shared" si="2"/>
        <v>29</v>
      </c>
      <c r="K30">
        <f>VLOOKUP($A30,RankingWk13!$A$2:$H$33,2,FALSE)-J30</f>
        <v>-1</v>
      </c>
      <c r="L30" t="str">
        <f t="shared" si="0"/>
        <v>Jacksonville Jaguars</v>
      </c>
      <c r="M30" s="5">
        <f t="shared" si="1"/>
        <v>1403.4799941718463</v>
      </c>
      <c r="N30" s="6">
        <f>M30-VLOOKUP($A30,RankingWk13!$A$2:$H$33,3,FALSE)</f>
        <v>-15.685714394869819</v>
      </c>
    </row>
    <row r="31" spans="1:14">
      <c r="A31" t="s">
        <v>47</v>
      </c>
      <c r="B31">
        <v>30</v>
      </c>
      <c r="C31">
        <v>1390.2604365954926</v>
      </c>
      <c r="D31">
        <v>12</v>
      </c>
      <c r="E31">
        <v>5</v>
      </c>
      <c r="F31">
        <v>0</v>
      </c>
      <c r="G31">
        <v>7</v>
      </c>
      <c r="H31">
        <v>0</v>
      </c>
      <c r="J31">
        <f t="shared" si="2"/>
        <v>30</v>
      </c>
      <c r="K31">
        <f>VLOOKUP($A31,RankingWk13!$A$2:$H$33,2,FALSE)-J31</f>
        <v>-1</v>
      </c>
      <c r="L31" t="str">
        <f t="shared" si="0"/>
        <v>Oakland Raiders</v>
      </c>
      <c r="M31" s="5">
        <f t="shared" si="1"/>
        <v>1390.2604365954926</v>
      </c>
      <c r="N31" s="6">
        <f>M31-VLOOKUP($A31,RankingWk13!$A$2:$H$33,3,FALSE)</f>
        <v>-7.8721987645467379</v>
      </c>
    </row>
    <row r="32" spans="1:14">
      <c r="A32" t="s">
        <v>26</v>
      </c>
      <c r="B32">
        <v>31</v>
      </c>
      <c r="C32">
        <v>1344.3095219640131</v>
      </c>
      <c r="D32">
        <v>12</v>
      </c>
      <c r="E32">
        <v>3</v>
      </c>
      <c r="F32">
        <v>0</v>
      </c>
      <c r="G32">
        <v>9</v>
      </c>
      <c r="H32">
        <v>0</v>
      </c>
      <c r="J32">
        <f t="shared" si="2"/>
        <v>31</v>
      </c>
      <c r="K32">
        <f>VLOOKUP($A32,RankingWk13!$A$2:$H$33,2,FALSE)-J32</f>
        <v>1</v>
      </c>
      <c r="L32" t="str">
        <f t="shared" si="0"/>
        <v>Tennessee Titans</v>
      </c>
      <c r="M32" s="5">
        <f t="shared" si="1"/>
        <v>1344.3095219640131</v>
      </c>
      <c r="N32" s="6">
        <f>M32-VLOOKUP($A32,RankingWk13!$A$2:$H$33,3,FALSE)</f>
        <v>15.685714394869819</v>
      </c>
    </row>
    <row r="33" spans="1:14">
      <c r="A33" t="s">
        <v>32</v>
      </c>
      <c r="B33">
        <v>32</v>
      </c>
      <c r="C33">
        <v>1343.3174935816467</v>
      </c>
      <c r="D33">
        <v>12</v>
      </c>
      <c r="E33">
        <v>2</v>
      </c>
      <c r="F33">
        <v>0</v>
      </c>
      <c r="G33">
        <v>10</v>
      </c>
      <c r="H33">
        <v>0</v>
      </c>
      <c r="J33">
        <f t="shared" si="2"/>
        <v>32</v>
      </c>
      <c r="K33">
        <f>VLOOKUP($A33,RankingWk13!$A$2:$H$33,2,FALSE)-J33</f>
        <v>-1</v>
      </c>
      <c r="L33" t="str">
        <f t="shared" si="0"/>
        <v>Cleveland Browns</v>
      </c>
      <c r="M33" s="5">
        <f t="shared" si="1"/>
        <v>1343.3174935816467</v>
      </c>
      <c r="N33" s="6">
        <f>M33-VLOOKUP($A33,RankingWk13!$A$2:$H$33,3,FALSE)</f>
        <v>-4.5703488928572824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O19" sqref="O19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92</v>
      </c>
      <c r="B1" t="s">
        <v>104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4" t="s">
        <v>105</v>
      </c>
      <c r="K1" s="4" t="s">
        <v>106</v>
      </c>
      <c r="L1" s="4" t="s">
        <v>107</v>
      </c>
      <c r="M1" s="4" t="s">
        <v>93</v>
      </c>
      <c r="N1" s="4" t="s">
        <v>108</v>
      </c>
    </row>
    <row r="2" spans="1:14">
      <c r="A2" t="s">
        <v>42</v>
      </c>
      <c r="B2">
        <v>1</v>
      </c>
      <c r="C2">
        <v>1688.9428090998574</v>
      </c>
      <c r="D2">
        <v>13</v>
      </c>
      <c r="E2">
        <v>11</v>
      </c>
      <c r="F2">
        <v>0</v>
      </c>
      <c r="G2">
        <v>2</v>
      </c>
      <c r="H2">
        <v>0</v>
      </c>
      <c r="J2">
        <f>1</f>
        <v>1</v>
      </c>
      <c r="K2">
        <f>VLOOKUP($A2,RankingWk14!$A$2:$H$33,2,FALSE)-J2</f>
        <v>0</v>
      </c>
      <c r="L2" t="str">
        <f>A2</f>
        <v>New England Patriots</v>
      </c>
      <c r="M2" s="5">
        <f>C2</f>
        <v>1688.9428090998574</v>
      </c>
      <c r="N2" s="6">
        <f>M2-VLOOKUP($A2,RankingWk14!$A$2:$H$33,3,FALSE)</f>
        <v>6.1700095558551311</v>
      </c>
    </row>
    <row r="3" spans="1:14">
      <c r="A3" t="s">
        <v>33</v>
      </c>
      <c r="B3">
        <v>2</v>
      </c>
      <c r="C3">
        <v>1639.0436327824932</v>
      </c>
      <c r="D3">
        <v>13</v>
      </c>
      <c r="E3">
        <v>10</v>
      </c>
      <c r="F3">
        <v>0</v>
      </c>
      <c r="G3">
        <v>3</v>
      </c>
      <c r="H3">
        <v>0</v>
      </c>
      <c r="J3">
        <f>J2+1</f>
        <v>2</v>
      </c>
      <c r="K3">
        <f>VLOOKUP($A3,RankingWk14!$A$2:$H$33,2,FALSE)-J3</f>
        <v>0</v>
      </c>
      <c r="L3" t="str">
        <f t="shared" ref="L3:L33" si="0">A3</f>
        <v>Denver Broncos</v>
      </c>
      <c r="M3" s="5">
        <f t="shared" ref="M3:M33" si="1">C3</f>
        <v>1639.0436327824932</v>
      </c>
      <c r="N3" s="6">
        <f>M3-VLOOKUP($A3,RankingWk14!$A$2:$H$33,3,FALSE)</f>
        <v>-20.625887612505267</v>
      </c>
    </row>
    <row r="4" spans="1:14">
      <c r="A4" t="s">
        <v>27</v>
      </c>
      <c r="B4">
        <v>3</v>
      </c>
      <c r="C4">
        <v>1629.5027763270393</v>
      </c>
      <c r="D4">
        <v>13</v>
      </c>
      <c r="E4">
        <v>13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VLOOKUP($A4,RankingWk14!$A$2:$H$33,2,FALSE)-J4</f>
        <v>0</v>
      </c>
      <c r="L4" t="str">
        <f t="shared" si="0"/>
        <v>Carolina Panthers</v>
      </c>
      <c r="M4" s="5">
        <f t="shared" si="1"/>
        <v>1629.5027763270393</v>
      </c>
      <c r="N4" s="6">
        <f>M4-VLOOKUP($A4,RankingWk14!$A$2:$H$33,3,FALSE)</f>
        <v>7.0723338558079831</v>
      </c>
    </row>
    <row r="5" spans="1:14">
      <c r="A5" t="s">
        <v>48</v>
      </c>
      <c r="B5">
        <v>4</v>
      </c>
      <c r="C5">
        <v>1604.8954087368552</v>
      </c>
      <c r="D5">
        <v>13</v>
      </c>
      <c r="E5">
        <v>7</v>
      </c>
      <c r="F5">
        <v>0</v>
      </c>
      <c r="G5">
        <v>6</v>
      </c>
      <c r="H5">
        <v>0</v>
      </c>
      <c r="J5">
        <f t="shared" si="2"/>
        <v>4</v>
      </c>
      <c r="K5">
        <f>VLOOKUP($A5,RankingWk14!$A$2:$H$33,2,FALSE)-J5</f>
        <v>0</v>
      </c>
      <c r="L5" t="str">
        <f t="shared" si="0"/>
        <v>Seattle Seahawks</v>
      </c>
      <c r="M5" s="5">
        <f t="shared" si="1"/>
        <v>1604.8954087368552</v>
      </c>
      <c r="N5" s="6">
        <f>M5-VLOOKUP($A5,RankingWk14!$A$2:$H$33,3,FALSE)</f>
        <v>-16.866688137036135</v>
      </c>
    </row>
    <row r="6" spans="1:14">
      <c r="A6" t="s">
        <v>35</v>
      </c>
      <c r="B6">
        <v>5</v>
      </c>
      <c r="C6">
        <v>1598.1418041890586</v>
      </c>
      <c r="D6">
        <v>13</v>
      </c>
      <c r="E6">
        <v>10</v>
      </c>
      <c r="F6">
        <v>0</v>
      </c>
      <c r="G6">
        <v>3</v>
      </c>
      <c r="H6">
        <v>0</v>
      </c>
      <c r="J6">
        <f t="shared" si="2"/>
        <v>5</v>
      </c>
      <c r="K6">
        <f>VLOOKUP($A6,RankingWk14!$A$2:$H$33,2,FALSE)-J6</f>
        <v>0</v>
      </c>
      <c r="L6" t="str">
        <f t="shared" si="0"/>
        <v>Cincinnati Bengals</v>
      </c>
      <c r="M6" s="5">
        <f t="shared" si="1"/>
        <v>1598.1418041890586</v>
      </c>
      <c r="N6" s="6">
        <f>M6-VLOOKUP($A6,RankingWk14!$A$2:$H$33,3,FALSE)</f>
        <v>-14.44102528189137</v>
      </c>
    </row>
    <row r="7" spans="1:14">
      <c r="A7" t="s">
        <v>28</v>
      </c>
      <c r="B7">
        <v>6</v>
      </c>
      <c r="C7">
        <v>1593.7645578483673</v>
      </c>
      <c r="D7">
        <v>13</v>
      </c>
      <c r="E7">
        <v>10</v>
      </c>
      <c r="F7">
        <v>0</v>
      </c>
      <c r="G7">
        <v>3</v>
      </c>
      <c r="H7">
        <v>0</v>
      </c>
      <c r="J7">
        <f t="shared" si="2"/>
        <v>6</v>
      </c>
      <c r="K7">
        <f>VLOOKUP($A7,RankingWk14!$A$2:$H$33,2,FALSE)-J7</f>
        <v>0</v>
      </c>
      <c r="L7" t="str">
        <f t="shared" si="0"/>
        <v>Arizona Cardinals</v>
      </c>
      <c r="M7" s="5">
        <f t="shared" si="1"/>
        <v>1593.7645578483673</v>
      </c>
      <c r="N7" s="6">
        <f>M7-VLOOKUP($A7,RankingWk14!$A$2:$H$33,3,FALSE)</f>
        <v>-15.595523445871549</v>
      </c>
    </row>
    <row r="8" spans="1:14">
      <c r="A8" t="s">
        <v>49</v>
      </c>
      <c r="B8">
        <v>7</v>
      </c>
      <c r="C8">
        <v>1572.6333434407461</v>
      </c>
      <c r="D8">
        <v>13</v>
      </c>
      <c r="E8">
        <v>8</v>
      </c>
      <c r="F8">
        <v>0</v>
      </c>
      <c r="G8">
        <v>5</v>
      </c>
      <c r="H8">
        <v>0</v>
      </c>
      <c r="J8">
        <f t="shared" si="2"/>
        <v>7</v>
      </c>
      <c r="K8">
        <f>VLOOKUP($A8,RankingWk14!$A$2:$H$33,2,FALSE)-J8</f>
        <v>1</v>
      </c>
      <c r="L8" t="str">
        <f t="shared" si="0"/>
        <v>Pittsburgh Steelers</v>
      </c>
      <c r="M8" s="5">
        <f t="shared" si="1"/>
        <v>1572.6333434407461</v>
      </c>
      <c r="N8" s="6">
        <f>M8-VLOOKUP($A8,RankingWk14!$A$2:$H$33,3,FALSE)</f>
        <v>14.44102528189137</v>
      </c>
    </row>
    <row r="9" spans="1:14">
      <c r="A9" t="s">
        <v>39</v>
      </c>
      <c r="B9">
        <v>8</v>
      </c>
      <c r="C9">
        <v>1559.3176233938739</v>
      </c>
      <c r="D9">
        <v>13</v>
      </c>
      <c r="E9">
        <v>7</v>
      </c>
      <c r="F9">
        <v>0</v>
      </c>
      <c r="G9">
        <v>6</v>
      </c>
      <c r="H9">
        <v>0</v>
      </c>
      <c r="J9">
        <f t="shared" si="2"/>
        <v>8</v>
      </c>
      <c r="K9">
        <f>VLOOKUP($A9,RankingWk14!$A$2:$H$33,2,FALSE)-J9</f>
        <v>1</v>
      </c>
      <c r="L9" t="str">
        <f t="shared" si="0"/>
        <v>Indianapolis Colts</v>
      </c>
      <c r="M9" s="5">
        <f t="shared" si="1"/>
        <v>1559.3176233938739</v>
      </c>
      <c r="N9" s="6">
        <f>M9-VLOOKUP($A9,RankingWk14!$A$2:$H$33,3,FALSE)</f>
        <v>7.4643086758871959</v>
      </c>
    </row>
    <row r="10" spans="1:14">
      <c r="A10" t="s">
        <v>31</v>
      </c>
      <c r="B10">
        <v>9</v>
      </c>
      <c r="C10">
        <v>1547.7794867037949</v>
      </c>
      <c r="D10">
        <v>13</v>
      </c>
      <c r="E10">
        <v>8</v>
      </c>
      <c r="F10">
        <v>0</v>
      </c>
      <c r="G10">
        <v>5</v>
      </c>
      <c r="H10">
        <v>0</v>
      </c>
      <c r="J10">
        <f t="shared" si="2"/>
        <v>9</v>
      </c>
      <c r="K10">
        <f>VLOOKUP($A10,RankingWk14!$A$2:$H$33,2,FALSE)-J10</f>
        <v>-2</v>
      </c>
      <c r="L10" t="str">
        <f t="shared" si="0"/>
        <v>Green Bay Packers</v>
      </c>
      <c r="M10" s="5">
        <f t="shared" si="1"/>
        <v>1547.7794867037949</v>
      </c>
      <c r="N10" s="6">
        <f>M10-VLOOKUP($A10,RankingWk14!$A$2:$H$33,3,FALSE)</f>
        <v>-14.017787996690458</v>
      </c>
    </row>
    <row r="11" spans="1:14">
      <c r="A11" t="s">
        <v>41</v>
      </c>
      <c r="B11">
        <v>10</v>
      </c>
      <c r="C11">
        <v>1537.0894735923794</v>
      </c>
      <c r="D11">
        <v>13</v>
      </c>
      <c r="E11">
        <v>9</v>
      </c>
      <c r="F11">
        <v>0</v>
      </c>
      <c r="G11">
        <v>4</v>
      </c>
      <c r="H11">
        <v>0</v>
      </c>
      <c r="J11">
        <f t="shared" si="2"/>
        <v>10</v>
      </c>
      <c r="K11">
        <f>VLOOKUP($A11,RankingWk14!$A$2:$H$33,2,FALSE)-J11</f>
        <v>1</v>
      </c>
      <c r="L11" t="str">
        <f t="shared" si="0"/>
        <v>Minnesota Vikings</v>
      </c>
      <c r="M11" s="5">
        <f t="shared" si="1"/>
        <v>1537.0894735923794</v>
      </c>
      <c r="N11" s="6">
        <f>M11-VLOOKUP($A11,RankingWk14!$A$2:$H$33,3,FALSE)</f>
        <v>15.595523445871549</v>
      </c>
    </row>
    <row r="12" spans="1:14">
      <c r="A12" t="s">
        <v>38</v>
      </c>
      <c r="B12">
        <v>11</v>
      </c>
      <c r="C12">
        <v>1533.4191969774458</v>
      </c>
      <c r="D12">
        <v>13</v>
      </c>
      <c r="E12">
        <v>6</v>
      </c>
      <c r="F12">
        <v>0</v>
      </c>
      <c r="G12">
        <v>7</v>
      </c>
      <c r="H12">
        <v>0</v>
      </c>
      <c r="J12">
        <f t="shared" si="2"/>
        <v>11</v>
      </c>
      <c r="K12">
        <f>VLOOKUP($A12,RankingWk14!$A$2:$H$33,2,FALSE)-J12</f>
        <v>1</v>
      </c>
      <c r="L12" t="str">
        <f t="shared" si="0"/>
        <v>Dallas Cowboys</v>
      </c>
      <c r="M12" s="5">
        <f t="shared" si="1"/>
        <v>1533.4191969774458</v>
      </c>
      <c r="N12" s="6">
        <f>M12-VLOOKUP($A12,RankingWk14!$A$2:$H$33,3,FALSE)</f>
        <v>14.017787996690458</v>
      </c>
    </row>
    <row r="13" spans="1:14">
      <c r="A13" t="s">
        <v>29</v>
      </c>
      <c r="B13">
        <v>12</v>
      </c>
      <c r="C13">
        <v>1525.1100116056223</v>
      </c>
      <c r="D13">
        <v>13</v>
      </c>
      <c r="E13">
        <v>7</v>
      </c>
      <c r="F13">
        <v>0</v>
      </c>
      <c r="G13">
        <v>6</v>
      </c>
      <c r="H13">
        <v>0</v>
      </c>
      <c r="J13">
        <f t="shared" si="2"/>
        <v>12</v>
      </c>
      <c r="K13">
        <f>VLOOKUP($A13,RankingWk14!$A$2:$H$33,2,FALSE)-J13</f>
        <v>-2</v>
      </c>
      <c r="L13" t="str">
        <f t="shared" si="0"/>
        <v>Kansas City Chiefs</v>
      </c>
      <c r="M13" s="5">
        <f t="shared" si="1"/>
        <v>1525.1100116056223</v>
      </c>
      <c r="N13" s="6">
        <f>M13-VLOOKUP($A13,RankingWk14!$A$2:$H$33,3,FALSE)</f>
        <v>-15.937047874608425</v>
      </c>
    </row>
    <row r="14" spans="1:14">
      <c r="A14" t="s">
        <v>45</v>
      </c>
      <c r="B14">
        <v>13</v>
      </c>
      <c r="C14">
        <v>1511.9238290963815</v>
      </c>
      <c r="D14">
        <v>13</v>
      </c>
      <c r="E14">
        <v>5</v>
      </c>
      <c r="F14">
        <v>0</v>
      </c>
      <c r="G14">
        <v>8</v>
      </c>
      <c r="H14">
        <v>0</v>
      </c>
      <c r="J14">
        <f t="shared" si="2"/>
        <v>13</v>
      </c>
      <c r="K14">
        <f>VLOOKUP($A14,RankingWk14!$A$2:$H$33,2,FALSE)-J14</f>
        <v>1</v>
      </c>
      <c r="L14" t="str">
        <f t="shared" si="0"/>
        <v>Baltimore Ravens</v>
      </c>
      <c r="M14" s="5">
        <f t="shared" si="1"/>
        <v>1511.9238290963815</v>
      </c>
      <c r="N14" s="6">
        <f>M14-VLOOKUP($A14,RankingWk14!$A$2:$H$33,3,FALSE)</f>
        <v>16.866688137036135</v>
      </c>
    </row>
    <row r="15" spans="1:14">
      <c r="A15" t="s">
        <v>30</v>
      </c>
      <c r="B15">
        <v>14</v>
      </c>
      <c r="C15">
        <v>1502.2577209299222</v>
      </c>
      <c r="D15">
        <v>13</v>
      </c>
      <c r="E15">
        <v>7</v>
      </c>
      <c r="F15">
        <v>0</v>
      </c>
      <c r="G15">
        <v>6</v>
      </c>
      <c r="H15">
        <v>0</v>
      </c>
      <c r="J15">
        <f t="shared" si="2"/>
        <v>14</v>
      </c>
      <c r="K15">
        <f>VLOOKUP($A15,RankingWk14!$A$2:$H$33,2,FALSE)-J15</f>
        <v>1</v>
      </c>
      <c r="L15" t="str">
        <f t="shared" si="0"/>
        <v>Buffalo Bills</v>
      </c>
      <c r="M15" s="5">
        <f t="shared" si="1"/>
        <v>1502.2577209299222</v>
      </c>
      <c r="N15" s="6">
        <f>M15-VLOOKUP($A15,RankingWk14!$A$2:$H$33,3,FALSE)</f>
        <v>11.997646476268073</v>
      </c>
    </row>
    <row r="16" spans="1:14">
      <c r="A16" t="s">
        <v>51</v>
      </c>
      <c r="B16">
        <v>15</v>
      </c>
      <c r="C16">
        <v>1494.7665106138102</v>
      </c>
      <c r="D16">
        <v>13</v>
      </c>
      <c r="E16">
        <v>4</v>
      </c>
      <c r="F16">
        <v>0</v>
      </c>
      <c r="G16">
        <v>9</v>
      </c>
      <c r="H16">
        <v>0</v>
      </c>
      <c r="J16">
        <f t="shared" si="2"/>
        <v>15</v>
      </c>
      <c r="K16">
        <f>VLOOKUP($A16,RankingWk14!$A$2:$H$33,2,FALSE)-J16</f>
        <v>-2</v>
      </c>
      <c r="L16" t="str">
        <f t="shared" si="0"/>
        <v>San Francisco 49ers</v>
      </c>
      <c r="M16" s="5">
        <f t="shared" si="1"/>
        <v>1494.7665106138102</v>
      </c>
      <c r="N16" s="6">
        <f>M16-VLOOKUP($A16,RankingWk14!$A$2:$H$33,3,FALSE)</f>
        <v>-18.159561872332006</v>
      </c>
    </row>
    <row r="17" spans="1:14">
      <c r="A17" t="s">
        <v>52</v>
      </c>
      <c r="B17">
        <v>16</v>
      </c>
      <c r="C17">
        <v>1490.6336126584297</v>
      </c>
      <c r="D17">
        <v>13</v>
      </c>
      <c r="E17">
        <v>5</v>
      </c>
      <c r="F17">
        <v>0</v>
      </c>
      <c r="G17">
        <v>8</v>
      </c>
      <c r="H17">
        <v>0</v>
      </c>
      <c r="J17">
        <f t="shared" si="2"/>
        <v>16</v>
      </c>
      <c r="K17">
        <f>VLOOKUP($A17,RankingWk14!$A$2:$H$33,2,FALSE)-J17</f>
        <v>2</v>
      </c>
      <c r="L17" t="str">
        <f t="shared" si="0"/>
        <v>New Orleans Saints</v>
      </c>
      <c r="M17" s="5">
        <f t="shared" si="1"/>
        <v>1490.6336126584297</v>
      </c>
      <c r="N17" s="6">
        <f>M17-VLOOKUP($A17,RankingWk14!$A$2:$H$33,3,FALSE)</f>
        <v>10.053170111869576</v>
      </c>
    </row>
    <row r="18" spans="1:14">
      <c r="A18" t="s">
        <v>22</v>
      </c>
      <c r="B18">
        <v>17</v>
      </c>
      <c r="C18">
        <v>1483.5839142509535</v>
      </c>
      <c r="D18">
        <v>13</v>
      </c>
      <c r="E18">
        <v>8</v>
      </c>
      <c r="F18">
        <v>0</v>
      </c>
      <c r="G18">
        <v>5</v>
      </c>
      <c r="H18">
        <v>0</v>
      </c>
      <c r="J18">
        <f t="shared" si="2"/>
        <v>17</v>
      </c>
      <c r="K18">
        <f>VLOOKUP($A18,RankingWk14!$A$2:$H$33,2,FALSE)-J18</f>
        <v>3</v>
      </c>
      <c r="L18" t="str">
        <f t="shared" si="0"/>
        <v>New York Jets</v>
      </c>
      <c r="M18" s="5">
        <f t="shared" si="1"/>
        <v>1483.5839142509535</v>
      </c>
      <c r="N18" s="6">
        <f>M18-VLOOKUP($A18,RankingWk14!$A$2:$H$33,3,FALSE)</f>
        <v>7.9893093733983278</v>
      </c>
    </row>
    <row r="19" spans="1:14">
      <c r="A19" t="s">
        <v>23</v>
      </c>
      <c r="B19">
        <v>18</v>
      </c>
      <c r="C19">
        <v>1482.7770848002986</v>
      </c>
      <c r="D19">
        <v>13</v>
      </c>
      <c r="E19">
        <v>6</v>
      </c>
      <c r="F19">
        <v>0</v>
      </c>
      <c r="G19">
        <v>7</v>
      </c>
      <c r="H19">
        <v>0</v>
      </c>
      <c r="J19">
        <f t="shared" si="2"/>
        <v>18</v>
      </c>
      <c r="K19">
        <f>VLOOKUP($A19,RankingWk14!$A$2:$H$33,2,FALSE)-J19</f>
        <v>-2</v>
      </c>
      <c r="L19" t="str">
        <f t="shared" si="0"/>
        <v>Houston Texans</v>
      </c>
      <c r="M19" s="5">
        <f t="shared" si="1"/>
        <v>1482.7770848002986</v>
      </c>
      <c r="N19" s="6">
        <f>M19-VLOOKUP($A19,RankingWk14!$A$2:$H$33,3,FALSE)</f>
        <v>-6.1700095558551311</v>
      </c>
    </row>
    <row r="20" spans="1:14">
      <c r="A20" t="s">
        <v>43</v>
      </c>
      <c r="B20">
        <v>19</v>
      </c>
      <c r="C20">
        <v>1473.2702764209566</v>
      </c>
      <c r="D20">
        <v>13</v>
      </c>
      <c r="E20">
        <v>6</v>
      </c>
      <c r="F20">
        <v>0</v>
      </c>
      <c r="G20">
        <v>7</v>
      </c>
      <c r="H20">
        <v>0</v>
      </c>
      <c r="J20">
        <f t="shared" si="2"/>
        <v>19</v>
      </c>
      <c r="K20">
        <f>VLOOKUP($A20,RankingWk14!$A$2:$H$33,2,FALSE)-J20</f>
        <v>5</v>
      </c>
      <c r="L20" t="str">
        <f t="shared" si="0"/>
        <v>New York Giants</v>
      </c>
      <c r="M20" s="5">
        <f t="shared" si="1"/>
        <v>1473.2702764209566</v>
      </c>
      <c r="N20" s="6">
        <f>M20-VLOOKUP($A20,RankingWk14!$A$2:$H$33,3,FALSE)</f>
        <v>12.937938558429323</v>
      </c>
    </row>
    <row r="21" spans="1:14">
      <c r="A21" t="s">
        <v>36</v>
      </c>
      <c r="B21">
        <v>20</v>
      </c>
      <c r="C21">
        <v>1472.1498111999977</v>
      </c>
      <c r="D21">
        <v>13</v>
      </c>
      <c r="E21">
        <v>4</v>
      </c>
      <c r="F21">
        <v>0</v>
      </c>
      <c r="G21">
        <v>9</v>
      </c>
      <c r="H21">
        <v>0</v>
      </c>
      <c r="J21">
        <f t="shared" si="2"/>
        <v>20</v>
      </c>
      <c r="K21">
        <f>VLOOKUP($A21,RankingWk14!$A$2:$H$33,2,FALSE)-J21</f>
        <v>-3</v>
      </c>
      <c r="L21" t="str">
        <f t="shared" si="0"/>
        <v>Detroit Lions</v>
      </c>
      <c r="M21" s="5">
        <f t="shared" si="1"/>
        <v>1472.1498111999977</v>
      </c>
      <c r="N21" s="6">
        <f>M21-VLOOKUP($A21,RankingWk14!$A$2:$H$33,3,FALSE)</f>
        <v>-14.424778967351131</v>
      </c>
    </row>
    <row r="22" spans="1:14">
      <c r="A22" t="s">
        <v>44</v>
      </c>
      <c r="B22">
        <v>21</v>
      </c>
      <c r="C22">
        <v>1464.2920643139428</v>
      </c>
      <c r="D22">
        <v>13</v>
      </c>
      <c r="E22">
        <v>4</v>
      </c>
      <c r="F22">
        <v>0</v>
      </c>
      <c r="G22">
        <v>9</v>
      </c>
      <c r="H22">
        <v>0</v>
      </c>
      <c r="J22">
        <f t="shared" si="2"/>
        <v>21</v>
      </c>
      <c r="K22">
        <f>VLOOKUP($A22,RankingWk14!$A$2:$H$33,2,FALSE)-J22</f>
        <v>-2</v>
      </c>
      <c r="L22" t="str">
        <f t="shared" si="0"/>
        <v>Philadelphia Eagles</v>
      </c>
      <c r="M22" s="5">
        <f t="shared" si="1"/>
        <v>1464.2920643139428</v>
      </c>
      <c r="N22" s="6">
        <f>M22-VLOOKUP($A22,RankingWk14!$A$2:$H$33,3,FALSE)</f>
        <v>-11.997646476268073</v>
      </c>
    </row>
    <row r="23" spans="1:14">
      <c r="A23" t="s">
        <v>34</v>
      </c>
      <c r="B23">
        <v>22</v>
      </c>
      <c r="C23">
        <v>1459.5718185137916</v>
      </c>
      <c r="D23">
        <v>13</v>
      </c>
      <c r="E23">
        <v>5</v>
      </c>
      <c r="F23">
        <v>0</v>
      </c>
      <c r="G23">
        <v>8</v>
      </c>
      <c r="H23">
        <v>0</v>
      </c>
      <c r="J23">
        <f t="shared" si="2"/>
        <v>22</v>
      </c>
      <c r="K23">
        <f>VLOOKUP($A23,RankingWk14!$A$2:$H$33,2,FALSE)-J23</f>
        <v>-1</v>
      </c>
      <c r="L23" t="str">
        <f t="shared" si="0"/>
        <v>Miami Dolphins</v>
      </c>
      <c r="M23" s="5">
        <f t="shared" si="1"/>
        <v>1459.5718185137916</v>
      </c>
      <c r="N23" s="6">
        <f>M23-VLOOKUP($A23,RankingWk14!$A$2:$H$33,3,FALSE)</f>
        <v>-12.937938558429323</v>
      </c>
    </row>
    <row r="24" spans="1:14">
      <c r="A24" t="s">
        <v>50</v>
      </c>
      <c r="B24">
        <v>23</v>
      </c>
      <c r="C24">
        <v>1458.9288307968661</v>
      </c>
      <c r="D24">
        <v>13</v>
      </c>
      <c r="E24">
        <v>4</v>
      </c>
      <c r="F24">
        <v>0</v>
      </c>
      <c r="G24">
        <v>9</v>
      </c>
      <c r="H24">
        <v>0</v>
      </c>
      <c r="J24">
        <f t="shared" si="2"/>
        <v>23</v>
      </c>
      <c r="K24">
        <f>VLOOKUP($A24,RankingWk14!$A$2:$H$33,2,FALSE)-J24</f>
        <v>2</v>
      </c>
      <c r="L24" t="str">
        <f t="shared" si="0"/>
        <v>San Diego Chargers</v>
      </c>
      <c r="M24" s="5">
        <f t="shared" si="1"/>
        <v>1458.9288307968661</v>
      </c>
      <c r="N24" s="6">
        <f>M24-VLOOKUP($A24,RankingWk14!$A$2:$H$33,3,FALSE)</f>
        <v>15.937047874608425</v>
      </c>
    </row>
    <row r="25" spans="1:14">
      <c r="A25" t="s">
        <v>25</v>
      </c>
      <c r="B25">
        <v>24</v>
      </c>
      <c r="C25">
        <v>1454.2853208780837</v>
      </c>
      <c r="D25">
        <v>13</v>
      </c>
      <c r="E25">
        <v>5</v>
      </c>
      <c r="F25">
        <v>0</v>
      </c>
      <c r="G25">
        <v>8</v>
      </c>
      <c r="H25">
        <v>0</v>
      </c>
      <c r="J25">
        <f t="shared" si="2"/>
        <v>24</v>
      </c>
      <c r="K25">
        <f>VLOOKUP($A25,RankingWk14!$A$2:$H$33,2,FALSE)-J25</f>
        <v>-2</v>
      </c>
      <c r="L25" t="str">
        <f t="shared" si="0"/>
        <v>Chicago Bears</v>
      </c>
      <c r="M25" s="5">
        <f t="shared" si="1"/>
        <v>1454.2853208780837</v>
      </c>
      <c r="N25" s="6">
        <f>M25-VLOOKUP($A25,RankingWk14!$A$2:$H$33,3,FALSE)</f>
        <v>-14.435137700260839</v>
      </c>
    </row>
    <row r="26" spans="1:14">
      <c r="A26" t="s">
        <v>24</v>
      </c>
      <c r="B26">
        <v>25</v>
      </c>
      <c r="C26">
        <v>1453.7737077116553</v>
      </c>
      <c r="D26">
        <v>13</v>
      </c>
      <c r="E26">
        <v>6</v>
      </c>
      <c r="F26">
        <v>0</v>
      </c>
      <c r="G26">
        <v>7</v>
      </c>
      <c r="H26">
        <v>0</v>
      </c>
      <c r="J26">
        <f t="shared" si="2"/>
        <v>25</v>
      </c>
      <c r="K26">
        <f>VLOOKUP($A26,RankingWk14!$A$2:$H$33,2,FALSE)-J26</f>
        <v>-2</v>
      </c>
      <c r="L26" t="str">
        <f t="shared" si="0"/>
        <v>Atlanta Falcons</v>
      </c>
      <c r="M26" s="5">
        <f t="shared" si="1"/>
        <v>1453.7737077116553</v>
      </c>
      <c r="N26" s="6">
        <f>M26-VLOOKUP($A26,RankingWk14!$A$2:$H$33,3,FALSE)</f>
        <v>-7.0723338558079831</v>
      </c>
    </row>
    <row r="27" spans="1:14">
      <c r="A27" t="s">
        <v>37</v>
      </c>
      <c r="B27">
        <v>26</v>
      </c>
      <c r="C27">
        <v>1447.0714836137493</v>
      </c>
      <c r="D27">
        <v>13</v>
      </c>
      <c r="E27">
        <v>5</v>
      </c>
      <c r="F27">
        <v>0</v>
      </c>
      <c r="G27">
        <v>8</v>
      </c>
      <c r="H27">
        <v>0</v>
      </c>
      <c r="J27">
        <f t="shared" si="2"/>
        <v>26</v>
      </c>
      <c r="K27">
        <f>VLOOKUP($A27,RankingWk14!$A$2:$H$33,2,FALSE)-J27</f>
        <v>0</v>
      </c>
      <c r="L27" t="str">
        <f t="shared" si="0"/>
        <v>St. Louis Rams</v>
      </c>
      <c r="M27" s="5">
        <f t="shared" si="1"/>
        <v>1447.0714836137493</v>
      </c>
      <c r="N27" s="6">
        <f>M27-VLOOKUP($A27,RankingWk14!$A$2:$H$33,3,FALSE)</f>
        <v>14.424778967351131</v>
      </c>
    </row>
    <row r="28" spans="1:14">
      <c r="A28" t="s">
        <v>46</v>
      </c>
      <c r="B28">
        <v>27</v>
      </c>
      <c r="C28">
        <v>1428.9327602158739</v>
      </c>
      <c r="D28">
        <v>13</v>
      </c>
      <c r="E28">
        <v>6</v>
      </c>
      <c r="F28">
        <v>0</v>
      </c>
      <c r="G28">
        <v>7</v>
      </c>
      <c r="H28">
        <v>0</v>
      </c>
      <c r="J28">
        <f t="shared" si="2"/>
        <v>27</v>
      </c>
      <c r="K28">
        <f>VLOOKUP($A28,RankingWk14!$A$2:$H$33,2,FALSE)-J28</f>
        <v>0</v>
      </c>
      <c r="L28" t="str">
        <f t="shared" si="0"/>
        <v>Washington Redskins</v>
      </c>
      <c r="M28" s="5">
        <f t="shared" si="1"/>
        <v>1428.9327602158739</v>
      </c>
      <c r="N28" s="6">
        <f>M28-VLOOKUP($A28,RankingWk14!$A$2:$H$33,3,FALSE)</f>
        <v>14.435137700260839</v>
      </c>
    </row>
    <row r="29" spans="1:14">
      <c r="A29" t="s">
        <v>47</v>
      </c>
      <c r="B29">
        <v>28</v>
      </c>
      <c r="C29">
        <v>1410.8863242079979</v>
      </c>
      <c r="D29">
        <v>13</v>
      </c>
      <c r="E29">
        <v>6</v>
      </c>
      <c r="F29">
        <v>0</v>
      </c>
      <c r="G29">
        <v>7</v>
      </c>
      <c r="H29">
        <v>0</v>
      </c>
      <c r="J29">
        <f t="shared" si="2"/>
        <v>28</v>
      </c>
      <c r="K29">
        <f>VLOOKUP($A29,RankingWk14!$A$2:$H$33,2,FALSE)-J29</f>
        <v>2</v>
      </c>
      <c r="L29" t="str">
        <f t="shared" si="0"/>
        <v>Oakland Raiders</v>
      </c>
      <c r="M29" s="5">
        <f t="shared" si="1"/>
        <v>1410.8863242079979</v>
      </c>
      <c r="N29" s="6">
        <f>M29-VLOOKUP($A29,RankingWk14!$A$2:$H$33,3,FALSE)</f>
        <v>20.625887612505267</v>
      </c>
    </row>
    <row r="30" spans="1:14">
      <c r="A30" t="s">
        <v>21</v>
      </c>
      <c r="B30">
        <v>29</v>
      </c>
      <c r="C30">
        <v>1401.6288482837865</v>
      </c>
      <c r="D30">
        <v>13</v>
      </c>
      <c r="E30">
        <v>6</v>
      </c>
      <c r="F30">
        <v>0</v>
      </c>
      <c r="G30">
        <v>7</v>
      </c>
      <c r="H30">
        <v>0</v>
      </c>
      <c r="J30">
        <f t="shared" si="2"/>
        <v>29</v>
      </c>
      <c r="K30">
        <f>VLOOKUP($A30,RankingWk14!$A$2:$H$33,2,FALSE)-J30</f>
        <v>-1</v>
      </c>
      <c r="L30" t="str">
        <f t="shared" si="0"/>
        <v>Tampa Bay Buccaneers</v>
      </c>
      <c r="M30" s="5">
        <f t="shared" si="1"/>
        <v>1401.6288482837865</v>
      </c>
      <c r="N30" s="6">
        <f>M30-VLOOKUP($A30,RankingWk14!$A$2:$H$33,3,FALSE)</f>
        <v>-10.053170111869576</v>
      </c>
    </row>
    <row r="31" spans="1:14">
      <c r="A31" t="s">
        <v>40</v>
      </c>
      <c r="B31">
        <v>30</v>
      </c>
      <c r="C31">
        <v>1396.0156854959591</v>
      </c>
      <c r="D31">
        <v>13</v>
      </c>
      <c r="E31">
        <v>4</v>
      </c>
      <c r="F31">
        <v>0</v>
      </c>
      <c r="G31">
        <v>9</v>
      </c>
      <c r="H31">
        <v>0</v>
      </c>
      <c r="J31">
        <f t="shared" si="2"/>
        <v>30</v>
      </c>
      <c r="K31">
        <f>VLOOKUP($A31,RankingWk14!$A$2:$H$33,2,FALSE)-J31</f>
        <v>-1</v>
      </c>
      <c r="L31" t="str">
        <f t="shared" si="0"/>
        <v>Jacksonville Jaguars</v>
      </c>
      <c r="M31" s="5">
        <f t="shared" si="1"/>
        <v>1396.0156854959591</v>
      </c>
      <c r="N31" s="6">
        <f>M31-VLOOKUP($A31,RankingWk14!$A$2:$H$33,3,FALSE)</f>
        <v>-7.4643086758871959</v>
      </c>
    </row>
    <row r="32" spans="1:14">
      <c r="A32" t="s">
        <v>32</v>
      </c>
      <c r="B32">
        <v>31</v>
      </c>
      <c r="C32">
        <v>1361.4770554539787</v>
      </c>
      <c r="D32">
        <v>13</v>
      </c>
      <c r="E32">
        <v>3</v>
      </c>
      <c r="F32">
        <v>0</v>
      </c>
      <c r="G32">
        <v>10</v>
      </c>
      <c r="H32">
        <v>0</v>
      </c>
      <c r="J32">
        <f t="shared" si="2"/>
        <v>31</v>
      </c>
      <c r="K32">
        <f>VLOOKUP($A32,RankingWk14!$A$2:$H$33,2,FALSE)-J32</f>
        <v>1</v>
      </c>
      <c r="L32" t="str">
        <f t="shared" si="0"/>
        <v>Cleveland Browns</v>
      </c>
      <c r="M32" s="5">
        <f t="shared" si="1"/>
        <v>1361.4770554539787</v>
      </c>
      <c r="N32" s="6">
        <f>M32-VLOOKUP($A32,RankingWk14!$A$2:$H$33,3,FALSE)</f>
        <v>18.159561872332006</v>
      </c>
    </row>
    <row r="33" spans="1:14">
      <c r="A33" t="s">
        <v>26</v>
      </c>
      <c r="B33">
        <v>32</v>
      </c>
      <c r="C33">
        <v>1336.3202125906148</v>
      </c>
      <c r="D33">
        <v>13</v>
      </c>
      <c r="E33">
        <v>3</v>
      </c>
      <c r="F33">
        <v>0</v>
      </c>
      <c r="G33">
        <v>10</v>
      </c>
      <c r="H33">
        <v>0</v>
      </c>
      <c r="J33">
        <f t="shared" si="2"/>
        <v>32</v>
      </c>
      <c r="K33">
        <f>VLOOKUP($A33,RankingWk14!$A$2:$H$33,2,FALSE)-J33</f>
        <v>-1</v>
      </c>
      <c r="L33" t="str">
        <f t="shared" si="0"/>
        <v>Tennessee Titans</v>
      </c>
      <c r="M33" s="5">
        <f t="shared" si="1"/>
        <v>1336.3202125906148</v>
      </c>
      <c r="N33" s="6">
        <f>M33-VLOOKUP($A33,RankingWk14!$A$2:$H$33,3,FALSE)</f>
        <v>-7.9893093733983278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G2" sqref="G2:G17"/>
    </sheetView>
  </sheetViews>
  <sheetFormatPr baseColWidth="10" defaultColWidth="8.83203125" defaultRowHeight="14" x14ac:dyDescent="0"/>
  <cols>
    <col min="12" max="12" width="18.5" bestFit="1" customWidth="1"/>
    <col min="13" max="13" width="6" bestFit="1" customWidth="1"/>
    <col min="14" max="14" width="17.33203125" bestFit="1" customWidth="1"/>
    <col min="15" max="15" width="6" bestFit="1" customWidth="1"/>
    <col min="16" max="16" width="6.6640625" bestFit="1" customWidth="1"/>
  </cols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99</v>
      </c>
      <c r="H1" s="1" t="s">
        <v>100</v>
      </c>
      <c r="I1" t="s">
        <v>101</v>
      </c>
      <c r="J1" t="s">
        <v>99</v>
      </c>
      <c r="L1" t="s">
        <v>1</v>
      </c>
      <c r="M1" s="2" t="s">
        <v>102</v>
      </c>
      <c r="N1" t="s">
        <v>2</v>
      </c>
      <c r="O1" s="2" t="s">
        <v>102</v>
      </c>
      <c r="P1" t="s">
        <v>103</v>
      </c>
    </row>
    <row r="2" spans="1:16">
      <c r="A2" t="s">
        <v>5</v>
      </c>
      <c r="B2">
        <v>15</v>
      </c>
      <c r="C2" t="s">
        <v>21</v>
      </c>
      <c r="D2" t="s">
        <v>37</v>
      </c>
      <c r="E2">
        <v>0.43497317712152828</v>
      </c>
      <c r="F2">
        <v>0</v>
      </c>
      <c r="G2">
        <v>0</v>
      </c>
      <c r="H2" s="1"/>
      <c r="I2" t="str">
        <f>IF(H2="","",IF(F2=H2,TRUE,FALSE))</f>
        <v/>
      </c>
      <c r="J2" t="str">
        <f>IF(H2="","",IF(G2=H2,TRUE,FALSE))</f>
        <v/>
      </c>
      <c r="L2" t="str">
        <f t="shared" ref="L2:L17" si="0">C2</f>
        <v>Tampa Bay Buccaneers</v>
      </c>
      <c r="M2" s="2">
        <f t="shared" ref="M2:M17" si="1">E2</f>
        <v>0.43497317712152828</v>
      </c>
      <c r="N2" t="str">
        <f t="shared" ref="N2:N17" si="2">D2</f>
        <v>St. Louis Rams</v>
      </c>
      <c r="O2" s="2">
        <f t="shared" ref="O2:O17" si="3">1-E2</f>
        <v>0.56502682287847172</v>
      </c>
      <c r="P2" s="3">
        <f>O2-M2</f>
        <v>0.13005364575694345</v>
      </c>
    </row>
    <row r="3" spans="1:16">
      <c r="A3" t="s">
        <v>6</v>
      </c>
      <c r="B3">
        <v>15</v>
      </c>
      <c r="C3" t="s">
        <v>22</v>
      </c>
      <c r="D3" t="s">
        <v>38</v>
      </c>
      <c r="E3">
        <v>0.42876910314242195</v>
      </c>
      <c r="F3">
        <v>0</v>
      </c>
      <c r="G3">
        <v>0</v>
      </c>
      <c r="H3" s="1"/>
      <c r="I3" t="str">
        <f t="shared" ref="I3:I17" si="4">IF(H3="","",IF(F3=H3,TRUE,FALSE))</f>
        <v/>
      </c>
      <c r="J3" t="str">
        <f t="shared" ref="J3:J17" si="5">IF(H3="","",IF(G3=H3,TRUE,FALSE))</f>
        <v/>
      </c>
      <c r="L3" t="str">
        <f t="shared" si="0"/>
        <v>New York Jets</v>
      </c>
      <c r="M3" s="2">
        <f t="shared" si="1"/>
        <v>0.42876910314242195</v>
      </c>
      <c r="N3" t="str">
        <f t="shared" si="2"/>
        <v>Dallas Cowboys</v>
      </c>
      <c r="O3" s="2">
        <f t="shared" si="3"/>
        <v>0.57123089685757811</v>
      </c>
      <c r="P3" s="3">
        <f t="shared" ref="P3:P17" si="6">O3-M3</f>
        <v>0.14246179371515616</v>
      </c>
    </row>
    <row r="4" spans="1:16">
      <c r="A4" t="s">
        <v>7</v>
      </c>
      <c r="B4">
        <v>15</v>
      </c>
      <c r="C4" t="s">
        <v>23</v>
      </c>
      <c r="D4" t="s">
        <v>39</v>
      </c>
      <c r="E4">
        <v>0.39159735347850055</v>
      </c>
      <c r="F4">
        <v>0</v>
      </c>
      <c r="G4">
        <v>0</v>
      </c>
      <c r="H4" s="1"/>
      <c r="I4" t="str">
        <f t="shared" si="4"/>
        <v/>
      </c>
      <c r="J4" t="str">
        <f t="shared" si="5"/>
        <v/>
      </c>
      <c r="L4" t="str">
        <f t="shared" si="0"/>
        <v>Houston Texans</v>
      </c>
      <c r="M4" s="2">
        <f t="shared" si="1"/>
        <v>0.39159735347850055</v>
      </c>
      <c r="N4" t="str">
        <f t="shared" si="2"/>
        <v>Indianapolis Colts</v>
      </c>
      <c r="O4" s="2">
        <f t="shared" si="3"/>
        <v>0.60840264652149945</v>
      </c>
      <c r="P4" s="3">
        <f t="shared" si="6"/>
        <v>0.21680529304299889</v>
      </c>
    </row>
    <row r="5" spans="1:16">
      <c r="A5" t="s">
        <v>8</v>
      </c>
      <c r="B5">
        <v>15</v>
      </c>
      <c r="C5" t="s">
        <v>24</v>
      </c>
      <c r="D5" t="s">
        <v>40</v>
      </c>
      <c r="E5">
        <v>0.58236313909985438</v>
      </c>
      <c r="F5">
        <v>1</v>
      </c>
      <c r="G5">
        <v>0.5</v>
      </c>
      <c r="H5" s="1"/>
      <c r="I5" t="str">
        <f t="shared" si="4"/>
        <v/>
      </c>
      <c r="J5" t="str">
        <f t="shared" si="5"/>
        <v/>
      </c>
      <c r="L5" t="str">
        <f t="shared" si="0"/>
        <v>Atlanta Falcons</v>
      </c>
      <c r="M5" s="2">
        <f t="shared" si="1"/>
        <v>0.58236313909985438</v>
      </c>
      <c r="N5" t="str">
        <f t="shared" si="2"/>
        <v>Jacksonville Jaguars</v>
      </c>
      <c r="O5" s="2">
        <f t="shared" si="3"/>
        <v>0.41763686090014562</v>
      </c>
      <c r="P5" s="3">
        <f t="shared" si="6"/>
        <v>-0.16472627819970875</v>
      </c>
    </row>
    <row r="6" spans="1:16">
      <c r="A6" t="s">
        <v>9</v>
      </c>
      <c r="B6">
        <v>15</v>
      </c>
      <c r="C6" t="s">
        <v>25</v>
      </c>
      <c r="D6" t="s">
        <v>41</v>
      </c>
      <c r="E6">
        <v>0.38304135894167834</v>
      </c>
      <c r="F6">
        <v>0</v>
      </c>
      <c r="G6">
        <v>0</v>
      </c>
      <c r="H6" s="1"/>
      <c r="I6" t="str">
        <f t="shared" si="4"/>
        <v/>
      </c>
      <c r="J6" t="str">
        <f t="shared" si="5"/>
        <v/>
      </c>
      <c r="L6" t="str">
        <f t="shared" si="0"/>
        <v>Chicago Bears</v>
      </c>
      <c r="M6" s="2">
        <f t="shared" si="1"/>
        <v>0.38304135894167834</v>
      </c>
      <c r="N6" t="str">
        <f t="shared" si="2"/>
        <v>Minnesota Vikings</v>
      </c>
      <c r="O6" s="2">
        <f t="shared" si="3"/>
        <v>0.61695864105832166</v>
      </c>
      <c r="P6" s="3">
        <f t="shared" si="6"/>
        <v>0.23391728211664331</v>
      </c>
    </row>
    <row r="7" spans="1:16">
      <c r="A7" t="s">
        <v>10</v>
      </c>
      <c r="B7">
        <v>15</v>
      </c>
      <c r="C7" t="s">
        <v>26</v>
      </c>
      <c r="D7" t="s">
        <v>42</v>
      </c>
      <c r="E7">
        <v>0.11610340807223735</v>
      </c>
      <c r="F7">
        <v>0</v>
      </c>
      <c r="G7">
        <v>0</v>
      </c>
      <c r="H7" s="1"/>
      <c r="I7" t="str">
        <f t="shared" si="4"/>
        <v/>
      </c>
      <c r="J7" t="str">
        <f t="shared" si="5"/>
        <v/>
      </c>
      <c r="L7" t="str">
        <f t="shared" si="0"/>
        <v>Tennessee Titans</v>
      </c>
      <c r="M7" s="2">
        <f t="shared" si="1"/>
        <v>0.11610340807223735</v>
      </c>
      <c r="N7" t="str">
        <f t="shared" si="2"/>
        <v>New England Patriots</v>
      </c>
      <c r="O7" s="2">
        <f t="shared" si="3"/>
        <v>0.8838965919277626</v>
      </c>
      <c r="P7" s="3">
        <f t="shared" si="6"/>
        <v>0.7677931838555252</v>
      </c>
    </row>
    <row r="8" spans="1:16">
      <c r="A8" t="s">
        <v>11</v>
      </c>
      <c r="B8">
        <v>15</v>
      </c>
      <c r="C8" t="s">
        <v>27</v>
      </c>
      <c r="D8" t="s">
        <v>43</v>
      </c>
      <c r="E8">
        <v>0.71081520267744891</v>
      </c>
      <c r="F8">
        <v>1</v>
      </c>
      <c r="G8">
        <v>1</v>
      </c>
      <c r="H8" s="1"/>
      <c r="I8" t="str">
        <f t="shared" si="4"/>
        <v/>
      </c>
      <c r="J8" t="str">
        <f t="shared" si="5"/>
        <v/>
      </c>
      <c r="L8" t="str">
        <f t="shared" si="0"/>
        <v>Carolina Panthers</v>
      </c>
      <c r="M8" s="2">
        <f t="shared" si="1"/>
        <v>0.71081520267744891</v>
      </c>
      <c r="N8" t="str">
        <f t="shared" si="2"/>
        <v>New York Giants</v>
      </c>
      <c r="O8" s="2">
        <f t="shared" si="3"/>
        <v>0.28918479732255109</v>
      </c>
      <c r="P8" s="3">
        <f t="shared" si="6"/>
        <v>-0.42163040535489782</v>
      </c>
    </row>
    <row r="9" spans="1:16">
      <c r="A9" t="s">
        <v>12</v>
      </c>
      <c r="B9">
        <v>15</v>
      </c>
      <c r="C9" t="s">
        <v>28</v>
      </c>
      <c r="D9" t="s">
        <v>44</v>
      </c>
      <c r="E9">
        <v>0.67815451365407065</v>
      </c>
      <c r="F9">
        <v>1</v>
      </c>
      <c r="G9">
        <v>1</v>
      </c>
      <c r="H9" s="1"/>
      <c r="I9" t="str">
        <f t="shared" si="4"/>
        <v/>
      </c>
      <c r="J9" t="str">
        <f t="shared" si="5"/>
        <v/>
      </c>
      <c r="L9" t="str">
        <f t="shared" si="0"/>
        <v>Arizona Cardinals</v>
      </c>
      <c r="M9" s="2">
        <f t="shared" si="1"/>
        <v>0.67815451365407065</v>
      </c>
      <c r="N9" t="str">
        <f t="shared" si="2"/>
        <v>Philadelphia Eagles</v>
      </c>
      <c r="O9" s="2">
        <f t="shared" si="3"/>
        <v>0.32184548634592935</v>
      </c>
      <c r="P9" s="3">
        <f t="shared" si="6"/>
        <v>-0.35630902730814129</v>
      </c>
    </row>
    <row r="10" spans="1:16">
      <c r="A10" t="s">
        <v>13</v>
      </c>
      <c r="B10">
        <v>15</v>
      </c>
      <c r="C10" t="s">
        <v>29</v>
      </c>
      <c r="D10" t="s">
        <v>45</v>
      </c>
      <c r="E10">
        <v>0.5189673359383532</v>
      </c>
      <c r="F10">
        <v>1</v>
      </c>
      <c r="G10">
        <v>1</v>
      </c>
      <c r="H10" s="1"/>
      <c r="I10" t="str">
        <f t="shared" si="4"/>
        <v/>
      </c>
      <c r="J10" t="str">
        <f t="shared" si="5"/>
        <v/>
      </c>
      <c r="L10" t="str">
        <f t="shared" si="0"/>
        <v>Kansas City Chiefs</v>
      </c>
      <c r="M10" s="2">
        <f t="shared" si="1"/>
        <v>0.5189673359383532</v>
      </c>
      <c r="N10" t="str">
        <f t="shared" si="2"/>
        <v>Baltimore Ravens</v>
      </c>
      <c r="O10" s="2">
        <f t="shared" si="3"/>
        <v>0.4810326640616468</v>
      </c>
      <c r="P10" s="3">
        <f t="shared" si="6"/>
        <v>-3.7934671876706405E-2</v>
      </c>
    </row>
    <row r="11" spans="1:16">
      <c r="A11" t="s">
        <v>14</v>
      </c>
      <c r="B11">
        <v>15</v>
      </c>
      <c r="C11" t="s">
        <v>30</v>
      </c>
      <c r="D11" t="s">
        <v>46</v>
      </c>
      <c r="E11">
        <v>0.60398383512153675</v>
      </c>
      <c r="F11">
        <v>1</v>
      </c>
      <c r="G11">
        <v>1</v>
      </c>
      <c r="H11" s="1"/>
      <c r="I11" t="str">
        <f t="shared" si="4"/>
        <v/>
      </c>
      <c r="J11" t="str">
        <f t="shared" si="5"/>
        <v/>
      </c>
      <c r="L11" t="str">
        <f t="shared" si="0"/>
        <v>Buffalo Bills</v>
      </c>
      <c r="M11" s="2">
        <f t="shared" si="1"/>
        <v>0.60398383512153675</v>
      </c>
      <c r="N11" t="str">
        <f t="shared" si="2"/>
        <v>Washington Redskins</v>
      </c>
      <c r="O11" s="2">
        <f t="shared" si="3"/>
        <v>0.39601616487846325</v>
      </c>
      <c r="P11" s="3">
        <f t="shared" si="6"/>
        <v>-0.2079676702430735</v>
      </c>
    </row>
    <row r="12" spans="1:16">
      <c r="A12" t="s">
        <v>15</v>
      </c>
      <c r="B12">
        <v>15</v>
      </c>
      <c r="C12" t="s">
        <v>31</v>
      </c>
      <c r="D12" t="s">
        <v>47</v>
      </c>
      <c r="E12">
        <v>0.68740611157898179</v>
      </c>
      <c r="F12">
        <v>1</v>
      </c>
      <c r="G12">
        <v>1</v>
      </c>
      <c r="H12" s="1"/>
      <c r="I12" t="str">
        <f t="shared" si="4"/>
        <v/>
      </c>
      <c r="J12" t="str">
        <f t="shared" si="5"/>
        <v/>
      </c>
      <c r="L12" t="str">
        <f t="shared" si="0"/>
        <v>Green Bay Packers</v>
      </c>
      <c r="M12" s="2">
        <f t="shared" si="1"/>
        <v>0.68740611157898179</v>
      </c>
      <c r="N12" t="str">
        <f t="shared" si="2"/>
        <v>Oakland Raiders</v>
      </c>
      <c r="O12" s="2">
        <f t="shared" si="3"/>
        <v>0.31259388842101821</v>
      </c>
      <c r="P12" s="3">
        <f t="shared" si="6"/>
        <v>-0.37481222315796359</v>
      </c>
    </row>
    <row r="13" spans="1:16">
      <c r="A13" t="s">
        <v>16</v>
      </c>
      <c r="B13">
        <v>15</v>
      </c>
      <c r="C13" t="s">
        <v>32</v>
      </c>
      <c r="D13" t="s">
        <v>48</v>
      </c>
      <c r="E13">
        <v>0.19762121101674138</v>
      </c>
      <c r="F13">
        <v>0</v>
      </c>
      <c r="G13">
        <v>0</v>
      </c>
      <c r="H13" s="1"/>
      <c r="I13" t="str">
        <f t="shared" si="4"/>
        <v/>
      </c>
      <c r="J13" t="str">
        <f t="shared" si="5"/>
        <v/>
      </c>
      <c r="L13" t="str">
        <f t="shared" si="0"/>
        <v>Cleveland Browns</v>
      </c>
      <c r="M13" s="2">
        <f t="shared" si="1"/>
        <v>0.19762121101674138</v>
      </c>
      <c r="N13" t="str">
        <f t="shared" si="2"/>
        <v>Seattle Seahawks</v>
      </c>
      <c r="O13" s="2">
        <f t="shared" si="3"/>
        <v>0.80237878898325865</v>
      </c>
      <c r="P13" s="3">
        <f t="shared" si="6"/>
        <v>0.6047575779665173</v>
      </c>
    </row>
    <row r="14" spans="1:16">
      <c r="A14" t="s">
        <v>17</v>
      </c>
      <c r="B14">
        <v>15</v>
      </c>
      <c r="C14" t="s">
        <v>33</v>
      </c>
      <c r="D14" t="s">
        <v>49</v>
      </c>
      <c r="E14">
        <v>0.59442490771483636</v>
      </c>
      <c r="F14">
        <v>1</v>
      </c>
      <c r="G14">
        <v>0</v>
      </c>
      <c r="H14" s="1"/>
      <c r="I14" t="str">
        <f t="shared" si="4"/>
        <v/>
      </c>
      <c r="J14" t="str">
        <f t="shared" si="5"/>
        <v/>
      </c>
      <c r="L14" t="str">
        <f t="shared" si="0"/>
        <v>Denver Broncos</v>
      </c>
      <c r="M14" s="2">
        <f t="shared" si="1"/>
        <v>0.59442490771483636</v>
      </c>
      <c r="N14" t="str">
        <f t="shared" si="2"/>
        <v>Pittsburgh Steelers</v>
      </c>
      <c r="O14" s="2">
        <f t="shared" si="3"/>
        <v>0.40557509228516364</v>
      </c>
      <c r="P14" s="3">
        <f t="shared" si="6"/>
        <v>-0.18884981542967272</v>
      </c>
    </row>
    <row r="15" spans="1:16">
      <c r="A15" t="s">
        <v>18</v>
      </c>
      <c r="B15">
        <v>15</v>
      </c>
      <c r="C15" t="s">
        <v>34</v>
      </c>
      <c r="D15" t="s">
        <v>50</v>
      </c>
      <c r="E15">
        <v>0.50092533265106998</v>
      </c>
      <c r="F15">
        <v>1</v>
      </c>
      <c r="G15">
        <v>0</v>
      </c>
      <c r="H15" s="1"/>
      <c r="I15" t="str">
        <f t="shared" si="4"/>
        <v/>
      </c>
      <c r="J15" t="str">
        <f t="shared" si="5"/>
        <v/>
      </c>
      <c r="L15" t="str">
        <f t="shared" si="0"/>
        <v>Miami Dolphins</v>
      </c>
      <c r="M15" s="2">
        <f t="shared" si="1"/>
        <v>0.50092533265106998</v>
      </c>
      <c r="N15" t="str">
        <f t="shared" si="2"/>
        <v>San Diego Chargers</v>
      </c>
      <c r="O15" s="2">
        <f t="shared" si="3"/>
        <v>0.49907466734893002</v>
      </c>
      <c r="P15" s="3">
        <f t="shared" si="6"/>
        <v>-1.8506653021399533E-3</v>
      </c>
    </row>
    <row r="16" spans="1:16">
      <c r="A16" t="s">
        <v>19</v>
      </c>
      <c r="B16">
        <v>15</v>
      </c>
      <c r="C16" t="s">
        <v>35</v>
      </c>
      <c r="D16" t="s">
        <v>51</v>
      </c>
      <c r="E16">
        <v>0.64452897207301363</v>
      </c>
      <c r="F16">
        <v>1</v>
      </c>
      <c r="G16">
        <v>1</v>
      </c>
      <c r="H16" s="1"/>
      <c r="I16" t="str">
        <f t="shared" si="4"/>
        <v/>
      </c>
      <c r="J16" t="str">
        <f t="shared" si="5"/>
        <v/>
      </c>
      <c r="L16" t="str">
        <f t="shared" si="0"/>
        <v>Cincinnati Bengals</v>
      </c>
      <c r="M16" s="2">
        <f t="shared" si="1"/>
        <v>0.64452897207301363</v>
      </c>
      <c r="N16" t="str">
        <f t="shared" si="2"/>
        <v>San Francisco 49ers</v>
      </c>
      <c r="O16" s="2">
        <f t="shared" si="3"/>
        <v>0.35547102792698637</v>
      </c>
      <c r="P16" s="3">
        <f t="shared" si="6"/>
        <v>-0.28905794414602726</v>
      </c>
    </row>
    <row r="17" spans="1:16">
      <c r="A17" t="s">
        <v>20</v>
      </c>
      <c r="B17">
        <v>15</v>
      </c>
      <c r="C17" t="s">
        <v>36</v>
      </c>
      <c r="D17" t="s">
        <v>52</v>
      </c>
      <c r="E17">
        <v>0.47342473878309915</v>
      </c>
      <c r="F17">
        <v>0</v>
      </c>
      <c r="G17">
        <v>0</v>
      </c>
      <c r="H17" s="1"/>
      <c r="I17" t="str">
        <f t="shared" si="4"/>
        <v/>
      </c>
      <c r="J17" t="str">
        <f t="shared" si="5"/>
        <v/>
      </c>
      <c r="L17" t="str">
        <f t="shared" si="0"/>
        <v>Detroit Lions</v>
      </c>
      <c r="M17" s="2">
        <f t="shared" si="1"/>
        <v>0.47342473878309915</v>
      </c>
      <c r="N17" t="str">
        <f t="shared" si="2"/>
        <v>New Orleans Saints</v>
      </c>
      <c r="O17" s="2">
        <f t="shared" si="3"/>
        <v>0.52657526121690079</v>
      </c>
      <c r="P17" s="3">
        <f t="shared" si="6"/>
        <v>5.3150522433801639E-2</v>
      </c>
    </row>
    <row r="18" spans="1:16">
      <c r="G18" s="2"/>
      <c r="I18" s="2" t="e">
        <f>COUNTIF(I2:I17,TRUE)/(COUNTIF(I2:I17,TRUE)+COUNTIF(I2:I17,FALSE))</f>
        <v>#DIV/0!</v>
      </c>
      <c r="J18" s="2" t="e">
        <f>COUNTIF(J2:J17,TRUE)/(COUNTIF(J2:J17,TRUE)+COUNTIF(J2:J17,FALSE))</f>
        <v>#DIV/0!</v>
      </c>
      <c r="M18" s="2"/>
      <c r="O18" s="2"/>
    </row>
    <row r="19" spans="1:16">
      <c r="I19">
        <f>COUNTIF(I2:I17,TRUE)</f>
        <v>0</v>
      </c>
      <c r="J19">
        <f>COUNTIF(J2:J17,TRUE)</f>
        <v>0</v>
      </c>
    </row>
    <row r="20" spans="1:16">
      <c r="I20">
        <f>COUNTIF(I2:I17,TRUE)+COUNTIF(I2:I17,FALSE)</f>
        <v>0</v>
      </c>
    </row>
  </sheetData>
  <conditionalFormatting sqref="N2:N17">
    <cfRule type="expression" dxfId="11" priority="11">
      <formula>$O2&lt;0.5</formula>
    </cfRule>
    <cfRule type="expression" dxfId="10" priority="12">
      <formula>$O2&gt;0.5</formula>
    </cfRule>
  </conditionalFormatting>
  <conditionalFormatting sqref="L2:L17">
    <cfRule type="expression" dxfId="9" priority="9">
      <formula>$M2&lt;0.5</formula>
    </cfRule>
    <cfRule type="expression" dxfId="8" priority="10">
      <formula>$M2&gt;0.5</formula>
    </cfRule>
  </conditionalFormatting>
  <conditionalFormatting sqref="M2:M17 O2:O17">
    <cfRule type="cellIs" dxfId="7" priority="7" operator="lessThan">
      <formula>0.5</formula>
    </cfRule>
    <cfRule type="cellIs" dxfId="6" priority="8" operator="greaterThan">
      <formula>0.5</formula>
    </cfRule>
  </conditionalFormatting>
  <conditionalFormatting sqref="N14:N15">
    <cfRule type="expression" dxfId="5" priority="5">
      <formula>$O14&lt;0.5</formula>
    </cfRule>
    <cfRule type="expression" dxfId="4" priority="6">
      <formula>$O14&gt;0.5</formula>
    </cfRule>
  </conditionalFormatting>
  <conditionalFormatting sqref="L14:L15">
    <cfRule type="expression" dxfId="3" priority="3">
      <formula>$M14&lt;0.5</formula>
    </cfRule>
    <cfRule type="expression" dxfId="2" priority="4">
      <formula>$M14&gt;0.5</formula>
    </cfRule>
  </conditionalFormatting>
  <conditionalFormatting sqref="O14:O15 M14:M15">
    <cfRule type="cellIs" dxfId="1" priority="1" operator="lessThan">
      <formula>0.5</formula>
    </cfRule>
    <cfRule type="cellIs" dxfId="0" priority="2" operator="greaterThan">
      <formula>0.5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B20" sqref="B20:F36"/>
    </sheetView>
  </sheetViews>
  <sheetFormatPr baseColWidth="10" defaultColWidth="8.83203125" defaultRowHeight="14" x14ac:dyDescent="0"/>
  <cols>
    <col min="2" max="2" width="18.5" bestFit="1" customWidth="1"/>
    <col min="3" max="3" width="17.33203125" bestFit="1" customWidth="1"/>
  </cols>
  <sheetData>
    <row r="1" spans="1:11">
      <c r="B1" t="s">
        <v>1</v>
      </c>
      <c r="C1" t="s">
        <v>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</row>
    <row r="2" spans="1:11">
      <c r="A2" t="s">
        <v>61</v>
      </c>
      <c r="B2" t="s">
        <v>21</v>
      </c>
      <c r="C2" t="s">
        <v>37</v>
      </c>
      <c r="D2">
        <v>4.8133333333329915</v>
      </c>
      <c r="E2">
        <v>1.0466666666666029</v>
      </c>
      <c r="F2">
        <v>0</v>
      </c>
      <c r="G2">
        <v>1.7499999999999982</v>
      </c>
      <c r="H2">
        <v>3</v>
      </c>
      <c r="I2">
        <v>-4</v>
      </c>
      <c r="J2">
        <v>5</v>
      </c>
      <c r="K2">
        <v>13.93199999999951</v>
      </c>
    </row>
    <row r="3" spans="1:11">
      <c r="A3" t="s">
        <v>62</v>
      </c>
      <c r="B3" t="s">
        <v>22</v>
      </c>
      <c r="C3" t="s">
        <v>38</v>
      </c>
      <c r="D3">
        <v>4.9386401326700025</v>
      </c>
      <c r="E3">
        <v>1.3007186290770036</v>
      </c>
      <c r="F3">
        <v>0</v>
      </c>
      <c r="G3">
        <v>2.4212271973466004</v>
      </c>
      <c r="H3">
        <v>-9</v>
      </c>
      <c r="I3">
        <v>-1</v>
      </c>
      <c r="J3">
        <v>-10</v>
      </c>
      <c r="K3">
        <v>-13.607296849087673</v>
      </c>
    </row>
    <row r="4" spans="1:11">
      <c r="A4" t="s">
        <v>63</v>
      </c>
      <c r="B4" t="s">
        <v>23</v>
      </c>
      <c r="C4" t="s">
        <v>39</v>
      </c>
      <c r="D4">
        <v>0.64406779660998836</v>
      </c>
      <c r="E4">
        <v>-2.8589588377724056</v>
      </c>
      <c r="F4">
        <v>0</v>
      </c>
      <c r="G4">
        <v>-6.0093825665859519</v>
      </c>
      <c r="H4">
        <v>-12</v>
      </c>
      <c r="I4">
        <v>-4</v>
      </c>
      <c r="J4">
        <v>0</v>
      </c>
      <c r="K4">
        <v>-29.069128329298042</v>
      </c>
    </row>
    <row r="5" spans="1:11">
      <c r="A5" t="s">
        <v>64</v>
      </c>
      <c r="B5" t="s">
        <v>24</v>
      </c>
      <c r="C5" t="s">
        <v>40</v>
      </c>
      <c r="D5">
        <v>3.9931034482760026</v>
      </c>
      <c r="E5">
        <v>2.3252873563218017</v>
      </c>
      <c r="F5">
        <v>0</v>
      </c>
      <c r="G5">
        <v>3.3591954022988513</v>
      </c>
      <c r="H5">
        <v>3</v>
      </c>
      <c r="I5">
        <v>-3</v>
      </c>
      <c r="J5">
        <v>5</v>
      </c>
      <c r="K5">
        <v>17.613103448275986</v>
      </c>
    </row>
    <row r="6" spans="1:11">
      <c r="A6" t="s">
        <v>65</v>
      </c>
      <c r="B6" t="s">
        <v>25</v>
      </c>
      <c r="C6" t="s">
        <v>41</v>
      </c>
      <c r="D6">
        <v>3.4902298850569764</v>
      </c>
      <c r="E6">
        <v>0.91724137931039706</v>
      </c>
      <c r="F6">
        <v>0</v>
      </c>
      <c r="G6">
        <v>2.4712643678160995</v>
      </c>
      <c r="H6">
        <v>3</v>
      </c>
      <c r="I6">
        <v>-3</v>
      </c>
      <c r="J6">
        <v>0</v>
      </c>
      <c r="K6">
        <v>8.254482758620167</v>
      </c>
    </row>
    <row r="7" spans="1:11">
      <c r="A7" t="s">
        <v>66</v>
      </c>
      <c r="B7" t="s">
        <v>26</v>
      </c>
      <c r="C7" t="s">
        <v>42</v>
      </c>
      <c r="D7">
        <v>2.6371635610759938</v>
      </c>
      <c r="E7">
        <v>0.53002070393380052</v>
      </c>
      <c r="F7">
        <v>-2</v>
      </c>
      <c r="G7">
        <v>1.3768115942029002</v>
      </c>
      <c r="H7">
        <v>-6</v>
      </c>
      <c r="I7">
        <v>-4</v>
      </c>
      <c r="J7">
        <v>-10</v>
      </c>
      <c r="K7">
        <v>-20.947204968944767</v>
      </c>
    </row>
    <row r="8" spans="1:11">
      <c r="A8" t="s">
        <v>67</v>
      </c>
      <c r="B8" t="s">
        <v>27</v>
      </c>
      <c r="C8" t="s">
        <v>43</v>
      </c>
      <c r="D8">
        <v>-1.7213114754089816</v>
      </c>
      <c r="E8">
        <v>-3.2786885245997155E-2</v>
      </c>
      <c r="F8">
        <v>-2</v>
      </c>
      <c r="G8">
        <v>-8.1967213114748638E-2</v>
      </c>
      <c r="H8">
        <v>-9</v>
      </c>
      <c r="I8">
        <v>-3</v>
      </c>
      <c r="J8">
        <v>0</v>
      </c>
      <c r="K8">
        <v>-19.003278688523672</v>
      </c>
    </row>
    <row r="9" spans="1:11">
      <c r="A9" t="s">
        <v>68</v>
      </c>
      <c r="B9" t="s">
        <v>28</v>
      </c>
      <c r="C9" t="s">
        <v>44</v>
      </c>
      <c r="D9">
        <v>3.5932203389830022</v>
      </c>
      <c r="E9">
        <v>-0.27118644067780195</v>
      </c>
      <c r="F9">
        <v>0</v>
      </c>
      <c r="G9">
        <v>-0.84745762711865069</v>
      </c>
      <c r="H9">
        <v>-9</v>
      </c>
      <c r="I9">
        <v>-5</v>
      </c>
      <c r="J9">
        <v>-2.5</v>
      </c>
      <c r="K9">
        <v>-16.830508474576138</v>
      </c>
    </row>
    <row r="10" spans="1:11">
      <c r="A10" t="s">
        <v>69</v>
      </c>
      <c r="B10" t="s">
        <v>29</v>
      </c>
      <c r="C10" t="s">
        <v>45</v>
      </c>
      <c r="D10">
        <v>-3.6753946861770146</v>
      </c>
      <c r="E10">
        <v>-0.47747400847120502</v>
      </c>
      <c r="F10">
        <v>0</v>
      </c>
      <c r="G10">
        <v>-0.5506353484790516</v>
      </c>
      <c r="H10">
        <v>-3</v>
      </c>
      <c r="I10">
        <v>-4</v>
      </c>
      <c r="J10">
        <v>5</v>
      </c>
      <c r="K10">
        <v>-8.0442048517527258</v>
      </c>
    </row>
    <row r="11" spans="1:11">
      <c r="A11" t="s">
        <v>70</v>
      </c>
      <c r="B11" t="s">
        <v>30</v>
      </c>
      <c r="C11" t="s">
        <v>46</v>
      </c>
      <c r="D11">
        <v>-2.8634821933289913</v>
      </c>
      <c r="E11">
        <v>-0.30356133408700003</v>
      </c>
      <c r="F11">
        <v>0</v>
      </c>
      <c r="G11">
        <v>-0.10740531373659934</v>
      </c>
      <c r="H11">
        <v>0</v>
      </c>
      <c r="I11">
        <v>-3</v>
      </c>
      <c r="J11">
        <v>5</v>
      </c>
      <c r="K11">
        <v>-1.5293386093831087</v>
      </c>
    </row>
    <row r="12" spans="1:11">
      <c r="A12" t="s">
        <v>71</v>
      </c>
      <c r="B12" t="s">
        <v>31</v>
      </c>
      <c r="C12" t="s">
        <v>47</v>
      </c>
      <c r="D12">
        <v>3.9594298245609991</v>
      </c>
      <c r="E12">
        <v>-1.4649122807018031</v>
      </c>
      <c r="F12">
        <v>2</v>
      </c>
      <c r="G12">
        <v>-2.0230263157895023</v>
      </c>
      <c r="H12">
        <v>3</v>
      </c>
      <c r="I12">
        <v>-2</v>
      </c>
      <c r="J12">
        <v>10</v>
      </c>
      <c r="K12">
        <v>16.165789473683631</v>
      </c>
    </row>
    <row r="13" spans="1:11">
      <c r="A13" t="s">
        <v>72</v>
      </c>
      <c r="B13" t="s">
        <v>32</v>
      </c>
      <c r="C13" t="s">
        <v>48</v>
      </c>
      <c r="D13">
        <v>-6.9851851851850029</v>
      </c>
      <c r="E13">
        <v>-0.89259259259259949</v>
      </c>
      <c r="F13">
        <v>0</v>
      </c>
      <c r="G13">
        <v>-3.8796296296295996</v>
      </c>
      <c r="H13">
        <v>-12</v>
      </c>
      <c r="I13">
        <v>-5</v>
      </c>
      <c r="J13">
        <v>5</v>
      </c>
      <c r="K13">
        <v>-28.508888888888638</v>
      </c>
    </row>
    <row r="14" spans="1:11">
      <c r="A14" t="s">
        <v>73</v>
      </c>
      <c r="B14" t="s">
        <v>33</v>
      </c>
      <c r="C14" t="s">
        <v>49</v>
      </c>
      <c r="D14">
        <v>-7.6287146437529998</v>
      </c>
      <c r="E14">
        <v>-0.61797350519159977</v>
      </c>
      <c r="F14">
        <v>0</v>
      </c>
      <c r="G14">
        <v>-2.4919441460794989</v>
      </c>
      <c r="H14">
        <v>-6</v>
      </c>
      <c r="I14">
        <v>-2</v>
      </c>
      <c r="J14">
        <v>-7.5</v>
      </c>
      <c r="K14">
        <v>-31.486358754028913</v>
      </c>
    </row>
    <row r="15" spans="1:11">
      <c r="A15" t="s">
        <v>74</v>
      </c>
      <c r="B15" t="s">
        <v>34</v>
      </c>
      <c r="C15" t="s">
        <v>50</v>
      </c>
      <c r="D15">
        <v>-2.2731804586240116</v>
      </c>
      <c r="E15">
        <v>-1.7693585908940008</v>
      </c>
      <c r="F15">
        <v>0</v>
      </c>
      <c r="G15">
        <v>-4.1957460950482002</v>
      </c>
      <c r="H15">
        <v>3</v>
      </c>
      <c r="I15">
        <v>-5</v>
      </c>
      <c r="J15">
        <v>-2.5</v>
      </c>
      <c r="K15">
        <v>-15.285942173479455</v>
      </c>
    </row>
    <row r="16" spans="1:11">
      <c r="A16" t="s">
        <v>75</v>
      </c>
      <c r="B16" t="s">
        <v>35</v>
      </c>
      <c r="C16" t="s">
        <v>51</v>
      </c>
      <c r="D16">
        <v>-1.8500273672690071</v>
      </c>
      <c r="E16">
        <v>1.1302681992335977</v>
      </c>
      <c r="F16">
        <v>2</v>
      </c>
      <c r="G16">
        <v>4.1912972085386002</v>
      </c>
      <c r="H16">
        <v>-9</v>
      </c>
      <c r="I16">
        <v>-5</v>
      </c>
      <c r="J16">
        <v>2.5</v>
      </c>
      <c r="K16">
        <v>-7.234154351396171</v>
      </c>
    </row>
    <row r="17" spans="1:11">
      <c r="A17" t="s">
        <v>76</v>
      </c>
      <c r="B17" t="s">
        <v>36</v>
      </c>
      <c r="C17" t="s">
        <v>52</v>
      </c>
      <c r="D17">
        <v>-2.7744107744109954</v>
      </c>
      <c r="E17">
        <v>-1.2659932659931954</v>
      </c>
      <c r="F17">
        <v>-2</v>
      </c>
      <c r="G17">
        <v>-1.702020202020198</v>
      </c>
      <c r="H17">
        <v>0</v>
      </c>
      <c r="I17">
        <v>-4</v>
      </c>
      <c r="J17">
        <v>5</v>
      </c>
      <c r="K17">
        <v>-8.0909090909092658</v>
      </c>
    </row>
    <row r="20" spans="1:11">
      <c r="B20" s="1" t="s">
        <v>1</v>
      </c>
      <c r="C20" s="1" t="s">
        <v>2</v>
      </c>
      <c r="D20" s="1"/>
      <c r="E20" s="1"/>
      <c r="F20" s="1"/>
    </row>
    <row r="21" spans="1:11">
      <c r="B21" s="1" t="s">
        <v>21</v>
      </c>
      <c r="C21" s="1" t="s">
        <v>37</v>
      </c>
      <c r="D21" s="1" t="s">
        <v>58</v>
      </c>
      <c r="E21" s="1"/>
      <c r="F21" s="1"/>
    </row>
    <row r="22" spans="1:11">
      <c r="B22" s="1" t="s">
        <v>22</v>
      </c>
      <c r="C22" s="1" t="s">
        <v>38</v>
      </c>
      <c r="D22" s="1" t="s">
        <v>57</v>
      </c>
      <c r="E22" s="1" t="s">
        <v>59</v>
      </c>
      <c r="F22" s="1"/>
    </row>
    <row r="23" spans="1:11">
      <c r="B23" s="1" t="s">
        <v>23</v>
      </c>
      <c r="C23" s="1" t="s">
        <v>39</v>
      </c>
      <c r="D23" s="1" t="s">
        <v>54</v>
      </c>
      <c r="E23" s="1" t="s">
        <v>56</v>
      </c>
      <c r="F23" s="1" t="s">
        <v>57</v>
      </c>
    </row>
    <row r="24" spans="1:11">
      <c r="B24" s="1" t="s">
        <v>24</v>
      </c>
      <c r="C24" s="1" t="s">
        <v>40</v>
      </c>
      <c r="D24" s="1" t="s">
        <v>54</v>
      </c>
      <c r="E24" s="1"/>
      <c r="F24" s="1"/>
    </row>
    <row r="25" spans="1:11">
      <c r="B25" s="1" t="s">
        <v>25</v>
      </c>
      <c r="C25" s="1" t="s">
        <v>41</v>
      </c>
      <c r="D25" s="1" t="s">
        <v>53</v>
      </c>
      <c r="E25" s="1"/>
      <c r="F25" s="1"/>
    </row>
    <row r="26" spans="1:11">
      <c r="B26" s="1" t="s">
        <v>26</v>
      </c>
      <c r="C26" s="1" t="s">
        <v>42</v>
      </c>
      <c r="D26" s="1" t="s">
        <v>55</v>
      </c>
      <c r="E26" s="1" t="s">
        <v>58</v>
      </c>
      <c r="F26" s="1" t="s">
        <v>59</v>
      </c>
    </row>
    <row r="27" spans="1:11">
      <c r="B27" s="1" t="s">
        <v>27</v>
      </c>
      <c r="C27" s="1" t="s">
        <v>43</v>
      </c>
      <c r="D27" s="1" t="s">
        <v>55</v>
      </c>
      <c r="E27" s="1" t="s">
        <v>57</v>
      </c>
      <c r="F27" s="1"/>
    </row>
    <row r="28" spans="1:11">
      <c r="B28" s="1" t="s">
        <v>28</v>
      </c>
      <c r="C28" s="1" t="s">
        <v>44</v>
      </c>
      <c r="D28" s="1" t="s">
        <v>57</v>
      </c>
      <c r="E28" s="1" t="s">
        <v>58</v>
      </c>
      <c r="F28" s="1"/>
    </row>
    <row r="29" spans="1:11">
      <c r="B29" s="1" t="s">
        <v>29</v>
      </c>
      <c r="C29" s="1" t="s">
        <v>45</v>
      </c>
      <c r="D29" s="1" t="s">
        <v>58</v>
      </c>
      <c r="E29" s="1"/>
      <c r="F29" s="1"/>
    </row>
    <row r="30" spans="1:11">
      <c r="B30" s="1" t="s">
        <v>30</v>
      </c>
      <c r="C30" s="1" t="s">
        <v>46</v>
      </c>
      <c r="D30" s="1" t="s">
        <v>59</v>
      </c>
      <c r="E30" s="1"/>
      <c r="F30" s="1"/>
    </row>
    <row r="31" spans="1:11">
      <c r="B31" s="1" t="s">
        <v>31</v>
      </c>
      <c r="C31" s="1" t="s">
        <v>47</v>
      </c>
      <c r="D31" s="1" t="s">
        <v>55</v>
      </c>
      <c r="E31" s="1" t="s">
        <v>59</v>
      </c>
      <c r="F31" s="1"/>
    </row>
    <row r="32" spans="1:11">
      <c r="B32" s="1" t="s">
        <v>32</v>
      </c>
      <c r="C32" s="1" t="s">
        <v>48</v>
      </c>
      <c r="D32" s="1" t="s">
        <v>53</v>
      </c>
      <c r="E32" s="1" t="s">
        <v>57</v>
      </c>
      <c r="F32" s="1" t="s">
        <v>58</v>
      </c>
    </row>
    <row r="33" spans="2:6">
      <c r="B33" s="1" t="s">
        <v>33</v>
      </c>
      <c r="C33" s="1" t="s">
        <v>49</v>
      </c>
      <c r="D33" s="1" t="s">
        <v>53</v>
      </c>
      <c r="E33" s="1" t="s">
        <v>59</v>
      </c>
      <c r="F33" s="1"/>
    </row>
    <row r="34" spans="2:6">
      <c r="B34" s="1" t="s">
        <v>34</v>
      </c>
      <c r="C34" s="1" t="s">
        <v>50</v>
      </c>
      <c r="D34" s="1" t="s">
        <v>56</v>
      </c>
      <c r="E34" s="1"/>
      <c r="F34" s="1" t="s">
        <v>58</v>
      </c>
    </row>
    <row r="35" spans="2:6">
      <c r="B35" s="1" t="s">
        <v>35</v>
      </c>
      <c r="C35" s="1" t="s">
        <v>51</v>
      </c>
      <c r="D35" s="1" t="s">
        <v>55</v>
      </c>
      <c r="E35" s="1" t="s">
        <v>56</v>
      </c>
      <c r="F35" s="1" t="s">
        <v>57</v>
      </c>
    </row>
    <row r="36" spans="2:6">
      <c r="B36" s="1" t="s">
        <v>36</v>
      </c>
      <c r="C36" s="1" t="s">
        <v>52</v>
      </c>
      <c r="D36" s="1" t="s">
        <v>55</v>
      </c>
      <c r="E36" s="1" t="s">
        <v>58</v>
      </c>
      <c r="F36" s="1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/>
  </sheetViews>
  <sheetFormatPr baseColWidth="10" defaultColWidth="8.83203125" defaultRowHeight="14" x14ac:dyDescent="0"/>
  <sheetData>
    <row r="1" spans="1:18">
      <c r="B1" t="s">
        <v>1</v>
      </c>
      <c r="C1" t="s">
        <v>2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</row>
    <row r="2" spans="1:18">
      <c r="A2" t="s">
        <v>61</v>
      </c>
      <c r="B2" t="s">
        <v>21</v>
      </c>
      <c r="C2" t="s">
        <v>37</v>
      </c>
      <c r="D2">
        <v>242.33</v>
      </c>
      <c r="E2">
        <v>237.52</v>
      </c>
      <c r="F2">
        <v>26.58</v>
      </c>
      <c r="G2">
        <v>26.06</v>
      </c>
      <c r="H2">
        <v>0</v>
      </c>
      <c r="I2">
        <v>0</v>
      </c>
      <c r="J2">
        <v>3.55</v>
      </c>
      <c r="K2">
        <v>3.2</v>
      </c>
      <c r="L2">
        <v>0</v>
      </c>
      <c r="M2">
        <v>0</v>
      </c>
      <c r="N2">
        <v>1</v>
      </c>
      <c r="O2">
        <v>0</v>
      </c>
      <c r="P2">
        <v>-1</v>
      </c>
      <c r="Q2">
        <v>826</v>
      </c>
      <c r="R2">
        <v>1</v>
      </c>
    </row>
    <row r="3" spans="1:18">
      <c r="A3" t="s">
        <v>62</v>
      </c>
      <c r="B3" t="s">
        <v>22</v>
      </c>
      <c r="C3" t="s">
        <v>38</v>
      </c>
      <c r="D3">
        <v>249.72</v>
      </c>
      <c r="E3">
        <v>244.78</v>
      </c>
      <c r="F3">
        <v>27.3</v>
      </c>
      <c r="G3">
        <v>26.65</v>
      </c>
      <c r="H3">
        <v>0</v>
      </c>
      <c r="I3">
        <v>0</v>
      </c>
      <c r="J3">
        <v>4.37</v>
      </c>
      <c r="K3">
        <v>3.89</v>
      </c>
      <c r="L3">
        <v>1</v>
      </c>
      <c r="M3">
        <v>3</v>
      </c>
      <c r="N3">
        <v>0</v>
      </c>
      <c r="O3">
        <v>0</v>
      </c>
      <c r="P3">
        <v>3</v>
      </c>
      <c r="Q3">
        <v>1372</v>
      </c>
      <c r="R3">
        <v>1</v>
      </c>
    </row>
    <row r="4" spans="1:18">
      <c r="A4" t="s">
        <v>63</v>
      </c>
      <c r="B4" t="s">
        <v>23</v>
      </c>
      <c r="C4" t="s">
        <v>39</v>
      </c>
      <c r="D4">
        <v>245</v>
      </c>
      <c r="E4">
        <v>244.36</v>
      </c>
      <c r="F4">
        <v>26.55</v>
      </c>
      <c r="G4">
        <v>27.98</v>
      </c>
      <c r="H4">
        <v>0</v>
      </c>
      <c r="I4">
        <v>0</v>
      </c>
      <c r="J4">
        <v>3.7</v>
      </c>
      <c r="K4">
        <v>4.9000000000000004</v>
      </c>
      <c r="L4">
        <v>0</v>
      </c>
      <c r="M4">
        <v>0</v>
      </c>
      <c r="N4">
        <v>0</v>
      </c>
      <c r="O4">
        <v>0</v>
      </c>
      <c r="P4">
        <v>4</v>
      </c>
      <c r="Q4">
        <v>866</v>
      </c>
      <c r="R4">
        <v>1</v>
      </c>
    </row>
    <row r="5" spans="1:18">
      <c r="A5" t="s">
        <v>64</v>
      </c>
      <c r="B5" t="s">
        <v>24</v>
      </c>
      <c r="C5" t="s">
        <v>40</v>
      </c>
      <c r="D5">
        <v>242.7</v>
      </c>
      <c r="E5">
        <v>238.71</v>
      </c>
      <c r="F5">
        <v>27.28</v>
      </c>
      <c r="G5">
        <v>26.12</v>
      </c>
      <c r="H5">
        <v>0</v>
      </c>
      <c r="I5">
        <v>0</v>
      </c>
      <c r="J5">
        <v>4.0199999999999996</v>
      </c>
      <c r="K5">
        <v>3.34</v>
      </c>
      <c r="L5">
        <v>1</v>
      </c>
      <c r="M5">
        <v>0</v>
      </c>
      <c r="N5">
        <v>0</v>
      </c>
      <c r="O5">
        <v>0</v>
      </c>
      <c r="P5">
        <v>-1</v>
      </c>
      <c r="Q5">
        <v>286</v>
      </c>
      <c r="R5">
        <v>0</v>
      </c>
    </row>
    <row r="6" spans="1:18">
      <c r="A6" t="s">
        <v>65</v>
      </c>
      <c r="B6" t="s">
        <v>25</v>
      </c>
      <c r="C6" t="s">
        <v>41</v>
      </c>
      <c r="D6">
        <v>244.21</v>
      </c>
      <c r="E6">
        <v>240.72</v>
      </c>
      <c r="F6">
        <v>27.26</v>
      </c>
      <c r="G6">
        <v>26.8</v>
      </c>
      <c r="H6">
        <v>0</v>
      </c>
      <c r="I6">
        <v>0</v>
      </c>
      <c r="J6">
        <v>4.33</v>
      </c>
      <c r="K6">
        <v>3.83</v>
      </c>
      <c r="L6">
        <v>0</v>
      </c>
      <c r="M6">
        <v>0</v>
      </c>
      <c r="N6">
        <v>0</v>
      </c>
      <c r="O6">
        <v>0</v>
      </c>
      <c r="P6">
        <v>-1</v>
      </c>
      <c r="Q6">
        <v>354</v>
      </c>
      <c r="R6">
        <v>0</v>
      </c>
    </row>
    <row r="7" spans="1:18">
      <c r="A7" t="s">
        <v>66</v>
      </c>
      <c r="B7" t="s">
        <v>26</v>
      </c>
      <c r="C7" t="s">
        <v>42</v>
      </c>
      <c r="D7">
        <v>246.54</v>
      </c>
      <c r="E7">
        <v>243.9</v>
      </c>
      <c r="F7">
        <v>26.71</v>
      </c>
      <c r="G7">
        <v>26.45</v>
      </c>
      <c r="H7">
        <v>0</v>
      </c>
      <c r="I7">
        <v>1</v>
      </c>
      <c r="J7">
        <v>4</v>
      </c>
      <c r="K7">
        <v>3.72</v>
      </c>
      <c r="L7">
        <v>0</v>
      </c>
      <c r="M7">
        <v>2</v>
      </c>
      <c r="N7">
        <v>0</v>
      </c>
      <c r="O7">
        <v>0</v>
      </c>
      <c r="P7">
        <v>2</v>
      </c>
      <c r="Q7">
        <v>942</v>
      </c>
      <c r="R7">
        <v>1</v>
      </c>
    </row>
    <row r="8" spans="1:18">
      <c r="A8" t="s">
        <v>67</v>
      </c>
      <c r="B8" t="s">
        <v>27</v>
      </c>
      <c r="C8" t="s">
        <v>43</v>
      </c>
      <c r="D8">
        <v>244.48</v>
      </c>
      <c r="E8">
        <v>246.2</v>
      </c>
      <c r="F8">
        <v>27.39</v>
      </c>
      <c r="G8">
        <v>27.41</v>
      </c>
      <c r="H8">
        <v>0</v>
      </c>
      <c r="I8">
        <v>1</v>
      </c>
      <c r="J8">
        <v>4.3899999999999997</v>
      </c>
      <c r="K8">
        <v>4.41</v>
      </c>
      <c r="L8">
        <v>0</v>
      </c>
      <c r="M8">
        <v>0</v>
      </c>
      <c r="N8">
        <v>0</v>
      </c>
      <c r="O8">
        <v>0</v>
      </c>
      <c r="P8">
        <v>3</v>
      </c>
      <c r="Q8">
        <v>531</v>
      </c>
      <c r="R8">
        <v>0</v>
      </c>
    </row>
    <row r="9" spans="1:18">
      <c r="A9" t="s">
        <v>68</v>
      </c>
      <c r="B9" t="s">
        <v>28</v>
      </c>
      <c r="C9" t="s">
        <v>44</v>
      </c>
      <c r="D9">
        <v>246.56</v>
      </c>
      <c r="E9">
        <v>242.97</v>
      </c>
      <c r="F9">
        <v>27.08</v>
      </c>
      <c r="G9">
        <v>27.22</v>
      </c>
      <c r="H9">
        <v>0</v>
      </c>
      <c r="I9">
        <v>0</v>
      </c>
      <c r="J9">
        <v>4.12</v>
      </c>
      <c r="K9">
        <v>4.29</v>
      </c>
      <c r="L9">
        <v>0</v>
      </c>
      <c r="M9">
        <v>1</v>
      </c>
      <c r="N9">
        <v>0.5</v>
      </c>
      <c r="O9">
        <v>0</v>
      </c>
      <c r="P9">
        <v>3</v>
      </c>
      <c r="Q9">
        <v>2080</v>
      </c>
      <c r="R9">
        <v>2</v>
      </c>
    </row>
    <row r="10" spans="1:18">
      <c r="A10" t="s">
        <v>69</v>
      </c>
      <c r="B10" t="s">
        <v>29</v>
      </c>
      <c r="C10" t="s">
        <v>45</v>
      </c>
      <c r="D10">
        <v>243.55</v>
      </c>
      <c r="E10">
        <v>247.23</v>
      </c>
      <c r="F10">
        <v>26.84</v>
      </c>
      <c r="G10">
        <v>27.08</v>
      </c>
      <c r="H10">
        <v>0</v>
      </c>
      <c r="I10">
        <v>0</v>
      </c>
      <c r="J10">
        <v>4.04</v>
      </c>
      <c r="K10">
        <v>4.1500000000000004</v>
      </c>
      <c r="L10">
        <v>0</v>
      </c>
      <c r="M10">
        <v>1</v>
      </c>
      <c r="N10">
        <v>2</v>
      </c>
      <c r="O10">
        <v>0</v>
      </c>
      <c r="P10">
        <v>1</v>
      </c>
      <c r="Q10">
        <v>961</v>
      </c>
      <c r="R10">
        <v>1</v>
      </c>
    </row>
    <row r="11" spans="1:18">
      <c r="A11" t="s">
        <v>70</v>
      </c>
      <c r="B11" t="s">
        <v>30</v>
      </c>
      <c r="C11" t="s">
        <v>46</v>
      </c>
      <c r="D11">
        <v>242.36</v>
      </c>
      <c r="E11">
        <v>245.22</v>
      </c>
      <c r="F11">
        <v>26.93</v>
      </c>
      <c r="G11">
        <v>27.09</v>
      </c>
      <c r="H11">
        <v>0</v>
      </c>
      <c r="I11">
        <v>0</v>
      </c>
      <c r="J11">
        <v>4.08</v>
      </c>
      <c r="K11">
        <v>4.0999999999999996</v>
      </c>
      <c r="L11">
        <v>0</v>
      </c>
      <c r="M11">
        <v>0</v>
      </c>
      <c r="N11">
        <v>0.5</v>
      </c>
      <c r="O11">
        <v>0</v>
      </c>
      <c r="P11">
        <v>0</v>
      </c>
      <c r="Q11">
        <v>290</v>
      </c>
      <c r="R11">
        <v>0</v>
      </c>
    </row>
    <row r="12" spans="1:18">
      <c r="A12" t="s">
        <v>71</v>
      </c>
      <c r="B12" t="s">
        <v>31</v>
      </c>
      <c r="C12" t="s">
        <v>47</v>
      </c>
      <c r="D12">
        <v>251.52</v>
      </c>
      <c r="E12">
        <v>247.56</v>
      </c>
      <c r="F12">
        <v>26.58</v>
      </c>
      <c r="G12">
        <v>27.32</v>
      </c>
      <c r="H12">
        <v>1</v>
      </c>
      <c r="I12">
        <v>0</v>
      </c>
      <c r="J12">
        <v>3.77</v>
      </c>
      <c r="K12">
        <v>4.18</v>
      </c>
      <c r="L12">
        <v>2</v>
      </c>
      <c r="M12">
        <v>0</v>
      </c>
      <c r="N12">
        <v>0</v>
      </c>
      <c r="O12">
        <v>0</v>
      </c>
      <c r="P12">
        <v>-1</v>
      </c>
      <c r="Q12">
        <v>1828</v>
      </c>
      <c r="R12">
        <v>2</v>
      </c>
    </row>
    <row r="13" spans="1:18">
      <c r="A13" t="s">
        <v>72</v>
      </c>
      <c r="B13" t="s">
        <v>32</v>
      </c>
      <c r="C13" t="s">
        <v>48</v>
      </c>
      <c r="D13">
        <v>238.81</v>
      </c>
      <c r="E13">
        <v>245.8</v>
      </c>
      <c r="F13">
        <v>27.04</v>
      </c>
      <c r="G13">
        <v>27.48</v>
      </c>
      <c r="H13">
        <v>0</v>
      </c>
      <c r="I13">
        <v>0</v>
      </c>
      <c r="J13">
        <v>3.91</v>
      </c>
      <c r="K13">
        <v>4.68</v>
      </c>
      <c r="L13">
        <v>1</v>
      </c>
      <c r="M13">
        <v>0</v>
      </c>
      <c r="N13">
        <v>1</v>
      </c>
      <c r="O13">
        <v>0</v>
      </c>
      <c r="P13">
        <v>4</v>
      </c>
      <c r="Q13">
        <v>2022</v>
      </c>
      <c r="R13">
        <v>3</v>
      </c>
    </row>
    <row r="14" spans="1:18">
      <c r="A14" t="s">
        <v>73</v>
      </c>
      <c r="B14" t="s">
        <v>33</v>
      </c>
      <c r="C14" t="s">
        <v>49</v>
      </c>
      <c r="D14">
        <v>236.35</v>
      </c>
      <c r="E14">
        <v>243.98</v>
      </c>
      <c r="F14">
        <v>27.02</v>
      </c>
      <c r="G14">
        <v>27.33</v>
      </c>
      <c r="H14">
        <v>0</v>
      </c>
      <c r="I14">
        <v>0</v>
      </c>
      <c r="J14">
        <v>4.05</v>
      </c>
      <c r="K14">
        <v>4.55</v>
      </c>
      <c r="L14">
        <v>0</v>
      </c>
      <c r="M14">
        <v>2</v>
      </c>
      <c r="N14">
        <v>1.5</v>
      </c>
      <c r="O14">
        <v>0</v>
      </c>
      <c r="P14">
        <v>2</v>
      </c>
      <c r="Q14">
        <v>1319</v>
      </c>
      <c r="R14">
        <v>2</v>
      </c>
    </row>
    <row r="15" spans="1:18">
      <c r="A15" t="s">
        <v>74</v>
      </c>
      <c r="B15" t="s">
        <v>34</v>
      </c>
      <c r="C15" t="s">
        <v>50</v>
      </c>
      <c r="D15">
        <v>245.49</v>
      </c>
      <c r="E15">
        <v>247.76</v>
      </c>
      <c r="F15">
        <v>26.39</v>
      </c>
      <c r="G15">
        <v>27.27</v>
      </c>
      <c r="H15">
        <v>0</v>
      </c>
      <c r="I15">
        <v>0</v>
      </c>
      <c r="J15">
        <v>3.47</v>
      </c>
      <c r="K15">
        <v>4.3099999999999996</v>
      </c>
      <c r="L15">
        <v>0</v>
      </c>
      <c r="M15">
        <v>0</v>
      </c>
      <c r="N15">
        <v>0</v>
      </c>
      <c r="O15">
        <v>0.5</v>
      </c>
      <c r="P15">
        <v>-1</v>
      </c>
      <c r="Q15">
        <v>2270</v>
      </c>
      <c r="R15">
        <v>3</v>
      </c>
    </row>
    <row r="16" spans="1:18">
      <c r="A16" t="s">
        <v>75</v>
      </c>
      <c r="B16" t="s">
        <v>35</v>
      </c>
      <c r="C16" t="s">
        <v>51</v>
      </c>
      <c r="D16">
        <v>243.69</v>
      </c>
      <c r="E16">
        <v>245.54</v>
      </c>
      <c r="F16">
        <v>27.12</v>
      </c>
      <c r="G16">
        <v>26.56</v>
      </c>
      <c r="H16">
        <v>1</v>
      </c>
      <c r="I16">
        <v>0</v>
      </c>
      <c r="J16">
        <v>4.3600000000000003</v>
      </c>
      <c r="K16">
        <v>3.52</v>
      </c>
      <c r="L16">
        <v>1</v>
      </c>
      <c r="M16">
        <v>0</v>
      </c>
      <c r="N16">
        <v>0.5</v>
      </c>
      <c r="O16">
        <v>0.5</v>
      </c>
      <c r="P16">
        <v>3</v>
      </c>
      <c r="Q16">
        <v>2040</v>
      </c>
      <c r="R16">
        <v>3</v>
      </c>
    </row>
    <row r="17" spans="1:18">
      <c r="A17" t="s">
        <v>76</v>
      </c>
      <c r="B17" t="s">
        <v>36</v>
      </c>
      <c r="C17" t="s">
        <v>52</v>
      </c>
      <c r="D17">
        <v>238.82</v>
      </c>
      <c r="E17">
        <v>241.59</v>
      </c>
      <c r="F17">
        <v>27.18</v>
      </c>
      <c r="G17">
        <v>27.81</v>
      </c>
      <c r="H17">
        <v>0</v>
      </c>
      <c r="I17">
        <v>1</v>
      </c>
      <c r="J17">
        <v>4.38</v>
      </c>
      <c r="K17">
        <v>4.72</v>
      </c>
      <c r="L17">
        <v>1</v>
      </c>
      <c r="M17">
        <v>0</v>
      </c>
      <c r="N17">
        <v>0</v>
      </c>
      <c r="O17">
        <v>0</v>
      </c>
      <c r="P17">
        <v>0</v>
      </c>
      <c r="Q17">
        <v>941</v>
      </c>
      <c r="R17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92</v>
      </c>
      <c r="B1" t="s">
        <v>104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4" t="s">
        <v>105</v>
      </c>
      <c r="K1" s="4" t="s">
        <v>106</v>
      </c>
      <c r="L1" s="4" t="s">
        <v>107</v>
      </c>
      <c r="M1" s="4" t="s">
        <v>93</v>
      </c>
      <c r="N1" s="4" t="s">
        <v>108</v>
      </c>
    </row>
    <row r="2" spans="1:14">
      <c r="A2" t="s">
        <v>42</v>
      </c>
      <c r="B2">
        <v>1</v>
      </c>
      <c r="C2">
        <v>1658.8702099555308</v>
      </c>
      <c r="D2">
        <v>0</v>
      </c>
      <c r="E2">
        <v>0</v>
      </c>
      <c r="F2">
        <v>0</v>
      </c>
      <c r="G2">
        <v>0</v>
      </c>
      <c r="H2">
        <v>0</v>
      </c>
      <c r="J2">
        <f>1</f>
        <v>1</v>
      </c>
      <c r="K2">
        <f>VLOOKUP($A2,RankingWk13!$A$2:$H$33,2,FALSE)-J2</f>
        <v>0</v>
      </c>
      <c r="L2" t="str">
        <f>A2</f>
        <v>New England Patriots</v>
      </c>
      <c r="M2" s="5">
        <f>C2</f>
        <v>1658.8702099555308</v>
      </c>
      <c r="N2" s="6">
        <f>M2-VLOOKUP($A2,RankingWk13!$A$2:$H$33,3,FALSE)</f>
        <v>-44.037721226982285</v>
      </c>
    </row>
    <row r="3" spans="1:14">
      <c r="A3" t="s">
        <v>48</v>
      </c>
      <c r="B3">
        <v>2</v>
      </c>
      <c r="C3">
        <v>1623.9144988293119</v>
      </c>
      <c r="D3">
        <v>0</v>
      </c>
      <c r="E3">
        <v>0</v>
      </c>
      <c r="F3">
        <v>0</v>
      </c>
      <c r="G3">
        <v>0</v>
      </c>
      <c r="H3">
        <v>0</v>
      </c>
      <c r="J3">
        <f>J2+1</f>
        <v>2</v>
      </c>
      <c r="K3">
        <f>VLOOKUP($A3,RankingWk13!$A$2:$H$33,2,FALSE)-J3</f>
        <v>2</v>
      </c>
      <c r="L3" t="str">
        <f t="shared" ref="L3:L33" si="0">A3</f>
        <v>Seattle Seahawks</v>
      </c>
      <c r="M3" s="5">
        <f t="shared" ref="M3:M33" si="1">C3</f>
        <v>1623.9144988293119</v>
      </c>
      <c r="N3" s="6">
        <f>M3-VLOOKUP($A3,RankingWk13!$A$2:$H$33,3,FALSE)</f>
        <v>11.790116173052411</v>
      </c>
    </row>
    <row r="4" spans="1:14">
      <c r="A4" t="s">
        <v>33</v>
      </c>
      <c r="B4">
        <v>3</v>
      </c>
      <c r="C4">
        <v>1618.2932516515921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VLOOKUP($A4,RankingWk13!$A$2:$H$33,2,FALSE)-J4</f>
        <v>-1</v>
      </c>
      <c r="L4" t="str">
        <f t="shared" si="0"/>
        <v>Denver Broncos</v>
      </c>
      <c r="M4" s="5">
        <f t="shared" si="1"/>
        <v>1618.2932516515921</v>
      </c>
      <c r="N4" s="6">
        <f>M4-VLOOKUP($A4,RankingWk13!$A$2:$H$33,3,FALSE)</f>
        <v>-35.498275420089158</v>
      </c>
    </row>
    <row r="5" spans="1:14">
      <c r="A5" t="s">
        <v>39</v>
      </c>
      <c r="B5">
        <v>4</v>
      </c>
      <c r="C5">
        <v>1565.4817033028401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2"/>
        <v>4</v>
      </c>
      <c r="K5">
        <f>VLOOKUP($A5,RankingWk13!$A$2:$H$33,2,FALSE)-J5</f>
        <v>3</v>
      </c>
      <c r="L5" t="str">
        <f t="shared" si="0"/>
        <v>Indianapolis Colts</v>
      </c>
      <c r="M5" s="5">
        <f t="shared" si="1"/>
        <v>1565.4817033028401</v>
      </c>
      <c r="N5" s="6">
        <f>M5-VLOOKUP($A5,RankingWk13!$A$2:$H$33,3,FALSE)</f>
        <v>0.40581861247005691</v>
      </c>
    </row>
    <row r="6" spans="1:14">
      <c r="A6" t="s">
        <v>35</v>
      </c>
      <c r="B6">
        <v>5</v>
      </c>
      <c r="C6">
        <v>1564.8088585309206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2"/>
        <v>5</v>
      </c>
      <c r="K6">
        <f>VLOOKUP($A6,RankingWk13!$A$2:$H$33,2,FALSE)-J6</f>
        <v>0</v>
      </c>
      <c r="L6" t="str">
        <f t="shared" si="0"/>
        <v>Cincinnati Bengals</v>
      </c>
      <c r="M6" s="5">
        <f t="shared" si="1"/>
        <v>1564.8088585309206</v>
      </c>
      <c r="N6" s="6">
        <f>M6-VLOOKUP($A6,RankingWk13!$A$2:$H$33,3,FALSE)</f>
        <v>-43.203622047172075</v>
      </c>
    </row>
    <row r="7" spans="1:14">
      <c r="A7" t="s">
        <v>51</v>
      </c>
      <c r="B7">
        <v>6</v>
      </c>
      <c r="C7">
        <v>1560.6567275791385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2"/>
        <v>6</v>
      </c>
      <c r="K7">
        <f>VLOOKUP($A7,RankingWk13!$A$2:$H$33,2,FALSE)-J7</f>
        <v>9</v>
      </c>
      <c r="L7" t="str">
        <f t="shared" si="0"/>
        <v>San Francisco 49ers</v>
      </c>
      <c r="M7" s="5">
        <f t="shared" si="1"/>
        <v>1560.6567275791385</v>
      </c>
      <c r="N7" s="6">
        <f>M7-VLOOKUP($A7,RankingWk13!$A$2:$H$33,3,FALSE)</f>
        <v>59.487049938038354</v>
      </c>
    </row>
    <row r="8" spans="1:14">
      <c r="A8" t="s">
        <v>38</v>
      </c>
      <c r="B8">
        <v>7</v>
      </c>
      <c r="C8">
        <v>1556.1062525795614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2"/>
        <v>7</v>
      </c>
      <c r="K8">
        <f>VLOOKUP($A8,RankingWk13!$A$2:$H$33,2,FALSE)-J8</f>
        <v>5</v>
      </c>
      <c r="L8" t="str">
        <f t="shared" si="0"/>
        <v>Dallas Cowboys</v>
      </c>
      <c r="M8" s="5">
        <f t="shared" si="1"/>
        <v>1556.1062525795614</v>
      </c>
      <c r="N8" s="6">
        <f>M8-VLOOKUP($A8,RankingWk13!$A$2:$H$33,3,FALSE)</f>
        <v>46.173565181439244</v>
      </c>
    </row>
    <row r="9" spans="1:14">
      <c r="A9" t="s">
        <v>45</v>
      </c>
      <c r="B9">
        <v>8</v>
      </c>
      <c r="C9">
        <v>1554.0975575460759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2"/>
        <v>8</v>
      </c>
      <c r="K9">
        <f>VLOOKUP($A9,RankingWk13!$A$2:$H$33,2,FALSE)-J9</f>
        <v>5</v>
      </c>
      <c r="L9" t="str">
        <f t="shared" si="0"/>
        <v>Baltimore Ravens</v>
      </c>
      <c r="M9" s="5">
        <f t="shared" si="1"/>
        <v>1554.0975575460759</v>
      </c>
      <c r="N9" s="6">
        <f>M9-VLOOKUP($A9,RankingWk13!$A$2:$H$33,3,FALSE)</f>
        <v>44.711375728477833</v>
      </c>
    </row>
    <row r="10" spans="1:14">
      <c r="A10" t="s">
        <v>49</v>
      </c>
      <c r="B10">
        <v>9</v>
      </c>
      <c r="C10">
        <v>1546.0569454453625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2"/>
        <v>9</v>
      </c>
      <c r="K10">
        <f>VLOOKUP($A10,RankingWk13!$A$2:$H$33,2,FALSE)-J10</f>
        <v>0</v>
      </c>
      <c r="L10" t="str">
        <f t="shared" si="0"/>
        <v>Pittsburgh Steelers</v>
      </c>
      <c r="M10" s="5">
        <f t="shared" si="1"/>
        <v>1546.0569454453625</v>
      </c>
      <c r="N10" s="6">
        <f>M10-VLOOKUP($A10,RankingWk13!$A$2:$H$33,3,FALSE)</f>
        <v>1.0871972588911376</v>
      </c>
    </row>
    <row r="11" spans="1:14">
      <c r="A11" t="s">
        <v>28</v>
      </c>
      <c r="B11">
        <v>10</v>
      </c>
      <c r="C11">
        <v>1539.6370065699155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2"/>
        <v>10</v>
      </c>
      <c r="K11">
        <f>VLOOKUP($A11,RankingWk13!$A$2:$H$33,2,FALSE)-J11</f>
        <v>-4</v>
      </c>
      <c r="L11" t="str">
        <f t="shared" si="0"/>
        <v>Arizona Cardinals</v>
      </c>
      <c r="M11" s="5">
        <f t="shared" si="1"/>
        <v>1539.6370065699155</v>
      </c>
      <c r="N11" s="6">
        <f>M11-VLOOKUP($A11,RankingWk13!$A$2:$H$33,3,FALSE)</f>
        <v>-62.68121689143527</v>
      </c>
    </row>
    <row r="12" spans="1:14">
      <c r="A12" t="s">
        <v>31</v>
      </c>
      <c r="B12">
        <v>11</v>
      </c>
      <c r="C12">
        <v>1536.7079630357803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2"/>
        <v>11</v>
      </c>
      <c r="K12">
        <f>VLOOKUP($A12,RankingWk13!$A$2:$H$33,2,FALSE)-J12</f>
        <v>-3</v>
      </c>
      <c r="L12" t="str">
        <f t="shared" si="0"/>
        <v>Green Bay Packers</v>
      </c>
      <c r="M12" s="5">
        <f t="shared" si="1"/>
        <v>1536.7079630357803</v>
      </c>
      <c r="N12" s="6">
        <f>M12-VLOOKUP($A12,RankingWk13!$A$2:$H$33,3,FALSE)</f>
        <v>-14.51954385790691</v>
      </c>
    </row>
    <row r="13" spans="1:14">
      <c r="A13" t="s">
        <v>52</v>
      </c>
      <c r="B13">
        <v>12</v>
      </c>
      <c r="C13">
        <v>1529.7312047655957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2"/>
        <v>12</v>
      </c>
      <c r="K13">
        <f>VLOOKUP($A13,RankingWk13!$A$2:$H$33,2,FALSE)-J13</f>
        <v>5</v>
      </c>
      <c r="L13" t="str">
        <f t="shared" si="0"/>
        <v>New Orleans Saints</v>
      </c>
      <c r="M13" s="5">
        <f t="shared" si="1"/>
        <v>1529.7312047655957</v>
      </c>
      <c r="N13" s="6">
        <f>M13-VLOOKUP($A13,RankingWk13!$A$2:$H$33,3,FALSE)</f>
        <v>40.979585086520046</v>
      </c>
    </row>
    <row r="14" spans="1:14">
      <c r="A14" t="s">
        <v>44</v>
      </c>
      <c r="B14">
        <v>13</v>
      </c>
      <c r="C14">
        <v>1523.2160493482104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2"/>
        <v>13</v>
      </c>
      <c r="K14">
        <f>VLOOKUP($A14,RankingWk13!$A$2:$H$33,2,FALSE)-J14</f>
        <v>11</v>
      </c>
      <c r="L14" t="str">
        <f t="shared" si="0"/>
        <v>Philadelphia Eagles</v>
      </c>
      <c r="M14" s="5">
        <f t="shared" si="1"/>
        <v>1523.2160493482104</v>
      </c>
      <c r="N14" s="6">
        <f>M14-VLOOKUP($A14,RankingWk13!$A$2:$H$33,3,FALSE)</f>
        <v>67.0614701965103</v>
      </c>
    </row>
    <row r="15" spans="1:14">
      <c r="A15" t="s">
        <v>36</v>
      </c>
      <c r="B15">
        <v>14</v>
      </c>
      <c r="C15">
        <v>1517.548341194941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2"/>
        <v>14</v>
      </c>
      <c r="K15">
        <f>VLOOKUP($A15,RankingWk13!$A$2:$H$33,2,FALSE)-J15</f>
        <v>2</v>
      </c>
      <c r="L15" t="str">
        <f t="shared" si="0"/>
        <v>Detroit Lions</v>
      </c>
      <c r="M15" s="5">
        <f t="shared" si="1"/>
        <v>1517.548341194941</v>
      </c>
      <c r="N15" s="6">
        <f>M15-VLOOKUP($A15,RankingWk13!$A$2:$H$33,3,FALSE)</f>
        <v>20.403983220794089</v>
      </c>
    </row>
    <row r="16" spans="1:14">
      <c r="A16" t="s">
        <v>27</v>
      </c>
      <c r="B16">
        <v>15</v>
      </c>
      <c r="C16">
        <v>1510.7605841714847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2"/>
        <v>15</v>
      </c>
      <c r="K16">
        <f>VLOOKUP($A16,RankingWk13!$A$2:$H$33,2,FALSE)-J16</f>
        <v>-12</v>
      </c>
      <c r="L16" t="str">
        <f t="shared" si="0"/>
        <v>Carolina Panthers</v>
      </c>
      <c r="M16" s="5">
        <f t="shared" si="1"/>
        <v>1510.7605841714847</v>
      </c>
      <c r="N16" s="6">
        <f>M16-VLOOKUP($A16,RankingWk13!$A$2:$H$33,3,FALSE)</f>
        <v>-103.4986811672311</v>
      </c>
    </row>
    <row r="17" spans="1:14">
      <c r="A17" t="s">
        <v>50</v>
      </c>
      <c r="B17">
        <v>16</v>
      </c>
      <c r="C17">
        <v>1509.3933613274667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2"/>
        <v>16</v>
      </c>
      <c r="K17">
        <f>VLOOKUP($A17,RankingWk13!$A$2:$H$33,2,FALSE)-J17</f>
        <v>9</v>
      </c>
      <c r="L17" t="str">
        <f t="shared" si="0"/>
        <v>San Diego Chargers</v>
      </c>
      <c r="M17" s="5">
        <f t="shared" si="1"/>
        <v>1509.3933613274667</v>
      </c>
      <c r="N17" s="6">
        <f>M17-VLOOKUP($A17,RankingWk13!$A$2:$H$33,3,FALSE)</f>
        <v>60.523585081891724</v>
      </c>
    </row>
    <row r="18" spans="1:14">
      <c r="A18" t="s">
        <v>29</v>
      </c>
      <c r="B18">
        <v>17</v>
      </c>
      <c r="C18">
        <v>1508.0816561579004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2"/>
        <v>17</v>
      </c>
      <c r="K18">
        <f>VLOOKUP($A18,RankingWk13!$A$2:$H$33,2,FALSE)-J18</f>
        <v>-7</v>
      </c>
      <c r="L18" t="str">
        <f t="shared" si="0"/>
        <v>Kansas City Chiefs</v>
      </c>
      <c r="M18" s="5">
        <f t="shared" si="1"/>
        <v>1508.0816561579004</v>
      </c>
      <c r="N18" s="6">
        <f>M18-VLOOKUP($A18,RankingWk13!$A$2:$H$33,3,FALSE)</f>
        <v>-25.093204557783565</v>
      </c>
    </row>
    <row r="19" spans="1:14">
      <c r="A19" t="s">
        <v>34</v>
      </c>
      <c r="B19">
        <v>18</v>
      </c>
      <c r="C19">
        <v>1495.9167940830998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2"/>
        <v>18</v>
      </c>
      <c r="K19">
        <f>VLOOKUP($A19,RankingWk13!$A$2:$H$33,2,FALSE)-J19</f>
        <v>5</v>
      </c>
      <c r="L19" t="str">
        <f t="shared" si="0"/>
        <v>Miami Dolphins</v>
      </c>
      <c r="M19" s="5">
        <f t="shared" si="1"/>
        <v>1495.9167940830998</v>
      </c>
      <c r="N19" s="6">
        <f>M19-VLOOKUP($A19,RankingWk13!$A$2:$H$33,3,FALSE)</f>
        <v>37.736077869131577</v>
      </c>
    </row>
    <row r="20" spans="1:14">
      <c r="A20" t="s">
        <v>24</v>
      </c>
      <c r="B20">
        <v>19</v>
      </c>
      <c r="C20">
        <v>1484.5996038664155</v>
      </c>
      <c r="D20">
        <v>0</v>
      </c>
      <c r="E20">
        <v>0</v>
      </c>
      <c r="F20">
        <v>0</v>
      </c>
      <c r="G20">
        <v>0</v>
      </c>
      <c r="H20">
        <v>0</v>
      </c>
      <c r="J20">
        <f t="shared" si="2"/>
        <v>19</v>
      </c>
      <c r="K20">
        <f>VLOOKUP($A20,RankingWk13!$A$2:$H$33,2,FALSE)-J20</f>
        <v>1</v>
      </c>
      <c r="L20" t="str">
        <f t="shared" si="0"/>
        <v>Atlanta Falcons</v>
      </c>
      <c r="M20" s="5">
        <f t="shared" si="1"/>
        <v>1484.5996038664155</v>
      </c>
      <c r="N20" s="6">
        <f>M20-VLOOKUP($A20,RankingWk13!$A$2:$H$33,3,FALSE)</f>
        <v>8.4317056951240374</v>
      </c>
    </row>
    <row r="21" spans="1:14">
      <c r="A21" t="s">
        <v>23</v>
      </c>
      <c r="B21">
        <v>20</v>
      </c>
      <c r="C21">
        <v>1481.9544431570082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2"/>
        <v>20</v>
      </c>
      <c r="K21">
        <f>VLOOKUP($A21,RankingWk13!$A$2:$H$33,2,FALSE)-J21</f>
        <v>-6</v>
      </c>
      <c r="L21" t="str">
        <f t="shared" si="0"/>
        <v>Houston Texans</v>
      </c>
      <c r="M21" s="5">
        <f t="shared" si="1"/>
        <v>1481.9544431570082</v>
      </c>
      <c r="N21" s="6">
        <f>M21-VLOOKUP($A21,RankingWk13!$A$2:$H$33,3,FALSE)</f>
        <v>-20.409160723434752</v>
      </c>
    </row>
    <row r="22" spans="1:14">
      <c r="A22" t="s">
        <v>30</v>
      </c>
      <c r="B22">
        <v>21</v>
      </c>
      <c r="C22">
        <v>1480.3022018662127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2"/>
        <v>21</v>
      </c>
      <c r="K22">
        <f>VLOOKUP($A22,RankingWk13!$A$2:$H$33,2,FALSE)-J22</f>
        <v>-2</v>
      </c>
      <c r="L22" t="str">
        <f t="shared" si="0"/>
        <v>Buffalo Bills</v>
      </c>
      <c r="M22" s="5">
        <f t="shared" si="1"/>
        <v>1480.3022018662127</v>
      </c>
      <c r="N22" s="6">
        <f>M22-VLOOKUP($A22,RankingWk13!$A$2:$H$33,3,FALSE)</f>
        <v>3.4586369368478245</v>
      </c>
    </row>
    <row r="23" spans="1:14">
      <c r="A23" t="s">
        <v>43</v>
      </c>
      <c r="B23">
        <v>22</v>
      </c>
      <c r="C23">
        <v>1474.8266456253166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2"/>
        <v>22</v>
      </c>
      <c r="K23">
        <f>VLOOKUP($A23,RankingWk13!$A$2:$H$33,2,FALSE)-J23</f>
        <v>-1</v>
      </c>
      <c r="L23" t="str">
        <f t="shared" si="0"/>
        <v>New York Giants</v>
      </c>
      <c r="M23" s="5">
        <f t="shared" si="1"/>
        <v>1474.8266456253166</v>
      </c>
      <c r="N23" s="6">
        <f>M23-VLOOKUP($A23,RankingWk13!$A$2:$H$33,3,FALSE)</f>
        <v>1.6169244667510156</v>
      </c>
    </row>
    <row r="24" spans="1:14">
      <c r="A24" t="s">
        <v>41</v>
      </c>
      <c r="B24">
        <v>23</v>
      </c>
      <c r="C24">
        <v>1467.8105127511055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2"/>
        <v>23</v>
      </c>
      <c r="K24">
        <f>VLOOKUP($A24,RankingWk13!$A$2:$H$33,2,FALSE)-J24</f>
        <v>-12</v>
      </c>
      <c r="L24" t="str">
        <f t="shared" si="0"/>
        <v>Minnesota Vikings</v>
      </c>
      <c r="M24" s="5">
        <f t="shared" si="1"/>
        <v>1467.8105127511055</v>
      </c>
      <c r="N24" s="6">
        <f>M24-VLOOKUP($A24,RankingWk13!$A$2:$H$33,3,FALSE)</f>
        <v>-63.32115161303409</v>
      </c>
    </row>
    <row r="25" spans="1:14">
      <c r="A25" t="s">
        <v>25</v>
      </c>
      <c r="B25">
        <v>24</v>
      </c>
      <c r="C25">
        <v>1465.6040160572786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si="2"/>
        <v>24</v>
      </c>
      <c r="K25">
        <f>VLOOKUP($A25,RankingWk13!$A$2:$H$33,2,FALSE)-J25</f>
        <v>-6</v>
      </c>
      <c r="L25" t="str">
        <f t="shared" si="0"/>
        <v>Chicago Bears</v>
      </c>
      <c r="M25" s="5">
        <f t="shared" si="1"/>
        <v>1465.6040160572786</v>
      </c>
      <c r="N25" s="6">
        <f>M25-VLOOKUP($A25,RankingWk13!$A$2:$H$33,3,FALSE)</f>
        <v>-14.872837366107888</v>
      </c>
    </row>
    <row r="26" spans="1:14">
      <c r="A26" t="s">
        <v>37</v>
      </c>
      <c r="B26">
        <v>25</v>
      </c>
      <c r="C26">
        <v>1455.918575804377</v>
      </c>
      <c r="D26">
        <v>0</v>
      </c>
      <c r="E26">
        <v>0</v>
      </c>
      <c r="F26">
        <v>0</v>
      </c>
      <c r="G26">
        <v>0</v>
      </c>
      <c r="H26">
        <v>0</v>
      </c>
      <c r="J26">
        <f t="shared" si="2"/>
        <v>25</v>
      </c>
      <c r="K26">
        <f>VLOOKUP($A26,RankingWk13!$A$2:$H$33,2,FALSE)-J26</f>
        <v>1</v>
      </c>
      <c r="L26" t="str">
        <f t="shared" si="0"/>
        <v>St. Louis Rams</v>
      </c>
      <c r="M26" s="5">
        <f t="shared" si="1"/>
        <v>1455.918575804377</v>
      </c>
      <c r="N26" s="6">
        <f>M26-VLOOKUP($A26,RankingWk13!$A$2:$H$33,3,FALSE)</f>
        <v>16.230013325090795</v>
      </c>
    </row>
    <row r="27" spans="1:14">
      <c r="A27" t="s">
        <v>22</v>
      </c>
      <c r="B27">
        <v>26</v>
      </c>
      <c r="C27">
        <v>1448.8828439587512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2"/>
        <v>26</v>
      </c>
      <c r="K27">
        <f>VLOOKUP($A27,RankingWk13!$A$2:$H$33,2,FALSE)-J27</f>
        <v>-4</v>
      </c>
      <c r="L27" t="str">
        <f t="shared" si="0"/>
        <v>New York Jets</v>
      </c>
      <c r="M27" s="5">
        <f t="shared" si="1"/>
        <v>1448.8828439587512</v>
      </c>
      <c r="N27" s="6">
        <f>M27-VLOOKUP($A27,RankingWk13!$A$2:$H$33,3,FALSE)</f>
        <v>-13.834377622765714</v>
      </c>
    </row>
    <row r="28" spans="1:14">
      <c r="A28" t="s">
        <v>40</v>
      </c>
      <c r="B28">
        <v>27</v>
      </c>
      <c r="C28">
        <v>1435.5447842342492</v>
      </c>
      <c r="D28">
        <v>0</v>
      </c>
      <c r="E28">
        <v>0</v>
      </c>
      <c r="F28">
        <v>0</v>
      </c>
      <c r="G28">
        <v>0</v>
      </c>
      <c r="H28">
        <v>0</v>
      </c>
      <c r="J28">
        <f t="shared" si="2"/>
        <v>27</v>
      </c>
      <c r="K28">
        <f>VLOOKUP($A28,RankingWk13!$A$2:$H$33,2,FALSE)-J28</f>
        <v>1</v>
      </c>
      <c r="L28" t="str">
        <f t="shared" si="0"/>
        <v>Jacksonville Jaguars</v>
      </c>
      <c r="M28" s="5">
        <f t="shared" si="1"/>
        <v>1435.5447842342492</v>
      </c>
      <c r="N28" s="6">
        <f>M28-VLOOKUP($A28,RankingWk13!$A$2:$H$33,3,FALSE)</f>
        <v>16.379075667533016</v>
      </c>
    </row>
    <row r="29" spans="1:14">
      <c r="A29" t="s">
        <v>46</v>
      </c>
      <c r="B29">
        <v>28</v>
      </c>
      <c r="C29">
        <v>1395.1358177906177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2"/>
        <v>28</v>
      </c>
      <c r="K29">
        <f>VLOOKUP($A29,RankingWk13!$A$2:$H$33,2,FALSE)-J29</f>
        <v>-1</v>
      </c>
      <c r="L29" t="str">
        <f t="shared" si="0"/>
        <v>Washington Redskins</v>
      </c>
      <c r="M29" s="5">
        <f t="shared" si="1"/>
        <v>1395.1358177906177</v>
      </c>
      <c r="N29" s="6">
        <f>M29-VLOOKUP($A29,RankingWk13!$A$2:$H$33,3,FALSE)</f>
        <v>-28.830526307628588</v>
      </c>
    </row>
    <row r="30" spans="1:14">
      <c r="A30" t="s">
        <v>32</v>
      </c>
      <c r="B30">
        <v>29</v>
      </c>
      <c r="C30">
        <v>1385.0655930786695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2"/>
        <v>29</v>
      </c>
      <c r="K30">
        <f>VLOOKUP($A30,RankingWk13!$A$2:$H$33,2,FALSE)-J30</f>
        <v>2</v>
      </c>
      <c r="L30" t="str">
        <f t="shared" si="0"/>
        <v>Cleveland Browns</v>
      </c>
      <c r="M30" s="5">
        <f t="shared" si="1"/>
        <v>1385.0655930786695</v>
      </c>
      <c r="N30" s="6">
        <f>M30-VLOOKUP($A30,RankingWk13!$A$2:$H$33,3,FALSE)</f>
        <v>37.177750604165567</v>
      </c>
    </row>
    <row r="31" spans="1:14">
      <c r="A31" t="s">
        <v>47</v>
      </c>
      <c r="B31">
        <v>30</v>
      </c>
      <c r="C31">
        <v>1377.9832739579299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2"/>
        <v>30</v>
      </c>
      <c r="K31">
        <f>VLOOKUP($A31,RankingWk13!$A$2:$H$33,2,FALSE)-J31</f>
        <v>-1</v>
      </c>
      <c r="L31" t="str">
        <f t="shared" si="0"/>
        <v>Oakland Raiders</v>
      </c>
      <c r="M31" s="5">
        <f t="shared" si="1"/>
        <v>1377.9832739579299</v>
      </c>
      <c r="N31" s="6">
        <f>M31-VLOOKUP($A31,RankingWk13!$A$2:$H$33,3,FALSE)</f>
        <v>-20.149361402109434</v>
      </c>
    </row>
    <row r="32" spans="1:14">
      <c r="A32" t="s">
        <v>26</v>
      </c>
      <c r="B32">
        <v>31</v>
      </c>
      <c r="C32">
        <v>1374.0935275830602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2"/>
        <v>31</v>
      </c>
      <c r="K32">
        <f>VLOOKUP($A32,RankingWk13!$A$2:$H$33,2,FALSE)-J32</f>
        <v>1</v>
      </c>
      <c r="L32" t="str">
        <f t="shared" si="0"/>
        <v>Tennessee Titans</v>
      </c>
      <c r="M32" s="5">
        <f t="shared" si="1"/>
        <v>1374.0935275830602</v>
      </c>
      <c r="N32" s="6">
        <f>M32-VLOOKUP($A32,RankingWk13!$A$2:$H$33,3,FALSE)</f>
        <v>45.469720013916913</v>
      </c>
    </row>
    <row r="33" spans="1:14">
      <c r="A33" t="s">
        <v>21</v>
      </c>
      <c r="B33">
        <v>32</v>
      </c>
      <c r="C33">
        <v>1367.1861909388629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2"/>
        <v>32</v>
      </c>
      <c r="K33">
        <f>VLOOKUP($A33,RankingWk13!$A$2:$H$33,2,FALSE)-J33</f>
        <v>-2</v>
      </c>
      <c r="L33" t="str">
        <f t="shared" si="0"/>
        <v>Tampa Bay Buccaneers</v>
      </c>
      <c r="M33" s="5">
        <f t="shared" si="1"/>
        <v>1367.1861909388629</v>
      </c>
      <c r="N33" s="6">
        <f>M33-VLOOKUP($A33,RankingWk13!$A$2:$H$33,3,FALSE)</f>
        <v>-29.173970852965112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92</v>
      </c>
      <c r="B1" t="s">
        <v>104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4" t="s">
        <v>105</v>
      </c>
      <c r="K1" s="4" t="s">
        <v>106</v>
      </c>
      <c r="L1" s="4" t="s">
        <v>107</v>
      </c>
      <c r="M1" s="4" t="s">
        <v>93</v>
      </c>
      <c r="N1" s="4" t="s">
        <v>108</v>
      </c>
    </row>
    <row r="2" spans="1:14">
      <c r="A2" t="s">
        <v>42</v>
      </c>
      <c r="B2">
        <v>1</v>
      </c>
      <c r="C2">
        <v>1665.7326809996073</v>
      </c>
      <c r="D2">
        <v>1</v>
      </c>
      <c r="E2">
        <v>1</v>
      </c>
      <c r="F2">
        <v>0</v>
      </c>
      <c r="G2">
        <v>0</v>
      </c>
      <c r="H2">
        <v>0</v>
      </c>
      <c r="J2">
        <f>1</f>
        <v>1</v>
      </c>
      <c r="K2">
        <f>VLOOKUP($A2,RankingWk13!$A$2:$H$33,2,FALSE)-J2</f>
        <v>0</v>
      </c>
      <c r="L2" t="str">
        <f>A2</f>
        <v>New England Patriots</v>
      </c>
      <c r="M2" s="5">
        <f>C2</f>
        <v>1665.7326809996073</v>
      </c>
      <c r="N2" s="6">
        <f>M2-VLOOKUP($A2,RankingWk13!$A$2:$H$33,3,FALSE)</f>
        <v>-37.175250182905756</v>
      </c>
    </row>
    <row r="3" spans="1:14">
      <c r="A3" t="s">
        <v>33</v>
      </c>
      <c r="B3">
        <v>2</v>
      </c>
      <c r="C3">
        <v>1626.4662946373978</v>
      </c>
      <c r="D3">
        <v>1</v>
      </c>
      <c r="E3">
        <v>1</v>
      </c>
      <c r="F3">
        <v>0</v>
      </c>
      <c r="G3">
        <v>0</v>
      </c>
      <c r="H3">
        <v>0</v>
      </c>
      <c r="J3">
        <f>J2+1</f>
        <v>2</v>
      </c>
      <c r="K3">
        <f>VLOOKUP($A3,RankingWk13!$A$2:$H$33,2,FALSE)-J3</f>
        <v>0</v>
      </c>
      <c r="L3" t="str">
        <f t="shared" ref="L3:L33" si="0">A3</f>
        <v>Denver Broncos</v>
      </c>
      <c r="M3" s="5">
        <f t="shared" ref="M3:M33" si="1">C3</f>
        <v>1626.4662946373978</v>
      </c>
      <c r="N3" s="6">
        <f>M3-VLOOKUP($A3,RankingWk13!$A$2:$H$33,3,FALSE)</f>
        <v>-27.325232434283407</v>
      </c>
    </row>
    <row r="4" spans="1:14">
      <c r="A4" t="s">
        <v>48</v>
      </c>
      <c r="B4">
        <v>3</v>
      </c>
      <c r="C4">
        <v>1609.4238276528456</v>
      </c>
      <c r="D4">
        <v>1</v>
      </c>
      <c r="E4">
        <v>0</v>
      </c>
      <c r="F4">
        <v>0</v>
      </c>
      <c r="G4">
        <v>1</v>
      </c>
      <c r="H4">
        <v>0</v>
      </c>
      <c r="J4">
        <f t="shared" ref="J4:J33" si="2">J3+1</f>
        <v>3</v>
      </c>
      <c r="K4">
        <f>VLOOKUP($A4,RankingWk13!$A$2:$H$33,2,FALSE)-J4</f>
        <v>1</v>
      </c>
      <c r="L4" t="str">
        <f t="shared" si="0"/>
        <v>Seattle Seahawks</v>
      </c>
      <c r="M4" s="5">
        <f t="shared" si="1"/>
        <v>1609.4238276528456</v>
      </c>
      <c r="N4" s="6">
        <f>M4-VLOOKUP($A4,RankingWk13!$A$2:$H$33,3,FALSE)</f>
        <v>-2.7005550034139105</v>
      </c>
    </row>
    <row r="5" spans="1:14">
      <c r="A5" t="s">
        <v>35</v>
      </c>
      <c r="B5">
        <v>4</v>
      </c>
      <c r="C5">
        <v>1569.8962019483276</v>
      </c>
      <c r="D5">
        <v>1</v>
      </c>
      <c r="E5">
        <v>1</v>
      </c>
      <c r="F5">
        <v>0</v>
      </c>
      <c r="G5">
        <v>0</v>
      </c>
      <c r="H5">
        <v>0</v>
      </c>
      <c r="J5">
        <f t="shared" si="2"/>
        <v>4</v>
      </c>
      <c r="K5">
        <f>VLOOKUP($A5,RankingWk13!$A$2:$H$33,2,FALSE)-J5</f>
        <v>1</v>
      </c>
      <c r="L5" t="str">
        <f t="shared" si="0"/>
        <v>Cincinnati Bengals</v>
      </c>
      <c r="M5" s="5">
        <f t="shared" si="1"/>
        <v>1569.8962019483276</v>
      </c>
      <c r="N5" s="6">
        <f>M5-VLOOKUP($A5,RankingWk13!$A$2:$H$33,3,FALSE)</f>
        <v>-38.11627862976502</v>
      </c>
    </row>
    <row r="6" spans="1:14">
      <c r="A6" t="s">
        <v>51</v>
      </c>
      <c r="B6">
        <v>5</v>
      </c>
      <c r="C6">
        <v>1568.0462459882699</v>
      </c>
      <c r="D6">
        <v>1</v>
      </c>
      <c r="E6">
        <v>1</v>
      </c>
      <c r="F6">
        <v>0</v>
      </c>
      <c r="G6">
        <v>0</v>
      </c>
      <c r="H6">
        <v>0</v>
      </c>
      <c r="J6">
        <f t="shared" si="2"/>
        <v>5</v>
      </c>
      <c r="K6">
        <f>VLOOKUP($A6,RankingWk13!$A$2:$H$33,2,FALSE)-J6</f>
        <v>10</v>
      </c>
      <c r="L6" t="str">
        <f t="shared" si="0"/>
        <v>San Francisco 49ers</v>
      </c>
      <c r="M6" s="5">
        <f t="shared" si="1"/>
        <v>1568.0462459882699</v>
      </c>
      <c r="N6" s="6">
        <f>M6-VLOOKUP($A6,RankingWk13!$A$2:$H$33,3,FALSE)</f>
        <v>66.876568347169723</v>
      </c>
    </row>
    <row r="7" spans="1:14">
      <c r="A7" t="s">
        <v>38</v>
      </c>
      <c r="B7">
        <v>6</v>
      </c>
      <c r="C7">
        <v>1563.8086010724048</v>
      </c>
      <c r="D7">
        <v>1</v>
      </c>
      <c r="E7">
        <v>1</v>
      </c>
      <c r="F7">
        <v>0</v>
      </c>
      <c r="G7">
        <v>0</v>
      </c>
      <c r="H7">
        <v>0</v>
      </c>
      <c r="J7">
        <f t="shared" si="2"/>
        <v>6</v>
      </c>
      <c r="K7">
        <f>VLOOKUP($A7,RankingWk13!$A$2:$H$33,2,FALSE)-J7</f>
        <v>6</v>
      </c>
      <c r="L7" t="str">
        <f t="shared" si="0"/>
        <v>Dallas Cowboys</v>
      </c>
      <c r="M7" s="5">
        <f t="shared" si="1"/>
        <v>1563.8086010724048</v>
      </c>
      <c r="N7" s="6">
        <f>M7-VLOOKUP($A7,RankingWk13!$A$2:$H$33,3,FALSE)</f>
        <v>53.875913674282629</v>
      </c>
    </row>
    <row r="8" spans="1:14">
      <c r="A8" t="s">
        <v>39</v>
      </c>
      <c r="B8">
        <v>7</v>
      </c>
      <c r="C8">
        <v>1553.0780075568171</v>
      </c>
      <c r="D8">
        <v>1</v>
      </c>
      <c r="E8">
        <v>0</v>
      </c>
      <c r="F8">
        <v>0</v>
      </c>
      <c r="G8">
        <v>1</v>
      </c>
      <c r="H8">
        <v>0</v>
      </c>
      <c r="J8">
        <f t="shared" si="2"/>
        <v>7</v>
      </c>
      <c r="K8">
        <f>VLOOKUP($A8,RankingWk13!$A$2:$H$33,2,FALSE)-J8</f>
        <v>0</v>
      </c>
      <c r="L8" t="str">
        <f t="shared" si="0"/>
        <v>Indianapolis Colts</v>
      </c>
      <c r="M8" s="5">
        <f t="shared" si="1"/>
        <v>1553.0780075568171</v>
      </c>
      <c r="N8" s="6">
        <f>M8-VLOOKUP($A8,RankingWk13!$A$2:$H$33,3,FALSE)</f>
        <v>-11.997877133552947</v>
      </c>
    </row>
    <row r="9" spans="1:14">
      <c r="A9" t="s">
        <v>28</v>
      </c>
      <c r="B9">
        <v>8</v>
      </c>
      <c r="C9">
        <v>1549.3519719048663</v>
      </c>
      <c r="D9">
        <v>1</v>
      </c>
      <c r="E9">
        <v>1</v>
      </c>
      <c r="F9">
        <v>0</v>
      </c>
      <c r="G9">
        <v>0</v>
      </c>
      <c r="H9">
        <v>0</v>
      </c>
      <c r="J9">
        <f t="shared" si="2"/>
        <v>8</v>
      </c>
      <c r="K9">
        <f>VLOOKUP($A9,RankingWk13!$A$2:$H$33,2,FALSE)-J9</f>
        <v>-2</v>
      </c>
      <c r="L9" t="str">
        <f t="shared" si="0"/>
        <v>Arizona Cardinals</v>
      </c>
      <c r="M9" s="5">
        <f t="shared" si="1"/>
        <v>1549.3519719048663</v>
      </c>
      <c r="N9" s="6">
        <f>M9-VLOOKUP($A9,RankingWk13!$A$2:$H$33,3,FALSE)</f>
        <v>-52.966251556484394</v>
      </c>
    </row>
    <row r="10" spans="1:14">
      <c r="A10" t="s">
        <v>45</v>
      </c>
      <c r="B10">
        <v>9</v>
      </c>
      <c r="C10">
        <v>1545.9245145602702</v>
      </c>
      <c r="D10">
        <v>1</v>
      </c>
      <c r="E10">
        <v>0</v>
      </c>
      <c r="F10">
        <v>0</v>
      </c>
      <c r="G10">
        <v>1</v>
      </c>
      <c r="H10">
        <v>0</v>
      </c>
      <c r="J10">
        <f t="shared" si="2"/>
        <v>9</v>
      </c>
      <c r="K10">
        <f>VLOOKUP($A10,RankingWk13!$A$2:$H$33,2,FALSE)-J10</f>
        <v>4</v>
      </c>
      <c r="L10" t="str">
        <f t="shared" si="0"/>
        <v>Baltimore Ravens</v>
      </c>
      <c r="M10" s="5">
        <f t="shared" si="1"/>
        <v>1545.9245145602702</v>
      </c>
      <c r="N10" s="6">
        <f>M10-VLOOKUP($A10,RankingWk13!$A$2:$H$33,3,FALSE)</f>
        <v>36.538332742672083</v>
      </c>
    </row>
    <row r="11" spans="1:14">
      <c r="A11" t="s">
        <v>31</v>
      </c>
      <c r="B11">
        <v>10</v>
      </c>
      <c r="C11">
        <v>1544.6895279999374</v>
      </c>
      <c r="D11">
        <v>1</v>
      </c>
      <c r="E11">
        <v>1</v>
      </c>
      <c r="F11">
        <v>0</v>
      </c>
      <c r="G11">
        <v>0</v>
      </c>
      <c r="H11">
        <v>0</v>
      </c>
      <c r="J11">
        <f t="shared" si="2"/>
        <v>10</v>
      </c>
      <c r="K11">
        <f>VLOOKUP($A11,RankingWk13!$A$2:$H$33,2,FALSE)-J11</f>
        <v>-2</v>
      </c>
      <c r="L11" t="str">
        <f t="shared" si="0"/>
        <v>Green Bay Packers</v>
      </c>
      <c r="M11" s="5">
        <f t="shared" si="1"/>
        <v>1544.6895279999374</v>
      </c>
      <c r="N11" s="6">
        <f>M11-VLOOKUP($A11,RankingWk13!$A$2:$H$33,3,FALSE)</f>
        <v>-6.5379788937498233</v>
      </c>
    </row>
    <row r="12" spans="1:14">
      <c r="A12" t="s">
        <v>49</v>
      </c>
      <c r="B12">
        <v>11</v>
      </c>
      <c r="C12">
        <v>1539.194474401286</v>
      </c>
      <c r="D12">
        <v>1</v>
      </c>
      <c r="E12">
        <v>0</v>
      </c>
      <c r="F12">
        <v>0</v>
      </c>
      <c r="G12">
        <v>1</v>
      </c>
      <c r="H12">
        <v>0</v>
      </c>
      <c r="J12">
        <f t="shared" si="2"/>
        <v>11</v>
      </c>
      <c r="K12">
        <f>VLOOKUP($A12,RankingWk13!$A$2:$H$33,2,FALSE)-J12</f>
        <v>-2</v>
      </c>
      <c r="L12" t="str">
        <f t="shared" si="0"/>
        <v>Pittsburgh Steelers</v>
      </c>
      <c r="M12" s="5">
        <f t="shared" si="1"/>
        <v>1539.194474401286</v>
      </c>
      <c r="N12" s="6">
        <f>M12-VLOOKUP($A12,RankingWk13!$A$2:$H$33,3,FALSE)</f>
        <v>-5.7752737851853908</v>
      </c>
    </row>
    <row r="13" spans="1:14">
      <c r="A13" t="s">
        <v>52</v>
      </c>
      <c r="B13">
        <v>12</v>
      </c>
      <c r="C13">
        <v>1520.0162394306449</v>
      </c>
      <c r="D13">
        <v>1</v>
      </c>
      <c r="E13">
        <v>0</v>
      </c>
      <c r="F13">
        <v>0</v>
      </c>
      <c r="G13">
        <v>1</v>
      </c>
      <c r="H13">
        <v>0</v>
      </c>
      <c r="J13">
        <f t="shared" si="2"/>
        <v>12</v>
      </c>
      <c r="K13">
        <f>VLOOKUP($A13,RankingWk13!$A$2:$H$33,2,FALSE)-J13</f>
        <v>5</v>
      </c>
      <c r="L13" t="str">
        <f t="shared" si="0"/>
        <v>New Orleans Saints</v>
      </c>
      <c r="M13" s="5">
        <f t="shared" si="1"/>
        <v>1520.0162394306449</v>
      </c>
      <c r="N13" s="6">
        <f>M13-VLOOKUP($A13,RankingWk13!$A$2:$H$33,3,FALSE)</f>
        <v>31.264619751569171</v>
      </c>
    </row>
    <row r="14" spans="1:14">
      <c r="A14" t="s">
        <v>50</v>
      </c>
      <c r="B14">
        <v>13</v>
      </c>
      <c r="C14">
        <v>1519.6280374207297</v>
      </c>
      <c r="D14">
        <v>1</v>
      </c>
      <c r="E14">
        <v>1</v>
      </c>
      <c r="F14">
        <v>0</v>
      </c>
      <c r="G14">
        <v>0</v>
      </c>
      <c r="H14">
        <v>0</v>
      </c>
      <c r="J14">
        <f t="shared" si="2"/>
        <v>13</v>
      </c>
      <c r="K14">
        <f>VLOOKUP($A14,RankingWk13!$A$2:$H$33,2,FALSE)-J14</f>
        <v>12</v>
      </c>
      <c r="L14" t="str">
        <f t="shared" si="0"/>
        <v>San Diego Chargers</v>
      </c>
      <c r="M14" s="5">
        <f t="shared" si="1"/>
        <v>1519.6280374207297</v>
      </c>
      <c r="N14" s="6">
        <f>M14-VLOOKUP($A14,RankingWk13!$A$2:$H$33,3,FALSE)</f>
        <v>70.758261175154757</v>
      </c>
    </row>
    <row r="15" spans="1:14">
      <c r="A15" t="s">
        <v>27</v>
      </c>
      <c r="B15">
        <v>14</v>
      </c>
      <c r="C15">
        <v>1518.6288979331932</v>
      </c>
      <c r="D15">
        <v>1</v>
      </c>
      <c r="E15">
        <v>1</v>
      </c>
      <c r="F15">
        <v>0</v>
      </c>
      <c r="G15">
        <v>0</v>
      </c>
      <c r="H15">
        <v>0</v>
      </c>
      <c r="J15">
        <f t="shared" si="2"/>
        <v>14</v>
      </c>
      <c r="K15">
        <f>VLOOKUP($A15,RankingWk13!$A$2:$H$33,2,FALSE)-J15</f>
        <v>-11</v>
      </c>
      <c r="L15" t="str">
        <f t="shared" si="0"/>
        <v>Carolina Panthers</v>
      </c>
      <c r="M15" s="5">
        <f t="shared" si="1"/>
        <v>1518.6288979331932</v>
      </c>
      <c r="N15" s="6">
        <f>M15-VLOOKUP($A15,RankingWk13!$A$2:$H$33,3,FALSE)</f>
        <v>-95.63036740552252</v>
      </c>
    </row>
    <row r="16" spans="1:14">
      <c r="A16" t="s">
        <v>29</v>
      </c>
      <c r="B16">
        <v>15</v>
      </c>
      <c r="C16">
        <v>1517.3310688582953</v>
      </c>
      <c r="D16">
        <v>1</v>
      </c>
      <c r="E16">
        <v>1</v>
      </c>
      <c r="F16">
        <v>0</v>
      </c>
      <c r="G16">
        <v>0</v>
      </c>
      <c r="H16">
        <v>0</v>
      </c>
      <c r="J16">
        <f t="shared" si="2"/>
        <v>15</v>
      </c>
      <c r="K16">
        <f>VLOOKUP($A16,RankingWk13!$A$2:$H$33,2,FALSE)-J16</f>
        <v>-5</v>
      </c>
      <c r="L16" t="str">
        <f t="shared" si="0"/>
        <v>Kansas City Chiefs</v>
      </c>
      <c r="M16" s="5">
        <f t="shared" si="1"/>
        <v>1517.3310688582953</v>
      </c>
      <c r="N16" s="6">
        <f>M16-VLOOKUP($A16,RankingWk13!$A$2:$H$33,3,FALSE)</f>
        <v>-15.843791857388624</v>
      </c>
    </row>
    <row r="17" spans="1:14">
      <c r="A17" t="s">
        <v>44</v>
      </c>
      <c r="B17">
        <v>16</v>
      </c>
      <c r="C17">
        <v>1512.1091331115306</v>
      </c>
      <c r="D17">
        <v>1</v>
      </c>
      <c r="E17">
        <v>0</v>
      </c>
      <c r="F17">
        <v>0</v>
      </c>
      <c r="G17">
        <v>1</v>
      </c>
      <c r="H17">
        <v>0</v>
      </c>
      <c r="J17">
        <f t="shared" si="2"/>
        <v>16</v>
      </c>
      <c r="K17">
        <f>VLOOKUP($A17,RankingWk13!$A$2:$H$33,2,FALSE)-J17</f>
        <v>8</v>
      </c>
      <c r="L17" t="str">
        <f t="shared" si="0"/>
        <v>Philadelphia Eagles</v>
      </c>
      <c r="M17" s="5">
        <f t="shared" si="1"/>
        <v>1512.1091331115306</v>
      </c>
      <c r="N17" s="6">
        <f>M17-VLOOKUP($A17,RankingWk13!$A$2:$H$33,3,FALSE)</f>
        <v>55.954553959830491</v>
      </c>
    </row>
    <row r="18" spans="1:14">
      <c r="A18" t="s">
        <v>36</v>
      </c>
      <c r="B18">
        <v>17</v>
      </c>
      <c r="C18">
        <v>1507.313665101678</v>
      </c>
      <c r="D18">
        <v>1</v>
      </c>
      <c r="E18">
        <v>0</v>
      </c>
      <c r="F18">
        <v>0</v>
      </c>
      <c r="G18">
        <v>1</v>
      </c>
      <c r="H18">
        <v>0</v>
      </c>
      <c r="J18">
        <f t="shared" si="2"/>
        <v>17</v>
      </c>
      <c r="K18">
        <f>VLOOKUP($A18,RankingWk13!$A$2:$H$33,2,FALSE)-J18</f>
        <v>-1</v>
      </c>
      <c r="L18" t="str">
        <f t="shared" si="0"/>
        <v>Detroit Lions</v>
      </c>
      <c r="M18" s="5">
        <f t="shared" si="1"/>
        <v>1507.313665101678</v>
      </c>
      <c r="N18" s="6">
        <f>M18-VLOOKUP($A18,RankingWk13!$A$2:$H$33,3,FALSE)</f>
        <v>10.169307127531056</v>
      </c>
    </row>
    <row r="19" spans="1:14">
      <c r="A19" t="s">
        <v>34</v>
      </c>
      <c r="B19">
        <v>18</v>
      </c>
      <c r="C19">
        <v>1503.0947927884642</v>
      </c>
      <c r="D19">
        <v>1</v>
      </c>
      <c r="E19">
        <v>1</v>
      </c>
      <c r="F19">
        <v>0</v>
      </c>
      <c r="G19">
        <v>0</v>
      </c>
      <c r="H19">
        <v>0</v>
      </c>
      <c r="J19">
        <f t="shared" si="2"/>
        <v>18</v>
      </c>
      <c r="K19">
        <f>VLOOKUP($A19,RankingWk13!$A$2:$H$33,2,FALSE)-J19</f>
        <v>5</v>
      </c>
      <c r="L19" t="str">
        <f t="shared" si="0"/>
        <v>Miami Dolphins</v>
      </c>
      <c r="M19" s="5">
        <f t="shared" si="1"/>
        <v>1503.0947927884642</v>
      </c>
      <c r="N19" s="6">
        <f>M19-VLOOKUP($A19,RankingWk13!$A$2:$H$33,3,FALSE)</f>
        <v>44.914076574495994</v>
      </c>
    </row>
    <row r="20" spans="1:14">
      <c r="A20" t="s">
        <v>24</v>
      </c>
      <c r="B20">
        <v>19</v>
      </c>
      <c r="C20">
        <v>1495.7065201030953</v>
      </c>
      <c r="D20">
        <v>1</v>
      </c>
      <c r="E20">
        <v>1</v>
      </c>
      <c r="F20">
        <v>0</v>
      </c>
      <c r="G20">
        <v>0</v>
      </c>
      <c r="H20">
        <v>0</v>
      </c>
      <c r="J20">
        <f t="shared" si="2"/>
        <v>19</v>
      </c>
      <c r="K20">
        <f>VLOOKUP($A20,RankingWk13!$A$2:$H$33,2,FALSE)-J20</f>
        <v>1</v>
      </c>
      <c r="L20" t="str">
        <f t="shared" si="0"/>
        <v>Atlanta Falcons</v>
      </c>
      <c r="M20" s="5">
        <f t="shared" si="1"/>
        <v>1495.7065201030953</v>
      </c>
      <c r="N20" s="6">
        <f>M20-VLOOKUP($A20,RankingWk13!$A$2:$H$33,3,FALSE)</f>
        <v>19.538621931803846</v>
      </c>
    </row>
    <row r="21" spans="1:14">
      <c r="A21" t="s">
        <v>30</v>
      </c>
      <c r="B21">
        <v>20</v>
      </c>
      <c r="C21">
        <v>1492.7058976122357</v>
      </c>
      <c r="D21">
        <v>1</v>
      </c>
      <c r="E21">
        <v>1</v>
      </c>
      <c r="F21">
        <v>0</v>
      </c>
      <c r="G21">
        <v>0</v>
      </c>
      <c r="H21">
        <v>0</v>
      </c>
      <c r="J21">
        <f t="shared" si="2"/>
        <v>20</v>
      </c>
      <c r="K21">
        <f>VLOOKUP($A21,RankingWk13!$A$2:$H$33,2,FALSE)-J21</f>
        <v>-1</v>
      </c>
      <c r="L21" t="str">
        <f t="shared" si="0"/>
        <v>Buffalo Bills</v>
      </c>
      <c r="M21" s="5">
        <f t="shared" si="1"/>
        <v>1492.7058976122357</v>
      </c>
      <c r="N21" s="6">
        <f>M21-VLOOKUP($A21,RankingWk13!$A$2:$H$33,3,FALSE)</f>
        <v>15.862332682870829</v>
      </c>
    </row>
    <row r="22" spans="1:14">
      <c r="A22" t="s">
        <v>23</v>
      </c>
      <c r="B22">
        <v>21</v>
      </c>
      <c r="C22">
        <v>1472.7050304566133</v>
      </c>
      <c r="D22">
        <v>1</v>
      </c>
      <c r="E22">
        <v>0</v>
      </c>
      <c r="F22">
        <v>0</v>
      </c>
      <c r="G22">
        <v>1</v>
      </c>
      <c r="H22">
        <v>0</v>
      </c>
      <c r="J22">
        <f t="shared" si="2"/>
        <v>21</v>
      </c>
      <c r="K22">
        <f>VLOOKUP($A22,RankingWk13!$A$2:$H$33,2,FALSE)-J22</f>
        <v>-7</v>
      </c>
      <c r="L22" t="str">
        <f t="shared" si="0"/>
        <v>Houston Texans</v>
      </c>
      <c r="M22" s="5">
        <f t="shared" si="1"/>
        <v>1472.7050304566133</v>
      </c>
      <c r="N22" s="6">
        <f>M22-VLOOKUP($A22,RankingWk13!$A$2:$H$33,3,FALSE)</f>
        <v>-29.658573423829694</v>
      </c>
    </row>
    <row r="23" spans="1:14">
      <c r="A23" t="s">
        <v>37</v>
      </c>
      <c r="B23">
        <v>22</v>
      </c>
      <c r="C23">
        <v>1470.4092469808434</v>
      </c>
      <c r="D23">
        <v>1</v>
      </c>
      <c r="E23">
        <v>1</v>
      </c>
      <c r="F23">
        <v>0</v>
      </c>
      <c r="G23">
        <v>0</v>
      </c>
      <c r="H23">
        <v>0</v>
      </c>
      <c r="J23">
        <f t="shared" si="2"/>
        <v>22</v>
      </c>
      <c r="K23">
        <f>VLOOKUP($A23,RankingWk13!$A$2:$H$33,2,FALSE)-J23</f>
        <v>4</v>
      </c>
      <c r="L23" t="str">
        <f t="shared" si="0"/>
        <v>St. Louis Rams</v>
      </c>
      <c r="M23" s="5">
        <f t="shared" si="1"/>
        <v>1470.4092469808434</v>
      </c>
      <c r="N23" s="6">
        <f>M23-VLOOKUP($A23,RankingWk13!$A$2:$H$33,3,FALSE)</f>
        <v>30.720684501557116</v>
      </c>
    </row>
    <row r="24" spans="1:14">
      <c r="A24" t="s">
        <v>43</v>
      </c>
      <c r="B24">
        <v>23</v>
      </c>
      <c r="C24">
        <v>1467.1242971324732</v>
      </c>
      <c r="D24">
        <v>1</v>
      </c>
      <c r="E24">
        <v>0</v>
      </c>
      <c r="F24">
        <v>0</v>
      </c>
      <c r="G24">
        <v>1</v>
      </c>
      <c r="H24">
        <v>0</v>
      </c>
      <c r="J24">
        <f t="shared" si="2"/>
        <v>23</v>
      </c>
      <c r="K24">
        <f>VLOOKUP($A24,RankingWk13!$A$2:$H$33,2,FALSE)-J24</f>
        <v>-2</v>
      </c>
      <c r="L24" t="str">
        <f t="shared" si="0"/>
        <v>New York Giants</v>
      </c>
      <c r="M24" s="5">
        <f t="shared" si="1"/>
        <v>1467.1242971324732</v>
      </c>
      <c r="N24" s="6">
        <f>M24-VLOOKUP($A24,RankingWk13!$A$2:$H$33,3,FALSE)</f>
        <v>-6.0854240260923689</v>
      </c>
    </row>
    <row r="25" spans="1:14">
      <c r="A25" t="s">
        <v>41</v>
      </c>
      <c r="B25">
        <v>24</v>
      </c>
      <c r="C25">
        <v>1460.4209943419742</v>
      </c>
      <c r="D25">
        <v>1</v>
      </c>
      <c r="E25">
        <v>0</v>
      </c>
      <c r="F25">
        <v>0</v>
      </c>
      <c r="G25">
        <v>1</v>
      </c>
      <c r="H25">
        <v>0</v>
      </c>
      <c r="J25">
        <f t="shared" si="2"/>
        <v>24</v>
      </c>
      <c r="K25">
        <f>VLOOKUP($A25,RankingWk13!$A$2:$H$33,2,FALSE)-J25</f>
        <v>-13</v>
      </c>
      <c r="L25" t="str">
        <f t="shared" si="0"/>
        <v>Minnesota Vikings</v>
      </c>
      <c r="M25" s="5">
        <f t="shared" si="1"/>
        <v>1460.4209943419742</v>
      </c>
      <c r="N25" s="6">
        <f>M25-VLOOKUP($A25,RankingWk13!$A$2:$H$33,3,FALSE)</f>
        <v>-70.710670022165459</v>
      </c>
    </row>
    <row r="26" spans="1:14">
      <c r="A26" t="s">
        <v>25</v>
      </c>
      <c r="B26">
        <v>25</v>
      </c>
      <c r="C26">
        <v>1457.6224510931215</v>
      </c>
      <c r="D26">
        <v>1</v>
      </c>
      <c r="E26">
        <v>0</v>
      </c>
      <c r="F26">
        <v>0</v>
      </c>
      <c r="G26">
        <v>1</v>
      </c>
      <c r="H26">
        <v>0</v>
      </c>
      <c r="J26">
        <f t="shared" si="2"/>
        <v>25</v>
      </c>
      <c r="K26">
        <f>VLOOKUP($A26,RankingWk13!$A$2:$H$33,2,FALSE)-J26</f>
        <v>-7</v>
      </c>
      <c r="L26" t="str">
        <f t="shared" si="0"/>
        <v>Chicago Bears</v>
      </c>
      <c r="M26" s="5">
        <f t="shared" si="1"/>
        <v>1457.6224510931215</v>
      </c>
      <c r="N26" s="6">
        <f>M26-VLOOKUP($A26,RankingWk13!$A$2:$H$33,3,FALSE)</f>
        <v>-22.854402330264975</v>
      </c>
    </row>
    <row r="27" spans="1:14">
      <c r="A27" t="s">
        <v>22</v>
      </c>
      <c r="B27">
        <v>26</v>
      </c>
      <c r="C27">
        <v>1457.0664179418261</v>
      </c>
      <c r="D27">
        <v>1</v>
      </c>
      <c r="E27">
        <v>1</v>
      </c>
      <c r="F27">
        <v>0</v>
      </c>
      <c r="G27">
        <v>0</v>
      </c>
      <c r="H27">
        <v>0</v>
      </c>
      <c r="J27">
        <f t="shared" si="2"/>
        <v>26</v>
      </c>
      <c r="K27">
        <f>VLOOKUP($A27,RankingWk13!$A$2:$H$33,2,FALSE)-J27</f>
        <v>-4</v>
      </c>
      <c r="L27" t="str">
        <f t="shared" si="0"/>
        <v>New York Jets</v>
      </c>
      <c r="M27" s="5">
        <f t="shared" si="1"/>
        <v>1457.0664179418261</v>
      </c>
      <c r="N27" s="6">
        <f>M27-VLOOKUP($A27,RankingWk13!$A$2:$H$33,3,FALSE)</f>
        <v>-5.650803639690821</v>
      </c>
    </row>
    <row r="28" spans="1:14">
      <c r="A28" t="s">
        <v>40</v>
      </c>
      <c r="B28">
        <v>27</v>
      </c>
      <c r="C28">
        <v>1427.6764704725406</v>
      </c>
      <c r="D28">
        <v>1</v>
      </c>
      <c r="E28">
        <v>0</v>
      </c>
      <c r="F28">
        <v>0</v>
      </c>
      <c r="G28">
        <v>1</v>
      </c>
      <c r="H28">
        <v>0</v>
      </c>
      <c r="J28">
        <f t="shared" si="2"/>
        <v>27</v>
      </c>
      <c r="K28">
        <f>VLOOKUP($A28,RankingWk13!$A$2:$H$33,2,FALSE)-J28</f>
        <v>1</v>
      </c>
      <c r="L28" t="str">
        <f t="shared" si="0"/>
        <v>Jacksonville Jaguars</v>
      </c>
      <c r="M28" s="5">
        <f t="shared" si="1"/>
        <v>1427.6764704725406</v>
      </c>
      <c r="N28" s="6">
        <f>M28-VLOOKUP($A28,RankingWk13!$A$2:$H$33,3,FALSE)</f>
        <v>8.5107619058244381</v>
      </c>
    </row>
    <row r="29" spans="1:14">
      <c r="A29" t="s">
        <v>46</v>
      </c>
      <c r="B29">
        <v>28</v>
      </c>
      <c r="C29">
        <v>1387.9578190852533</v>
      </c>
      <c r="D29">
        <v>1</v>
      </c>
      <c r="E29">
        <v>0</v>
      </c>
      <c r="F29">
        <v>0</v>
      </c>
      <c r="G29">
        <v>1</v>
      </c>
      <c r="H29">
        <v>0</v>
      </c>
      <c r="J29">
        <f t="shared" si="2"/>
        <v>28</v>
      </c>
      <c r="K29">
        <f>VLOOKUP($A29,RankingWk13!$A$2:$H$33,2,FALSE)-J29</f>
        <v>-1</v>
      </c>
      <c r="L29" t="str">
        <f t="shared" si="0"/>
        <v>Washington Redskins</v>
      </c>
      <c r="M29" s="5">
        <f t="shared" si="1"/>
        <v>1387.9578190852533</v>
      </c>
      <c r="N29" s="6">
        <f>M29-VLOOKUP($A29,RankingWk13!$A$2:$H$33,3,FALSE)</f>
        <v>-36.008525012993005</v>
      </c>
    </row>
    <row r="30" spans="1:14">
      <c r="A30" t="s">
        <v>26</v>
      </c>
      <c r="B30">
        <v>29</v>
      </c>
      <c r="C30">
        <v>1383.8947446422037</v>
      </c>
      <c r="D30">
        <v>1</v>
      </c>
      <c r="E30">
        <v>1</v>
      </c>
      <c r="F30">
        <v>0</v>
      </c>
      <c r="G30">
        <v>0</v>
      </c>
      <c r="H30">
        <v>0</v>
      </c>
      <c r="J30">
        <f t="shared" si="2"/>
        <v>29</v>
      </c>
      <c r="K30">
        <f>VLOOKUP($A30,RankingWk13!$A$2:$H$33,2,FALSE)-J30</f>
        <v>3</v>
      </c>
      <c r="L30" t="str">
        <f t="shared" si="0"/>
        <v>Tennessee Titans</v>
      </c>
      <c r="M30" s="5">
        <f t="shared" si="1"/>
        <v>1383.8947446422037</v>
      </c>
      <c r="N30" s="6">
        <f>M30-VLOOKUP($A30,RankingWk13!$A$2:$H$33,3,FALSE)</f>
        <v>55.270937073060395</v>
      </c>
    </row>
    <row r="31" spans="1:14">
      <c r="A31" t="s">
        <v>32</v>
      </c>
      <c r="B31">
        <v>30</v>
      </c>
      <c r="C31">
        <v>1376.8820190955946</v>
      </c>
      <c r="D31">
        <v>1</v>
      </c>
      <c r="E31">
        <v>0</v>
      </c>
      <c r="F31">
        <v>0</v>
      </c>
      <c r="G31">
        <v>1</v>
      </c>
      <c r="H31">
        <v>0</v>
      </c>
      <c r="J31">
        <f t="shared" si="2"/>
        <v>30</v>
      </c>
      <c r="K31">
        <f>VLOOKUP($A31,RankingWk13!$A$2:$H$33,2,FALSE)-J31</f>
        <v>1</v>
      </c>
      <c r="L31" t="str">
        <f t="shared" si="0"/>
        <v>Cleveland Browns</v>
      </c>
      <c r="M31" s="5">
        <f t="shared" si="1"/>
        <v>1376.8820190955946</v>
      </c>
      <c r="N31" s="6">
        <f>M31-VLOOKUP($A31,RankingWk13!$A$2:$H$33,3,FALSE)</f>
        <v>28.994176621090674</v>
      </c>
    </row>
    <row r="32" spans="1:14">
      <c r="A32" t="s">
        <v>47</v>
      </c>
      <c r="B32">
        <v>31</v>
      </c>
      <c r="C32">
        <v>1372.8959305405228</v>
      </c>
      <c r="D32">
        <v>1</v>
      </c>
      <c r="E32">
        <v>0</v>
      </c>
      <c r="F32">
        <v>0</v>
      </c>
      <c r="G32">
        <v>1</v>
      </c>
      <c r="H32">
        <v>0</v>
      </c>
      <c r="J32">
        <f t="shared" si="2"/>
        <v>31</v>
      </c>
      <c r="K32">
        <f>VLOOKUP($A32,RankingWk13!$A$2:$H$33,2,FALSE)-J32</f>
        <v>-2</v>
      </c>
      <c r="L32" t="str">
        <f t="shared" si="0"/>
        <v>Oakland Raiders</v>
      </c>
      <c r="M32" s="5">
        <f t="shared" si="1"/>
        <v>1372.8959305405228</v>
      </c>
      <c r="N32" s="6">
        <f>M32-VLOOKUP($A32,RankingWk13!$A$2:$H$33,3,FALSE)</f>
        <v>-25.23670481951649</v>
      </c>
    </row>
    <row r="33" spans="1:14">
      <c r="A33" t="s">
        <v>21</v>
      </c>
      <c r="B33">
        <v>32</v>
      </c>
      <c r="C33">
        <v>1357.3849738797194</v>
      </c>
      <c r="D33">
        <v>1</v>
      </c>
      <c r="E33">
        <v>0</v>
      </c>
      <c r="F33">
        <v>0</v>
      </c>
      <c r="G33">
        <v>1</v>
      </c>
      <c r="H33">
        <v>0</v>
      </c>
      <c r="J33">
        <f t="shared" si="2"/>
        <v>32</v>
      </c>
      <c r="K33">
        <f>VLOOKUP($A33,RankingWk13!$A$2:$H$33,2,FALSE)-J33</f>
        <v>-2</v>
      </c>
      <c r="L33" t="str">
        <f t="shared" si="0"/>
        <v>Tampa Bay Buccaneers</v>
      </c>
      <c r="M33" s="5">
        <f t="shared" si="1"/>
        <v>1357.3849738797194</v>
      </c>
      <c r="N33" s="6">
        <f>M33-VLOOKUP($A33,RankingWk13!$A$2:$H$33,3,FALSE)</f>
        <v>-38.975187912108595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92</v>
      </c>
      <c r="B1" t="s">
        <v>104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4" t="s">
        <v>105</v>
      </c>
      <c r="K1" s="4" t="s">
        <v>106</v>
      </c>
      <c r="L1" s="4" t="s">
        <v>107</v>
      </c>
      <c r="M1" s="4" t="s">
        <v>93</v>
      </c>
      <c r="N1" s="4" t="s">
        <v>108</v>
      </c>
    </row>
    <row r="2" spans="1:14">
      <c r="A2" t="s">
        <v>42</v>
      </c>
      <c r="B2">
        <v>1</v>
      </c>
      <c r="C2">
        <v>1671.1271653355241</v>
      </c>
      <c r="D2">
        <v>2</v>
      </c>
      <c r="E2">
        <v>2</v>
      </c>
      <c r="F2">
        <v>0</v>
      </c>
      <c r="G2">
        <v>0</v>
      </c>
      <c r="H2">
        <v>0</v>
      </c>
      <c r="J2">
        <f>1</f>
        <v>1</v>
      </c>
      <c r="K2">
        <f>VLOOKUP($A2,RankingWk13!$A$2:$H$33,2,FALSE)-J2</f>
        <v>0</v>
      </c>
      <c r="L2" t="str">
        <f>A2</f>
        <v>New England Patriots</v>
      </c>
      <c r="M2" s="5">
        <f>C2</f>
        <v>1671.1271653355241</v>
      </c>
      <c r="N2" s="6">
        <f>M2-VLOOKUP($A2,RankingWk13!$A$2:$H$33,3,FALSE)</f>
        <v>-31.78076584698897</v>
      </c>
    </row>
    <row r="3" spans="1:14">
      <c r="A3" t="s">
        <v>33</v>
      </c>
      <c r="B3">
        <v>2</v>
      </c>
      <c r="C3">
        <v>1633.4245214241405</v>
      </c>
      <c r="D3">
        <v>2</v>
      </c>
      <c r="E3">
        <v>2</v>
      </c>
      <c r="F3">
        <v>0</v>
      </c>
      <c r="G3">
        <v>0</v>
      </c>
      <c r="H3">
        <v>0</v>
      </c>
      <c r="J3">
        <f>J2+1</f>
        <v>2</v>
      </c>
      <c r="K3">
        <f>VLOOKUP($A3,RankingWk13!$A$2:$H$33,2,FALSE)-J3</f>
        <v>0</v>
      </c>
      <c r="L3" t="str">
        <f t="shared" ref="L3:L33" si="0">A3</f>
        <v>Denver Broncos</v>
      </c>
      <c r="M3" s="5">
        <f t="shared" ref="M3:M33" si="1">C3</f>
        <v>1633.4245214241405</v>
      </c>
      <c r="N3" s="6">
        <f>M3-VLOOKUP($A3,RankingWk13!$A$2:$H$33,3,FALSE)</f>
        <v>-20.367005647540736</v>
      </c>
    </row>
    <row r="4" spans="1:14">
      <c r="A4" t="s">
        <v>48</v>
      </c>
      <c r="B4">
        <v>3</v>
      </c>
      <c r="C4">
        <v>1597.5818900115478</v>
      </c>
      <c r="D4">
        <v>2</v>
      </c>
      <c r="E4">
        <v>0</v>
      </c>
      <c r="F4">
        <v>0</v>
      </c>
      <c r="G4">
        <v>2</v>
      </c>
      <c r="H4">
        <v>0</v>
      </c>
      <c r="J4">
        <f t="shared" ref="J4:J33" si="2">J3+1</f>
        <v>3</v>
      </c>
      <c r="K4">
        <f>VLOOKUP($A4,RankingWk13!$A$2:$H$33,2,FALSE)-J4</f>
        <v>1</v>
      </c>
      <c r="L4" t="str">
        <f t="shared" si="0"/>
        <v>Seattle Seahawks</v>
      </c>
      <c r="M4" s="5">
        <f t="shared" si="1"/>
        <v>1597.5818900115478</v>
      </c>
      <c r="N4" s="6">
        <f>M4-VLOOKUP($A4,RankingWk13!$A$2:$H$33,3,FALSE)</f>
        <v>-14.542492644711729</v>
      </c>
    </row>
    <row r="5" spans="1:14">
      <c r="A5" t="s">
        <v>35</v>
      </c>
      <c r="B5">
        <v>4</v>
      </c>
      <c r="C5">
        <v>1578.4593797107711</v>
      </c>
      <c r="D5">
        <v>2</v>
      </c>
      <c r="E5">
        <v>2</v>
      </c>
      <c r="F5">
        <v>0</v>
      </c>
      <c r="G5">
        <v>0</v>
      </c>
      <c r="H5">
        <v>0</v>
      </c>
      <c r="J5">
        <f t="shared" si="2"/>
        <v>4</v>
      </c>
      <c r="K5">
        <f>VLOOKUP($A5,RankingWk13!$A$2:$H$33,2,FALSE)-J5</f>
        <v>1</v>
      </c>
      <c r="L5" t="str">
        <f t="shared" si="0"/>
        <v>Cincinnati Bengals</v>
      </c>
      <c r="M5" s="5">
        <f t="shared" si="1"/>
        <v>1578.4593797107711</v>
      </c>
      <c r="N5" s="6">
        <f>M5-VLOOKUP($A5,RankingWk13!$A$2:$H$33,3,FALSE)</f>
        <v>-29.553100867321518</v>
      </c>
    </row>
    <row r="6" spans="1:14">
      <c r="A6" t="s">
        <v>38</v>
      </c>
      <c r="B6">
        <v>5</v>
      </c>
      <c r="C6">
        <v>1572.3314571844478</v>
      </c>
      <c r="D6">
        <v>2</v>
      </c>
      <c r="E6">
        <v>2</v>
      </c>
      <c r="F6">
        <v>0</v>
      </c>
      <c r="G6">
        <v>0</v>
      </c>
      <c r="H6">
        <v>0</v>
      </c>
      <c r="J6">
        <f t="shared" si="2"/>
        <v>5</v>
      </c>
      <c r="K6">
        <f>VLOOKUP($A6,RankingWk13!$A$2:$H$33,2,FALSE)-J6</f>
        <v>7</v>
      </c>
      <c r="L6" t="str">
        <f t="shared" si="0"/>
        <v>Dallas Cowboys</v>
      </c>
      <c r="M6" s="5">
        <f t="shared" si="1"/>
        <v>1572.3314571844478</v>
      </c>
      <c r="N6" s="6">
        <f>M6-VLOOKUP($A6,RankingWk13!$A$2:$H$33,3,FALSE)</f>
        <v>62.398769786325602</v>
      </c>
    </row>
    <row r="7" spans="1:14">
      <c r="A7" t="s">
        <v>51</v>
      </c>
      <c r="B7">
        <v>6</v>
      </c>
      <c r="C7">
        <v>1557.2177288546241</v>
      </c>
      <c r="D7">
        <v>2</v>
      </c>
      <c r="E7">
        <v>1</v>
      </c>
      <c r="F7">
        <v>0</v>
      </c>
      <c r="G7">
        <v>1</v>
      </c>
      <c r="H7">
        <v>0</v>
      </c>
      <c r="J7">
        <f t="shared" si="2"/>
        <v>6</v>
      </c>
      <c r="K7">
        <f>VLOOKUP($A7,RankingWk13!$A$2:$H$33,2,FALSE)-J7</f>
        <v>9</v>
      </c>
      <c r="L7" t="str">
        <f t="shared" si="0"/>
        <v>San Francisco 49ers</v>
      </c>
      <c r="M7" s="5">
        <f t="shared" si="1"/>
        <v>1557.2177288546241</v>
      </c>
      <c r="N7" s="6">
        <f>M7-VLOOKUP($A7,RankingWk13!$A$2:$H$33,3,FALSE)</f>
        <v>56.048051213523877</v>
      </c>
    </row>
    <row r="8" spans="1:14">
      <c r="A8" t="s">
        <v>28</v>
      </c>
      <c r="B8">
        <v>7</v>
      </c>
      <c r="C8">
        <v>1556.7714661113062</v>
      </c>
      <c r="D8">
        <v>2</v>
      </c>
      <c r="E8">
        <v>2</v>
      </c>
      <c r="F8">
        <v>0</v>
      </c>
      <c r="G8">
        <v>0</v>
      </c>
      <c r="H8">
        <v>0</v>
      </c>
      <c r="J8">
        <f t="shared" si="2"/>
        <v>7</v>
      </c>
      <c r="K8">
        <f>VLOOKUP($A8,RankingWk13!$A$2:$H$33,2,FALSE)-J8</f>
        <v>-1</v>
      </c>
      <c r="L8" t="str">
        <f t="shared" si="0"/>
        <v>Arizona Cardinals</v>
      </c>
      <c r="M8" s="5">
        <f t="shared" si="1"/>
        <v>1556.7714661113062</v>
      </c>
      <c r="N8" s="6">
        <f>M8-VLOOKUP($A8,RankingWk13!$A$2:$H$33,3,FALSE)</f>
        <v>-45.546757350044572</v>
      </c>
    </row>
    <row r="9" spans="1:14">
      <c r="A9" t="s">
        <v>31</v>
      </c>
      <c r="B9">
        <v>8</v>
      </c>
      <c r="C9">
        <v>1556.5314656412352</v>
      </c>
      <c r="D9">
        <v>2</v>
      </c>
      <c r="E9">
        <v>2</v>
      </c>
      <c r="F9">
        <v>0</v>
      </c>
      <c r="G9">
        <v>0</v>
      </c>
      <c r="H9">
        <v>0</v>
      </c>
      <c r="J9">
        <f t="shared" si="2"/>
        <v>8</v>
      </c>
      <c r="K9">
        <f>VLOOKUP($A9,RankingWk13!$A$2:$H$33,2,FALSE)-J9</f>
        <v>0</v>
      </c>
      <c r="L9" t="str">
        <f t="shared" si="0"/>
        <v>Green Bay Packers</v>
      </c>
      <c r="M9" s="5">
        <f t="shared" si="1"/>
        <v>1556.5314656412352</v>
      </c>
      <c r="N9" s="6">
        <f>M9-VLOOKUP($A9,RankingWk13!$A$2:$H$33,3,FALSE)</f>
        <v>5.3039587475479948</v>
      </c>
    </row>
    <row r="10" spans="1:14">
      <c r="A10" t="s">
        <v>49</v>
      </c>
      <c r="B10">
        <v>9</v>
      </c>
      <c r="C10">
        <v>1550.0229915349319</v>
      </c>
      <c r="D10">
        <v>2</v>
      </c>
      <c r="E10">
        <v>1</v>
      </c>
      <c r="F10">
        <v>0</v>
      </c>
      <c r="G10">
        <v>1</v>
      </c>
      <c r="H10">
        <v>0</v>
      </c>
      <c r="J10">
        <f t="shared" si="2"/>
        <v>9</v>
      </c>
      <c r="K10">
        <f>VLOOKUP($A10,RankingWk13!$A$2:$H$33,2,FALSE)-J10</f>
        <v>0</v>
      </c>
      <c r="L10" t="str">
        <f t="shared" si="0"/>
        <v>Pittsburgh Steelers</v>
      </c>
      <c r="M10" s="5">
        <f t="shared" si="1"/>
        <v>1550.0229915349319</v>
      </c>
      <c r="N10" s="6">
        <f>M10-VLOOKUP($A10,RankingWk13!$A$2:$H$33,3,FALSE)</f>
        <v>5.0532433484604553</v>
      </c>
    </row>
    <row r="11" spans="1:14">
      <c r="A11" t="s">
        <v>39</v>
      </c>
      <c r="B11">
        <v>10</v>
      </c>
      <c r="C11">
        <v>1540.3828315079247</v>
      </c>
      <c r="D11">
        <v>2</v>
      </c>
      <c r="E11">
        <v>0</v>
      </c>
      <c r="F11">
        <v>0</v>
      </c>
      <c r="G11">
        <v>2</v>
      </c>
      <c r="H11">
        <v>0</v>
      </c>
      <c r="J11">
        <f t="shared" si="2"/>
        <v>10</v>
      </c>
      <c r="K11">
        <f>VLOOKUP($A11,RankingWk13!$A$2:$H$33,2,FALSE)-J11</f>
        <v>-3</v>
      </c>
      <c r="L11" t="str">
        <f t="shared" si="0"/>
        <v>Indianapolis Colts</v>
      </c>
      <c r="M11" s="5">
        <f t="shared" si="1"/>
        <v>1540.3828315079247</v>
      </c>
      <c r="N11" s="6">
        <f>M11-VLOOKUP($A11,RankingWk13!$A$2:$H$33,3,FALSE)</f>
        <v>-24.693053182445283</v>
      </c>
    </row>
    <row r="12" spans="1:14">
      <c r="A12" t="s">
        <v>45</v>
      </c>
      <c r="B12">
        <v>11</v>
      </c>
      <c r="C12">
        <v>1531.3189580626922</v>
      </c>
      <c r="D12">
        <v>2</v>
      </c>
      <c r="E12">
        <v>0</v>
      </c>
      <c r="F12">
        <v>0</v>
      </c>
      <c r="G12">
        <v>2</v>
      </c>
      <c r="H12">
        <v>0</v>
      </c>
      <c r="J12">
        <f t="shared" si="2"/>
        <v>11</v>
      </c>
      <c r="K12">
        <f>VLOOKUP($A12,RankingWk13!$A$2:$H$33,2,FALSE)-J12</f>
        <v>2</v>
      </c>
      <c r="L12" t="str">
        <f t="shared" si="0"/>
        <v>Baltimore Ravens</v>
      </c>
      <c r="M12" s="5">
        <f t="shared" si="1"/>
        <v>1531.3189580626922</v>
      </c>
      <c r="N12" s="6">
        <f>M12-VLOOKUP($A12,RankingWk13!$A$2:$H$33,3,FALSE)</f>
        <v>21.932776245094146</v>
      </c>
    </row>
    <row r="13" spans="1:14">
      <c r="A13" t="s">
        <v>27</v>
      </c>
      <c r="B13">
        <v>12</v>
      </c>
      <c r="C13">
        <v>1527.3147472368719</v>
      </c>
      <c r="D13">
        <v>2</v>
      </c>
      <c r="E13">
        <v>2</v>
      </c>
      <c r="F13">
        <v>0</v>
      </c>
      <c r="G13">
        <v>0</v>
      </c>
      <c r="H13">
        <v>0</v>
      </c>
      <c r="J13">
        <f t="shared" si="2"/>
        <v>12</v>
      </c>
      <c r="K13">
        <f>VLOOKUP($A13,RankingWk13!$A$2:$H$33,2,FALSE)-J13</f>
        <v>-9</v>
      </c>
      <c r="L13" t="str">
        <f t="shared" si="0"/>
        <v>Carolina Panthers</v>
      </c>
      <c r="M13" s="5">
        <f t="shared" si="1"/>
        <v>1527.3147472368719</v>
      </c>
      <c r="N13" s="6">
        <f>M13-VLOOKUP($A13,RankingWk13!$A$2:$H$33,3,FALSE)</f>
        <v>-86.944518101843869</v>
      </c>
    </row>
    <row r="14" spans="1:14">
      <c r="A14" t="s">
        <v>50</v>
      </c>
      <c r="B14">
        <v>13</v>
      </c>
      <c r="C14">
        <v>1511.0648596582862</v>
      </c>
      <c r="D14">
        <v>2</v>
      </c>
      <c r="E14">
        <v>1</v>
      </c>
      <c r="F14">
        <v>0</v>
      </c>
      <c r="G14">
        <v>1</v>
      </c>
      <c r="H14">
        <v>0</v>
      </c>
      <c r="J14">
        <f t="shared" si="2"/>
        <v>13</v>
      </c>
      <c r="K14">
        <f>VLOOKUP($A14,RankingWk13!$A$2:$H$33,2,FALSE)-J14</f>
        <v>12</v>
      </c>
      <c r="L14" t="str">
        <f t="shared" si="0"/>
        <v>San Diego Chargers</v>
      </c>
      <c r="M14" s="5">
        <f t="shared" si="1"/>
        <v>1511.0648596582862</v>
      </c>
      <c r="N14" s="6">
        <f>M14-VLOOKUP($A14,RankingWk13!$A$2:$H$33,3,FALSE)</f>
        <v>62.195083412711256</v>
      </c>
    </row>
    <row r="15" spans="1:14">
      <c r="A15" t="s">
        <v>29</v>
      </c>
      <c r="B15">
        <v>14</v>
      </c>
      <c r="C15">
        <v>1510.3728420715527</v>
      </c>
      <c r="D15">
        <v>2</v>
      </c>
      <c r="E15">
        <v>1</v>
      </c>
      <c r="F15">
        <v>0</v>
      </c>
      <c r="G15">
        <v>1</v>
      </c>
      <c r="H15">
        <v>0</v>
      </c>
      <c r="J15">
        <f t="shared" si="2"/>
        <v>14</v>
      </c>
      <c r="K15">
        <f>VLOOKUP($A15,RankingWk13!$A$2:$H$33,2,FALSE)-J15</f>
        <v>-4</v>
      </c>
      <c r="L15" t="str">
        <f t="shared" si="0"/>
        <v>Kansas City Chiefs</v>
      </c>
      <c r="M15" s="5">
        <f t="shared" si="1"/>
        <v>1510.3728420715527</v>
      </c>
      <c r="N15" s="6">
        <f>M15-VLOOKUP($A15,RankingWk13!$A$2:$H$33,3,FALSE)</f>
        <v>-22.802018644131294</v>
      </c>
    </row>
    <row r="16" spans="1:14">
      <c r="A16" t="s">
        <v>52</v>
      </c>
      <c r="B16">
        <v>15</v>
      </c>
      <c r="C16">
        <v>1505.6496883193204</v>
      </c>
      <c r="D16">
        <v>2</v>
      </c>
      <c r="E16">
        <v>0</v>
      </c>
      <c r="F16">
        <v>0</v>
      </c>
      <c r="G16">
        <v>2</v>
      </c>
      <c r="H16">
        <v>0</v>
      </c>
      <c r="J16">
        <f t="shared" si="2"/>
        <v>15</v>
      </c>
      <c r="K16">
        <f>VLOOKUP($A16,RankingWk13!$A$2:$H$33,2,FALSE)-J16</f>
        <v>2</v>
      </c>
      <c r="L16" t="str">
        <f t="shared" si="0"/>
        <v>New Orleans Saints</v>
      </c>
      <c r="M16" s="5">
        <f t="shared" si="1"/>
        <v>1505.6496883193204</v>
      </c>
      <c r="N16" s="6">
        <f>M16-VLOOKUP($A16,RankingWk13!$A$2:$H$33,3,FALSE)</f>
        <v>16.898068640244674</v>
      </c>
    </row>
    <row r="17" spans="1:14">
      <c r="A17" t="s">
        <v>24</v>
      </c>
      <c r="B17">
        <v>16</v>
      </c>
      <c r="C17">
        <v>1504.8857084403583</v>
      </c>
      <c r="D17">
        <v>2</v>
      </c>
      <c r="E17">
        <v>2</v>
      </c>
      <c r="F17">
        <v>0</v>
      </c>
      <c r="G17">
        <v>0</v>
      </c>
      <c r="H17">
        <v>0</v>
      </c>
      <c r="J17">
        <f t="shared" si="2"/>
        <v>16</v>
      </c>
      <c r="K17">
        <f>VLOOKUP($A17,RankingWk13!$A$2:$H$33,2,FALSE)-J17</f>
        <v>4</v>
      </c>
      <c r="L17" t="str">
        <f t="shared" si="0"/>
        <v>Atlanta Falcons</v>
      </c>
      <c r="M17" s="5">
        <f t="shared" si="1"/>
        <v>1504.8857084403583</v>
      </c>
      <c r="N17" s="6">
        <f>M17-VLOOKUP($A17,RankingWk13!$A$2:$H$33,3,FALSE)</f>
        <v>28.717810269066831</v>
      </c>
    </row>
    <row r="18" spans="1:14">
      <c r="A18" t="s">
        <v>44</v>
      </c>
      <c r="B18">
        <v>17</v>
      </c>
      <c r="C18">
        <v>1503.5862769994876</v>
      </c>
      <c r="D18">
        <v>2</v>
      </c>
      <c r="E18">
        <v>0</v>
      </c>
      <c r="F18">
        <v>0</v>
      </c>
      <c r="G18">
        <v>2</v>
      </c>
      <c r="H18">
        <v>0</v>
      </c>
      <c r="J18">
        <f t="shared" si="2"/>
        <v>17</v>
      </c>
      <c r="K18">
        <f>VLOOKUP($A18,RankingWk13!$A$2:$H$33,2,FALSE)-J18</f>
        <v>7</v>
      </c>
      <c r="L18" t="str">
        <f t="shared" si="0"/>
        <v>Philadelphia Eagles</v>
      </c>
      <c r="M18" s="5">
        <f t="shared" si="1"/>
        <v>1503.5862769994876</v>
      </c>
      <c r="N18" s="6">
        <f>M18-VLOOKUP($A18,RankingWk13!$A$2:$H$33,3,FALSE)</f>
        <v>47.431697847787518</v>
      </c>
    </row>
    <row r="19" spans="1:14">
      <c r="A19" t="s">
        <v>36</v>
      </c>
      <c r="B19">
        <v>18</v>
      </c>
      <c r="C19">
        <v>1495.9721216756275</v>
      </c>
      <c r="D19">
        <v>2</v>
      </c>
      <c r="E19">
        <v>0</v>
      </c>
      <c r="F19">
        <v>0</v>
      </c>
      <c r="G19">
        <v>2</v>
      </c>
      <c r="H19">
        <v>0</v>
      </c>
      <c r="J19">
        <f t="shared" si="2"/>
        <v>18</v>
      </c>
      <c r="K19">
        <f>VLOOKUP($A19,RankingWk13!$A$2:$H$33,2,FALSE)-J19</f>
        <v>-2</v>
      </c>
      <c r="L19" t="str">
        <f t="shared" si="0"/>
        <v>Detroit Lions</v>
      </c>
      <c r="M19" s="5">
        <f t="shared" si="1"/>
        <v>1495.9721216756275</v>
      </c>
      <c r="N19" s="6">
        <f>M19-VLOOKUP($A19,RankingWk13!$A$2:$H$33,3,FALSE)</f>
        <v>-1.172236298519465</v>
      </c>
    </row>
    <row r="20" spans="1:14">
      <c r="A20" t="s">
        <v>34</v>
      </c>
      <c r="B20">
        <v>19</v>
      </c>
      <c r="C20">
        <v>1490.9575430571122</v>
      </c>
      <c r="D20">
        <v>2</v>
      </c>
      <c r="E20">
        <v>1</v>
      </c>
      <c r="F20">
        <v>0</v>
      </c>
      <c r="G20">
        <v>1</v>
      </c>
      <c r="H20">
        <v>0</v>
      </c>
      <c r="J20">
        <f t="shared" si="2"/>
        <v>19</v>
      </c>
      <c r="K20">
        <f>VLOOKUP($A20,RankingWk13!$A$2:$H$33,2,FALSE)-J20</f>
        <v>4</v>
      </c>
      <c r="L20" t="str">
        <f t="shared" si="0"/>
        <v>Miami Dolphins</v>
      </c>
      <c r="M20" s="5">
        <f t="shared" si="1"/>
        <v>1490.9575430571122</v>
      </c>
      <c r="N20" s="6">
        <f>M20-VLOOKUP($A20,RankingWk13!$A$2:$H$33,3,FALSE)</f>
        <v>32.776826843143908</v>
      </c>
    </row>
    <row r="21" spans="1:14">
      <c r="A21" t="s">
        <v>30</v>
      </c>
      <c r="B21">
        <v>20</v>
      </c>
      <c r="C21">
        <v>1487.3114132763189</v>
      </c>
      <c r="D21">
        <v>2</v>
      </c>
      <c r="E21">
        <v>1</v>
      </c>
      <c r="F21">
        <v>0</v>
      </c>
      <c r="G21">
        <v>1</v>
      </c>
      <c r="H21">
        <v>0</v>
      </c>
      <c r="J21">
        <f t="shared" si="2"/>
        <v>20</v>
      </c>
      <c r="K21">
        <f>VLOOKUP($A21,RankingWk13!$A$2:$H$33,2,FALSE)-J21</f>
        <v>-1</v>
      </c>
      <c r="L21" t="str">
        <f t="shared" si="0"/>
        <v>Buffalo Bills</v>
      </c>
      <c r="M21" s="5">
        <f t="shared" si="1"/>
        <v>1487.3114132763189</v>
      </c>
      <c r="N21" s="6">
        <f>M21-VLOOKUP($A21,RankingWk13!$A$2:$H$33,3,FALSE)</f>
        <v>10.467848346954042</v>
      </c>
    </row>
    <row r="22" spans="1:14">
      <c r="A22" t="s">
        <v>41</v>
      </c>
      <c r="B22">
        <v>21</v>
      </c>
      <c r="C22">
        <v>1471.7625377680247</v>
      </c>
      <c r="D22">
        <v>2</v>
      </c>
      <c r="E22">
        <v>1</v>
      </c>
      <c r="F22">
        <v>0</v>
      </c>
      <c r="G22">
        <v>1</v>
      </c>
      <c r="H22">
        <v>0</v>
      </c>
      <c r="J22">
        <f t="shared" si="2"/>
        <v>21</v>
      </c>
      <c r="K22">
        <f>VLOOKUP($A22,RankingWk13!$A$2:$H$33,2,FALSE)-J22</f>
        <v>-10</v>
      </c>
      <c r="L22" t="str">
        <f t="shared" si="0"/>
        <v>Minnesota Vikings</v>
      </c>
      <c r="M22" s="5">
        <f t="shared" si="1"/>
        <v>1471.7625377680247</v>
      </c>
      <c r="N22" s="6">
        <f>M22-VLOOKUP($A22,RankingWk13!$A$2:$H$33,3,FALSE)</f>
        <v>-59.369126596114938</v>
      </c>
    </row>
    <row r="23" spans="1:14">
      <c r="A23" t="s">
        <v>22</v>
      </c>
      <c r="B23">
        <v>22</v>
      </c>
      <c r="C23">
        <v>1469.7615939907184</v>
      </c>
      <c r="D23">
        <v>2</v>
      </c>
      <c r="E23">
        <v>2</v>
      </c>
      <c r="F23">
        <v>0</v>
      </c>
      <c r="G23">
        <v>0</v>
      </c>
      <c r="H23">
        <v>0</v>
      </c>
      <c r="J23">
        <f t="shared" si="2"/>
        <v>22</v>
      </c>
      <c r="K23">
        <f>VLOOKUP($A23,RankingWk13!$A$2:$H$33,2,FALSE)-J23</f>
        <v>0</v>
      </c>
      <c r="L23" t="str">
        <f t="shared" si="0"/>
        <v>New York Jets</v>
      </c>
      <c r="M23" s="5">
        <f t="shared" si="1"/>
        <v>1469.7615939907184</v>
      </c>
      <c r="N23" s="6">
        <f>M23-VLOOKUP($A23,RankingWk13!$A$2:$H$33,3,FALSE)</f>
        <v>7.0443724092015145</v>
      </c>
    </row>
    <row r="24" spans="1:14">
      <c r="A24" t="s">
        <v>23</v>
      </c>
      <c r="B24">
        <v>23</v>
      </c>
      <c r="C24">
        <v>1464.0191811529346</v>
      </c>
      <c r="D24">
        <v>2</v>
      </c>
      <c r="E24">
        <v>0</v>
      </c>
      <c r="F24">
        <v>0</v>
      </c>
      <c r="G24">
        <v>2</v>
      </c>
      <c r="H24">
        <v>0</v>
      </c>
      <c r="J24">
        <f t="shared" si="2"/>
        <v>23</v>
      </c>
      <c r="K24">
        <f>VLOOKUP($A24,RankingWk13!$A$2:$H$33,2,FALSE)-J24</f>
        <v>-9</v>
      </c>
      <c r="L24" t="str">
        <f t="shared" si="0"/>
        <v>Houston Texans</v>
      </c>
      <c r="M24" s="5">
        <f t="shared" si="1"/>
        <v>1464.0191811529346</v>
      </c>
      <c r="N24" s="6">
        <f>M24-VLOOKUP($A24,RankingWk13!$A$2:$H$33,3,FALSE)</f>
        <v>-38.344422727508345</v>
      </c>
    </row>
    <row r="25" spans="1:14">
      <c r="A25" t="s">
        <v>37</v>
      </c>
      <c r="B25">
        <v>24</v>
      </c>
      <c r="C25">
        <v>1458.0796731693936</v>
      </c>
      <c r="D25">
        <v>2</v>
      </c>
      <c r="E25">
        <v>1</v>
      </c>
      <c r="F25">
        <v>0</v>
      </c>
      <c r="G25">
        <v>1</v>
      </c>
      <c r="H25">
        <v>0</v>
      </c>
      <c r="J25">
        <f t="shared" si="2"/>
        <v>24</v>
      </c>
      <c r="K25">
        <f>VLOOKUP($A25,RankingWk13!$A$2:$H$33,2,FALSE)-J25</f>
        <v>2</v>
      </c>
      <c r="L25" t="str">
        <f t="shared" si="0"/>
        <v>St. Louis Rams</v>
      </c>
      <c r="M25" s="5">
        <f t="shared" si="1"/>
        <v>1458.0796731693936</v>
      </c>
      <c r="N25" s="6">
        <f>M25-VLOOKUP($A25,RankingWk13!$A$2:$H$33,3,FALSE)</f>
        <v>18.391110690107325</v>
      </c>
    </row>
    <row r="26" spans="1:14">
      <c r="A26" t="s">
        <v>43</v>
      </c>
      <c r="B26">
        <v>25</v>
      </c>
      <c r="C26">
        <v>1457.9451087952102</v>
      </c>
      <c r="D26">
        <v>2</v>
      </c>
      <c r="E26">
        <v>0</v>
      </c>
      <c r="F26">
        <v>0</v>
      </c>
      <c r="G26">
        <v>2</v>
      </c>
      <c r="H26">
        <v>0</v>
      </c>
      <c r="J26">
        <f t="shared" si="2"/>
        <v>25</v>
      </c>
      <c r="K26">
        <f>VLOOKUP($A26,RankingWk13!$A$2:$H$33,2,FALSE)-J26</f>
        <v>-4</v>
      </c>
      <c r="L26" t="str">
        <f t="shared" si="0"/>
        <v>New York Giants</v>
      </c>
      <c r="M26" s="5">
        <f t="shared" si="1"/>
        <v>1457.9451087952102</v>
      </c>
      <c r="N26" s="6">
        <f>M26-VLOOKUP($A26,RankingWk13!$A$2:$H$33,3,FALSE)</f>
        <v>-15.264612363355354</v>
      </c>
    </row>
    <row r="27" spans="1:14">
      <c r="A27" t="s">
        <v>25</v>
      </c>
      <c r="B27">
        <v>26</v>
      </c>
      <c r="C27">
        <v>1450.2029568866817</v>
      </c>
      <c r="D27">
        <v>2</v>
      </c>
      <c r="E27">
        <v>0</v>
      </c>
      <c r="F27">
        <v>0</v>
      </c>
      <c r="G27">
        <v>2</v>
      </c>
      <c r="H27">
        <v>0</v>
      </c>
      <c r="J27">
        <f t="shared" si="2"/>
        <v>26</v>
      </c>
      <c r="K27">
        <f>VLOOKUP($A27,RankingWk13!$A$2:$H$33,2,FALSE)-J27</f>
        <v>-8</v>
      </c>
      <c r="L27" t="str">
        <f t="shared" si="0"/>
        <v>Chicago Bears</v>
      </c>
      <c r="M27" s="5">
        <f t="shared" si="1"/>
        <v>1450.2029568866817</v>
      </c>
      <c r="N27" s="6">
        <f>M27-VLOOKUP($A27,RankingWk13!$A$2:$H$33,3,FALSE)</f>
        <v>-30.273896536704797</v>
      </c>
    </row>
    <row r="28" spans="1:14">
      <c r="A28" t="s">
        <v>40</v>
      </c>
      <c r="B28">
        <v>27</v>
      </c>
      <c r="C28">
        <v>1439.8137202038927</v>
      </c>
      <c r="D28">
        <v>2</v>
      </c>
      <c r="E28">
        <v>1</v>
      </c>
      <c r="F28">
        <v>0</v>
      </c>
      <c r="G28">
        <v>1</v>
      </c>
      <c r="H28">
        <v>0</v>
      </c>
      <c r="J28">
        <f t="shared" si="2"/>
        <v>27</v>
      </c>
      <c r="K28">
        <f>VLOOKUP($A28,RankingWk13!$A$2:$H$33,2,FALSE)-J28</f>
        <v>1</v>
      </c>
      <c r="L28" t="str">
        <f t="shared" si="0"/>
        <v>Jacksonville Jaguars</v>
      </c>
      <c r="M28" s="5">
        <f t="shared" si="1"/>
        <v>1439.8137202038927</v>
      </c>
      <c r="N28" s="6">
        <f>M28-VLOOKUP($A28,RankingWk13!$A$2:$H$33,3,FALSE)</f>
        <v>20.648011637176523</v>
      </c>
    </row>
    <row r="29" spans="1:14">
      <c r="A29" t="s">
        <v>46</v>
      </c>
      <c r="B29">
        <v>28</v>
      </c>
      <c r="C29">
        <v>1400.2873928967031</v>
      </c>
      <c r="D29">
        <v>2</v>
      </c>
      <c r="E29">
        <v>1</v>
      </c>
      <c r="F29">
        <v>0</v>
      </c>
      <c r="G29">
        <v>1</v>
      </c>
      <c r="H29">
        <v>0</v>
      </c>
      <c r="J29">
        <f t="shared" si="2"/>
        <v>28</v>
      </c>
      <c r="K29">
        <f>VLOOKUP($A29,RankingWk13!$A$2:$H$33,2,FALSE)-J29</f>
        <v>-1</v>
      </c>
      <c r="L29" t="str">
        <f t="shared" si="0"/>
        <v>Washington Redskins</v>
      </c>
      <c r="M29" s="5">
        <f t="shared" si="1"/>
        <v>1400.2873928967031</v>
      </c>
      <c r="N29" s="6">
        <f>M29-VLOOKUP($A29,RankingWk13!$A$2:$H$33,3,FALSE)</f>
        <v>-23.678951201543214</v>
      </c>
    </row>
    <row r="30" spans="1:14">
      <c r="A30" t="s">
        <v>47</v>
      </c>
      <c r="B30">
        <v>29</v>
      </c>
      <c r="C30">
        <v>1387.5014870381008</v>
      </c>
      <c r="D30">
        <v>2</v>
      </c>
      <c r="E30">
        <v>1</v>
      </c>
      <c r="F30">
        <v>0</v>
      </c>
      <c r="G30">
        <v>1</v>
      </c>
      <c r="H30">
        <v>0</v>
      </c>
      <c r="J30">
        <f t="shared" si="2"/>
        <v>29</v>
      </c>
      <c r="K30">
        <f>VLOOKUP($A30,RankingWk13!$A$2:$H$33,2,FALSE)-J30</f>
        <v>0</v>
      </c>
      <c r="L30" t="str">
        <f t="shared" si="0"/>
        <v>Oakland Raiders</v>
      </c>
      <c r="M30" s="5">
        <f t="shared" si="1"/>
        <v>1387.5014870381008</v>
      </c>
      <c r="N30" s="6">
        <f>M30-VLOOKUP($A30,RankingWk13!$A$2:$H$33,3,FALSE)</f>
        <v>-10.631148321938554</v>
      </c>
    </row>
    <row r="31" spans="1:14">
      <c r="A31" t="s">
        <v>32</v>
      </c>
      <c r="B31">
        <v>30</v>
      </c>
      <c r="C31">
        <v>1387.0838341559083</v>
      </c>
      <c r="D31">
        <v>2</v>
      </c>
      <c r="E31">
        <v>1</v>
      </c>
      <c r="F31">
        <v>0</v>
      </c>
      <c r="G31">
        <v>1</v>
      </c>
      <c r="H31">
        <v>0</v>
      </c>
      <c r="J31">
        <f t="shared" si="2"/>
        <v>30</v>
      </c>
      <c r="K31">
        <f>VLOOKUP($A31,RankingWk13!$A$2:$H$33,2,FALSE)-J31</f>
        <v>1</v>
      </c>
      <c r="L31" t="str">
        <f t="shared" si="0"/>
        <v>Cleveland Browns</v>
      </c>
      <c r="M31" s="5">
        <f t="shared" si="1"/>
        <v>1387.0838341559083</v>
      </c>
      <c r="N31" s="6">
        <f>M31-VLOOKUP($A31,RankingWk13!$A$2:$H$33,3,FALSE)</f>
        <v>39.195991681404394</v>
      </c>
    </row>
    <row r="32" spans="1:14">
      <c r="A32" t="s">
        <v>26</v>
      </c>
      <c r="B32">
        <v>31</v>
      </c>
      <c r="C32">
        <v>1373.69292958189</v>
      </c>
      <c r="D32">
        <v>2</v>
      </c>
      <c r="E32">
        <v>1</v>
      </c>
      <c r="F32">
        <v>0</v>
      </c>
      <c r="G32">
        <v>1</v>
      </c>
      <c r="H32">
        <v>0</v>
      </c>
      <c r="J32">
        <f t="shared" si="2"/>
        <v>31</v>
      </c>
      <c r="K32">
        <f>VLOOKUP($A32,RankingWk13!$A$2:$H$33,2,FALSE)-J32</f>
        <v>1</v>
      </c>
      <c r="L32" t="str">
        <f t="shared" si="0"/>
        <v>Tennessee Titans</v>
      </c>
      <c r="M32" s="5">
        <f t="shared" si="1"/>
        <v>1373.69292958189</v>
      </c>
      <c r="N32" s="6">
        <f>M32-VLOOKUP($A32,RankingWk13!$A$2:$H$33,3,FALSE)</f>
        <v>45.069122012746675</v>
      </c>
    </row>
    <row r="33" spans="1:14">
      <c r="A33" t="s">
        <v>21</v>
      </c>
      <c r="B33">
        <v>32</v>
      </c>
      <c r="C33">
        <v>1371.7515249910439</v>
      </c>
      <c r="D33">
        <v>2</v>
      </c>
      <c r="E33">
        <v>1</v>
      </c>
      <c r="F33">
        <v>0</v>
      </c>
      <c r="G33">
        <v>1</v>
      </c>
      <c r="H33">
        <v>0</v>
      </c>
      <c r="J33">
        <f t="shared" si="2"/>
        <v>32</v>
      </c>
      <c r="K33">
        <f>VLOOKUP($A33,RankingWk13!$A$2:$H$33,2,FALSE)-J33</f>
        <v>-2</v>
      </c>
      <c r="L33" t="str">
        <f t="shared" si="0"/>
        <v>Tampa Bay Buccaneers</v>
      </c>
      <c r="M33" s="5">
        <f t="shared" si="1"/>
        <v>1371.7515249910439</v>
      </c>
      <c r="N33" s="6">
        <f>M33-VLOOKUP($A33,RankingWk13!$A$2:$H$33,3,FALSE)</f>
        <v>-24.608636800784097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92</v>
      </c>
      <c r="B1" t="s">
        <v>104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4" t="s">
        <v>105</v>
      </c>
      <c r="K1" s="4" t="s">
        <v>106</v>
      </c>
      <c r="L1" s="4" t="s">
        <v>107</v>
      </c>
      <c r="M1" s="4" t="s">
        <v>93</v>
      </c>
      <c r="N1" s="4" t="s">
        <v>108</v>
      </c>
    </row>
    <row r="2" spans="1:14">
      <c r="A2" t="s">
        <v>42</v>
      </c>
      <c r="B2">
        <v>1</v>
      </c>
      <c r="C2">
        <v>1675.3052363552786</v>
      </c>
      <c r="D2">
        <v>3</v>
      </c>
      <c r="E2">
        <v>3</v>
      </c>
      <c r="F2">
        <v>0</v>
      </c>
      <c r="G2">
        <v>0</v>
      </c>
      <c r="H2">
        <v>0</v>
      </c>
      <c r="J2">
        <f>1</f>
        <v>1</v>
      </c>
      <c r="K2">
        <f>VLOOKUP($A2,RankingWk13!$A$2:$H$33,2,FALSE)-J2</f>
        <v>0</v>
      </c>
      <c r="L2" t="str">
        <f>A2</f>
        <v>New England Patriots</v>
      </c>
      <c r="M2" s="5">
        <f>C2</f>
        <v>1675.3052363552786</v>
      </c>
      <c r="N2" s="6">
        <f>M2-VLOOKUP($A2,RankingWk13!$A$2:$H$33,3,FALSE)</f>
        <v>-27.602694827234473</v>
      </c>
    </row>
    <row r="3" spans="1:14">
      <c r="A3" t="s">
        <v>33</v>
      </c>
      <c r="B3">
        <v>2</v>
      </c>
      <c r="C3">
        <v>1639.6625726577504</v>
      </c>
      <c r="D3">
        <v>3</v>
      </c>
      <c r="E3">
        <v>3</v>
      </c>
      <c r="F3">
        <v>0</v>
      </c>
      <c r="G3">
        <v>0</v>
      </c>
      <c r="H3">
        <v>0</v>
      </c>
      <c r="J3">
        <f>J2+1</f>
        <v>2</v>
      </c>
      <c r="K3">
        <f>VLOOKUP($A3,RankingWk13!$A$2:$H$33,2,FALSE)-J3</f>
        <v>0</v>
      </c>
      <c r="L3" t="str">
        <f t="shared" ref="L3:L33" si="0">A3</f>
        <v>Denver Broncos</v>
      </c>
      <c r="M3" s="5">
        <f t="shared" ref="M3:M33" si="1">C3</f>
        <v>1639.6625726577504</v>
      </c>
      <c r="N3" s="6">
        <f>M3-VLOOKUP($A3,RankingWk13!$A$2:$H$33,3,FALSE)</f>
        <v>-14.128954413930842</v>
      </c>
    </row>
    <row r="4" spans="1:14">
      <c r="A4" t="s">
        <v>48</v>
      </c>
      <c r="B4">
        <v>3</v>
      </c>
      <c r="C4">
        <v>1603.5773403999337</v>
      </c>
      <c r="D4">
        <v>3</v>
      </c>
      <c r="E4">
        <v>1</v>
      </c>
      <c r="F4">
        <v>0</v>
      </c>
      <c r="G4">
        <v>2</v>
      </c>
      <c r="H4">
        <v>0</v>
      </c>
      <c r="J4">
        <f t="shared" ref="J4:J33" si="2">J3+1</f>
        <v>3</v>
      </c>
      <c r="K4">
        <f>VLOOKUP($A4,RankingWk13!$A$2:$H$33,2,FALSE)-J4</f>
        <v>1</v>
      </c>
      <c r="L4" t="str">
        <f t="shared" si="0"/>
        <v>Seattle Seahawks</v>
      </c>
      <c r="M4" s="5">
        <f t="shared" si="1"/>
        <v>1603.5773403999337</v>
      </c>
      <c r="N4" s="6">
        <f>M4-VLOOKUP($A4,RankingWk13!$A$2:$H$33,3,FALSE)</f>
        <v>-8.5470422563257671</v>
      </c>
    </row>
    <row r="5" spans="1:14">
      <c r="A5" t="s">
        <v>35</v>
      </c>
      <c r="B5">
        <v>4</v>
      </c>
      <c r="C5">
        <v>1587.1108344485069</v>
      </c>
      <c r="D5">
        <v>3</v>
      </c>
      <c r="E5">
        <v>3</v>
      </c>
      <c r="F5">
        <v>0</v>
      </c>
      <c r="G5">
        <v>0</v>
      </c>
      <c r="H5">
        <v>0</v>
      </c>
      <c r="J5">
        <f t="shared" si="2"/>
        <v>4</v>
      </c>
      <c r="K5">
        <f>VLOOKUP($A5,RankingWk13!$A$2:$H$33,2,FALSE)-J5</f>
        <v>1</v>
      </c>
      <c r="L5" t="str">
        <f t="shared" si="0"/>
        <v>Cincinnati Bengals</v>
      </c>
      <c r="M5" s="5">
        <f t="shared" si="1"/>
        <v>1587.1108344485069</v>
      </c>
      <c r="N5" s="6">
        <f>M5-VLOOKUP($A5,RankingWk13!$A$2:$H$33,3,FALSE)</f>
        <v>-20.901646129585743</v>
      </c>
    </row>
    <row r="6" spans="1:14">
      <c r="A6" t="s">
        <v>28</v>
      </c>
      <c r="B6">
        <v>5</v>
      </c>
      <c r="C6">
        <v>1566.7843105784966</v>
      </c>
      <c r="D6">
        <v>3</v>
      </c>
      <c r="E6">
        <v>3</v>
      </c>
      <c r="F6">
        <v>0</v>
      </c>
      <c r="G6">
        <v>0</v>
      </c>
      <c r="H6">
        <v>0</v>
      </c>
      <c r="J6">
        <f t="shared" si="2"/>
        <v>5</v>
      </c>
      <c r="K6">
        <f>VLOOKUP($A6,RankingWk13!$A$2:$H$33,2,FALSE)-J6</f>
        <v>1</v>
      </c>
      <c r="L6" t="str">
        <f t="shared" si="0"/>
        <v>Arizona Cardinals</v>
      </c>
      <c r="M6" s="5">
        <f t="shared" si="1"/>
        <v>1566.7843105784966</v>
      </c>
      <c r="N6" s="6">
        <f>M6-VLOOKUP($A6,RankingWk13!$A$2:$H$33,3,FALSE)</f>
        <v>-35.533912882854111</v>
      </c>
    </row>
    <row r="7" spans="1:14">
      <c r="A7" t="s">
        <v>31</v>
      </c>
      <c r="B7">
        <v>6</v>
      </c>
      <c r="C7">
        <v>1565.2106754017805</v>
      </c>
      <c r="D7">
        <v>3</v>
      </c>
      <c r="E7">
        <v>3</v>
      </c>
      <c r="F7">
        <v>0</v>
      </c>
      <c r="G7">
        <v>0</v>
      </c>
      <c r="H7">
        <v>0</v>
      </c>
      <c r="J7">
        <f t="shared" si="2"/>
        <v>6</v>
      </c>
      <c r="K7">
        <f>VLOOKUP($A7,RankingWk13!$A$2:$H$33,2,FALSE)-J7</f>
        <v>2</v>
      </c>
      <c r="L7" t="str">
        <f t="shared" si="0"/>
        <v>Green Bay Packers</v>
      </c>
      <c r="M7" s="5">
        <f t="shared" si="1"/>
        <v>1565.2106754017805</v>
      </c>
      <c r="N7" s="6">
        <f>M7-VLOOKUP($A7,RankingWk13!$A$2:$H$33,3,FALSE)</f>
        <v>13.983168508093286</v>
      </c>
    </row>
    <row r="8" spans="1:14">
      <c r="A8" t="s">
        <v>38</v>
      </c>
      <c r="B8">
        <v>7</v>
      </c>
      <c r="C8">
        <v>1560.4142352631945</v>
      </c>
      <c r="D8">
        <v>3</v>
      </c>
      <c r="E8">
        <v>2</v>
      </c>
      <c r="F8">
        <v>0</v>
      </c>
      <c r="G8">
        <v>1</v>
      </c>
      <c r="H8">
        <v>0</v>
      </c>
      <c r="J8">
        <f t="shared" si="2"/>
        <v>7</v>
      </c>
      <c r="K8">
        <f>VLOOKUP($A8,RankingWk13!$A$2:$H$33,2,FALSE)-J8</f>
        <v>5</v>
      </c>
      <c r="L8" t="str">
        <f t="shared" si="0"/>
        <v>Dallas Cowboys</v>
      </c>
      <c r="M8" s="5">
        <f t="shared" si="1"/>
        <v>1560.4142352631945</v>
      </c>
      <c r="N8" s="6">
        <f>M8-VLOOKUP($A8,RankingWk13!$A$2:$H$33,3,FALSE)</f>
        <v>50.481547865072343</v>
      </c>
    </row>
    <row r="9" spans="1:14">
      <c r="A9" t="s">
        <v>49</v>
      </c>
      <c r="B9">
        <v>8</v>
      </c>
      <c r="C9">
        <v>1557.4367428338471</v>
      </c>
      <c r="D9">
        <v>3</v>
      </c>
      <c r="E9">
        <v>2</v>
      </c>
      <c r="F9">
        <v>0</v>
      </c>
      <c r="G9">
        <v>1</v>
      </c>
      <c r="H9">
        <v>0</v>
      </c>
      <c r="J9">
        <f t="shared" si="2"/>
        <v>8</v>
      </c>
      <c r="K9">
        <f>VLOOKUP($A9,RankingWk13!$A$2:$H$33,2,FALSE)-J9</f>
        <v>1</v>
      </c>
      <c r="L9" t="str">
        <f t="shared" si="0"/>
        <v>Pittsburgh Steelers</v>
      </c>
      <c r="M9" s="5">
        <f t="shared" si="1"/>
        <v>1557.4367428338471</v>
      </c>
      <c r="N9" s="6">
        <f>M9-VLOOKUP($A9,RankingWk13!$A$2:$H$33,3,FALSE)</f>
        <v>12.466994647375714</v>
      </c>
    </row>
    <row r="10" spans="1:14">
      <c r="A10" t="s">
        <v>51</v>
      </c>
      <c r="B10">
        <v>9</v>
      </c>
      <c r="C10">
        <v>1547.2048843874336</v>
      </c>
      <c r="D10">
        <v>3</v>
      </c>
      <c r="E10">
        <v>1</v>
      </c>
      <c r="F10">
        <v>0</v>
      </c>
      <c r="G10">
        <v>2</v>
      </c>
      <c r="H10">
        <v>0</v>
      </c>
      <c r="J10">
        <f t="shared" si="2"/>
        <v>9</v>
      </c>
      <c r="K10">
        <f>VLOOKUP($A10,RankingWk13!$A$2:$H$33,2,FALSE)-J10</f>
        <v>6</v>
      </c>
      <c r="L10" t="str">
        <f t="shared" si="0"/>
        <v>San Francisco 49ers</v>
      </c>
      <c r="M10" s="5">
        <f t="shared" si="1"/>
        <v>1547.2048843874336</v>
      </c>
      <c r="N10" s="6">
        <f>M10-VLOOKUP($A10,RankingWk13!$A$2:$H$33,3,FALSE)</f>
        <v>46.035206746333415</v>
      </c>
    </row>
    <row r="11" spans="1:14">
      <c r="A11" t="s">
        <v>39</v>
      </c>
      <c r="B11">
        <v>10</v>
      </c>
      <c r="C11">
        <v>1545.9222207327978</v>
      </c>
      <c r="D11">
        <v>3</v>
      </c>
      <c r="E11">
        <v>1</v>
      </c>
      <c r="F11">
        <v>0</v>
      </c>
      <c r="G11">
        <v>2</v>
      </c>
      <c r="H11">
        <v>0</v>
      </c>
      <c r="J11">
        <f t="shared" si="2"/>
        <v>10</v>
      </c>
      <c r="K11">
        <f>VLOOKUP($A11,RankingWk13!$A$2:$H$33,2,FALSE)-J11</f>
        <v>-3</v>
      </c>
      <c r="L11" t="str">
        <f t="shared" si="0"/>
        <v>Indianapolis Colts</v>
      </c>
      <c r="M11" s="5">
        <f t="shared" si="1"/>
        <v>1545.9222207327978</v>
      </c>
      <c r="N11" s="6">
        <f>M11-VLOOKUP($A11,RankingWk13!$A$2:$H$33,3,FALSE)</f>
        <v>-19.153663957572235</v>
      </c>
    </row>
    <row r="12" spans="1:14">
      <c r="A12" t="s">
        <v>27</v>
      </c>
      <c r="B12">
        <v>11</v>
      </c>
      <c r="C12">
        <v>1536.6919836914203</v>
      </c>
      <c r="D12">
        <v>3</v>
      </c>
      <c r="E12">
        <v>3</v>
      </c>
      <c r="F12">
        <v>0</v>
      </c>
      <c r="G12">
        <v>0</v>
      </c>
      <c r="H12">
        <v>0</v>
      </c>
      <c r="J12">
        <f t="shared" si="2"/>
        <v>11</v>
      </c>
      <c r="K12">
        <f>VLOOKUP($A12,RankingWk13!$A$2:$H$33,2,FALSE)-J12</f>
        <v>-8</v>
      </c>
      <c r="L12" t="str">
        <f t="shared" si="0"/>
        <v>Carolina Panthers</v>
      </c>
      <c r="M12" s="5">
        <f t="shared" si="1"/>
        <v>1536.6919836914203</v>
      </c>
      <c r="N12" s="6">
        <f>M12-VLOOKUP($A12,RankingWk13!$A$2:$H$33,3,FALSE)</f>
        <v>-77.567281647295431</v>
      </c>
    </row>
    <row r="13" spans="1:14">
      <c r="A13" t="s">
        <v>45</v>
      </c>
      <c r="B13">
        <v>12</v>
      </c>
      <c r="C13">
        <v>1522.6675033249564</v>
      </c>
      <c r="D13">
        <v>3</v>
      </c>
      <c r="E13">
        <v>0</v>
      </c>
      <c r="F13">
        <v>0</v>
      </c>
      <c r="G13">
        <v>3</v>
      </c>
      <c r="H13">
        <v>0</v>
      </c>
      <c r="J13">
        <f t="shared" si="2"/>
        <v>12</v>
      </c>
      <c r="K13">
        <f>VLOOKUP($A13,RankingWk13!$A$2:$H$33,2,FALSE)-J13</f>
        <v>1</v>
      </c>
      <c r="L13" t="str">
        <f t="shared" si="0"/>
        <v>Baltimore Ravens</v>
      </c>
      <c r="M13" s="5">
        <f t="shared" si="1"/>
        <v>1522.6675033249564</v>
      </c>
      <c r="N13" s="6">
        <f>M13-VLOOKUP($A13,RankingWk13!$A$2:$H$33,3,FALSE)</f>
        <v>13.281321507358371</v>
      </c>
    </row>
    <row r="14" spans="1:14">
      <c r="A14" t="s">
        <v>24</v>
      </c>
      <c r="B14">
        <v>13</v>
      </c>
      <c r="C14">
        <v>1516.8029303616115</v>
      </c>
      <c r="D14">
        <v>3</v>
      </c>
      <c r="E14">
        <v>3</v>
      </c>
      <c r="F14">
        <v>0</v>
      </c>
      <c r="G14">
        <v>0</v>
      </c>
      <c r="H14">
        <v>0</v>
      </c>
      <c r="J14">
        <f t="shared" si="2"/>
        <v>13</v>
      </c>
      <c r="K14">
        <f>VLOOKUP($A14,RankingWk13!$A$2:$H$33,2,FALSE)-J14</f>
        <v>7</v>
      </c>
      <c r="L14" t="str">
        <f t="shared" si="0"/>
        <v>Atlanta Falcons</v>
      </c>
      <c r="M14" s="5">
        <f t="shared" si="1"/>
        <v>1516.8029303616115</v>
      </c>
      <c r="N14" s="6">
        <f>M14-VLOOKUP($A14,RankingWk13!$A$2:$H$33,3,FALSE)</f>
        <v>40.635032190320089</v>
      </c>
    </row>
    <row r="15" spans="1:14">
      <c r="A15" t="s">
        <v>44</v>
      </c>
      <c r="B15">
        <v>14</v>
      </c>
      <c r="C15">
        <v>1512.6157885398179</v>
      </c>
      <c r="D15">
        <v>3</v>
      </c>
      <c r="E15">
        <v>1</v>
      </c>
      <c r="F15">
        <v>0</v>
      </c>
      <c r="G15">
        <v>2</v>
      </c>
      <c r="H15">
        <v>0</v>
      </c>
      <c r="J15">
        <f t="shared" si="2"/>
        <v>14</v>
      </c>
      <c r="K15">
        <f>VLOOKUP($A15,RankingWk13!$A$2:$H$33,2,FALSE)-J15</f>
        <v>10</v>
      </c>
      <c r="L15" t="str">
        <f t="shared" si="0"/>
        <v>Philadelphia Eagles</v>
      </c>
      <c r="M15" s="5">
        <f t="shared" si="1"/>
        <v>1512.6157885398179</v>
      </c>
      <c r="N15" s="6">
        <f>M15-VLOOKUP($A15,RankingWk13!$A$2:$H$33,3,FALSE)</f>
        <v>56.461209388117823</v>
      </c>
    </row>
    <row r="16" spans="1:14">
      <c r="A16" t="s">
        <v>29</v>
      </c>
      <c r="B16">
        <v>15</v>
      </c>
      <c r="C16">
        <v>1501.6936323110074</v>
      </c>
      <c r="D16">
        <v>3</v>
      </c>
      <c r="E16">
        <v>1</v>
      </c>
      <c r="F16">
        <v>0</v>
      </c>
      <c r="G16">
        <v>2</v>
      </c>
      <c r="H16">
        <v>0</v>
      </c>
      <c r="J16">
        <f t="shared" si="2"/>
        <v>15</v>
      </c>
      <c r="K16">
        <f>VLOOKUP($A16,RankingWk13!$A$2:$H$33,2,FALSE)-J16</f>
        <v>-5</v>
      </c>
      <c r="L16" t="str">
        <f t="shared" si="0"/>
        <v>Kansas City Chiefs</v>
      </c>
      <c r="M16" s="5">
        <f t="shared" si="1"/>
        <v>1501.6936323110074</v>
      </c>
      <c r="N16" s="6">
        <f>M16-VLOOKUP($A16,RankingWk13!$A$2:$H$33,3,FALSE)</f>
        <v>-31.481228404676585</v>
      </c>
    </row>
    <row r="17" spans="1:14">
      <c r="A17" t="s">
        <v>50</v>
      </c>
      <c r="B17">
        <v>16</v>
      </c>
      <c r="C17">
        <v>1499.9384484776217</v>
      </c>
      <c r="D17">
        <v>3</v>
      </c>
      <c r="E17">
        <v>1</v>
      </c>
      <c r="F17">
        <v>0</v>
      </c>
      <c r="G17">
        <v>2</v>
      </c>
      <c r="H17">
        <v>0</v>
      </c>
      <c r="J17">
        <f t="shared" si="2"/>
        <v>16</v>
      </c>
      <c r="K17">
        <f>VLOOKUP($A17,RankingWk13!$A$2:$H$33,2,FALSE)-J17</f>
        <v>9</v>
      </c>
      <c r="L17" t="str">
        <f t="shared" si="0"/>
        <v>San Diego Chargers</v>
      </c>
      <c r="M17" s="5">
        <f t="shared" si="1"/>
        <v>1499.9384484776217</v>
      </c>
      <c r="N17" s="6">
        <f>M17-VLOOKUP($A17,RankingWk13!$A$2:$H$33,3,FALSE)</f>
        <v>51.068672232046765</v>
      </c>
    </row>
    <row r="18" spans="1:14">
      <c r="A18" t="s">
        <v>30</v>
      </c>
      <c r="B18">
        <v>17</v>
      </c>
      <c r="C18">
        <v>1497.4163534749084</v>
      </c>
      <c r="D18">
        <v>3</v>
      </c>
      <c r="E18">
        <v>2</v>
      </c>
      <c r="F18">
        <v>0</v>
      </c>
      <c r="G18">
        <v>1</v>
      </c>
      <c r="H18">
        <v>0</v>
      </c>
      <c r="J18">
        <f t="shared" si="2"/>
        <v>17</v>
      </c>
      <c r="K18">
        <f>VLOOKUP($A18,RankingWk13!$A$2:$H$33,2,FALSE)-J18</f>
        <v>2</v>
      </c>
      <c r="L18" t="str">
        <f t="shared" si="0"/>
        <v>Buffalo Bills</v>
      </c>
      <c r="M18" s="5">
        <f t="shared" si="1"/>
        <v>1497.4163534749084</v>
      </c>
      <c r="N18" s="6">
        <f>M18-VLOOKUP($A18,RankingWk13!$A$2:$H$33,3,FALSE)</f>
        <v>20.572788545543517</v>
      </c>
    </row>
    <row r="19" spans="1:14">
      <c r="A19" t="s">
        <v>52</v>
      </c>
      <c r="B19">
        <v>18</v>
      </c>
      <c r="C19">
        <v>1496.2724518647719</v>
      </c>
      <c r="D19">
        <v>3</v>
      </c>
      <c r="E19">
        <v>0</v>
      </c>
      <c r="F19">
        <v>0</v>
      </c>
      <c r="G19">
        <v>3</v>
      </c>
      <c r="H19">
        <v>0</v>
      </c>
      <c r="J19">
        <f t="shared" si="2"/>
        <v>18</v>
      </c>
      <c r="K19">
        <f>VLOOKUP($A19,RankingWk13!$A$2:$H$33,2,FALSE)-J19</f>
        <v>-1</v>
      </c>
      <c r="L19" t="str">
        <f t="shared" si="0"/>
        <v>New Orleans Saints</v>
      </c>
      <c r="M19" s="5">
        <f t="shared" si="1"/>
        <v>1496.2724518647719</v>
      </c>
      <c r="N19" s="6">
        <f>M19-VLOOKUP($A19,RankingWk13!$A$2:$H$33,3,FALSE)</f>
        <v>7.5208321856962357</v>
      </c>
    </row>
    <row r="20" spans="1:14">
      <c r="A20" t="s">
        <v>36</v>
      </c>
      <c r="B20">
        <v>19</v>
      </c>
      <c r="C20">
        <v>1489.7340704420176</v>
      </c>
      <c r="D20">
        <v>3</v>
      </c>
      <c r="E20">
        <v>0</v>
      </c>
      <c r="F20">
        <v>0</v>
      </c>
      <c r="G20">
        <v>3</v>
      </c>
      <c r="H20">
        <v>0</v>
      </c>
      <c r="J20">
        <f t="shared" si="2"/>
        <v>19</v>
      </c>
      <c r="K20">
        <f>VLOOKUP($A20,RankingWk13!$A$2:$H$33,2,FALSE)-J20</f>
        <v>-3</v>
      </c>
      <c r="L20" t="str">
        <f t="shared" si="0"/>
        <v>Detroit Lions</v>
      </c>
      <c r="M20" s="5">
        <f t="shared" si="1"/>
        <v>1489.7340704420176</v>
      </c>
      <c r="N20" s="6">
        <f>M20-VLOOKUP($A20,RankingWk13!$A$2:$H$33,3,FALSE)</f>
        <v>-7.4102875321293595</v>
      </c>
    </row>
    <row r="21" spans="1:14">
      <c r="A21" t="s">
        <v>41</v>
      </c>
      <c r="B21">
        <v>20</v>
      </c>
      <c r="C21">
        <v>1482.8889489486892</v>
      </c>
      <c r="D21">
        <v>3</v>
      </c>
      <c r="E21">
        <v>2</v>
      </c>
      <c r="F21">
        <v>0</v>
      </c>
      <c r="G21">
        <v>1</v>
      </c>
      <c r="H21">
        <v>0</v>
      </c>
      <c r="J21">
        <f t="shared" si="2"/>
        <v>20</v>
      </c>
      <c r="K21">
        <f>VLOOKUP($A21,RankingWk13!$A$2:$H$33,2,FALSE)-J21</f>
        <v>-9</v>
      </c>
      <c r="L21" t="str">
        <f t="shared" si="0"/>
        <v>Minnesota Vikings</v>
      </c>
      <c r="M21" s="5">
        <f t="shared" si="1"/>
        <v>1482.8889489486892</v>
      </c>
      <c r="N21" s="6">
        <f>M21-VLOOKUP($A21,RankingWk13!$A$2:$H$33,3,FALSE)</f>
        <v>-48.242715415450448</v>
      </c>
    </row>
    <row r="22" spans="1:14">
      <c r="A22" t="s">
        <v>34</v>
      </c>
      <c r="B22">
        <v>21</v>
      </c>
      <c r="C22">
        <v>1480.8526028585227</v>
      </c>
      <c r="D22">
        <v>3</v>
      </c>
      <c r="E22">
        <v>1</v>
      </c>
      <c r="F22">
        <v>0</v>
      </c>
      <c r="G22">
        <v>2</v>
      </c>
      <c r="H22">
        <v>0</v>
      </c>
      <c r="J22">
        <f t="shared" si="2"/>
        <v>21</v>
      </c>
      <c r="K22">
        <f>VLOOKUP($A22,RankingWk13!$A$2:$H$33,2,FALSE)-J22</f>
        <v>2</v>
      </c>
      <c r="L22" t="str">
        <f t="shared" si="0"/>
        <v>Miami Dolphins</v>
      </c>
      <c r="M22" s="5">
        <f t="shared" si="1"/>
        <v>1480.8526028585227</v>
      </c>
      <c r="N22" s="6">
        <f>M22-VLOOKUP($A22,RankingWk13!$A$2:$H$33,3,FALSE)</f>
        <v>22.671886644554434</v>
      </c>
    </row>
    <row r="23" spans="1:14">
      <c r="A23" t="s">
        <v>23</v>
      </c>
      <c r="B23">
        <v>22</v>
      </c>
      <c r="C23">
        <v>1471.4242237660931</v>
      </c>
      <c r="D23">
        <v>3</v>
      </c>
      <c r="E23">
        <v>1</v>
      </c>
      <c r="F23">
        <v>0</v>
      </c>
      <c r="G23">
        <v>2</v>
      </c>
      <c r="H23">
        <v>0</v>
      </c>
      <c r="J23">
        <f t="shared" si="2"/>
        <v>22</v>
      </c>
      <c r="K23">
        <f>VLOOKUP($A23,RankingWk13!$A$2:$H$33,2,FALSE)-J23</f>
        <v>-8</v>
      </c>
      <c r="L23" t="str">
        <f t="shared" si="0"/>
        <v>Houston Texans</v>
      </c>
      <c r="M23" s="5">
        <f t="shared" si="1"/>
        <v>1471.4242237660931</v>
      </c>
      <c r="N23" s="6">
        <f>M23-VLOOKUP($A23,RankingWk13!$A$2:$H$33,3,FALSE)</f>
        <v>-30.939380114349888</v>
      </c>
    </row>
    <row r="24" spans="1:14">
      <c r="A24" t="s">
        <v>43</v>
      </c>
      <c r="B24">
        <v>23</v>
      </c>
      <c r="C24">
        <v>1466.3006548552864</v>
      </c>
      <c r="D24">
        <v>3</v>
      </c>
      <c r="E24">
        <v>1</v>
      </c>
      <c r="F24">
        <v>0</v>
      </c>
      <c r="G24">
        <v>2</v>
      </c>
      <c r="H24">
        <v>0</v>
      </c>
      <c r="J24">
        <f t="shared" si="2"/>
        <v>23</v>
      </c>
      <c r="K24">
        <f>VLOOKUP($A24,RankingWk13!$A$2:$H$33,2,FALSE)-J24</f>
        <v>-2</v>
      </c>
      <c r="L24" t="str">
        <f t="shared" si="0"/>
        <v>New York Giants</v>
      </c>
      <c r="M24" s="5">
        <f t="shared" si="1"/>
        <v>1466.3006548552864</v>
      </c>
      <c r="N24" s="6">
        <f>M24-VLOOKUP($A24,RankingWk13!$A$2:$H$33,3,FALSE)</f>
        <v>-6.9090663032791326</v>
      </c>
    </row>
    <row r="25" spans="1:14">
      <c r="A25" t="s">
        <v>22</v>
      </c>
      <c r="B25">
        <v>24</v>
      </c>
      <c r="C25">
        <v>1460.7320824503881</v>
      </c>
      <c r="D25">
        <v>3</v>
      </c>
      <c r="E25">
        <v>2</v>
      </c>
      <c r="F25">
        <v>0</v>
      </c>
      <c r="G25">
        <v>1</v>
      </c>
      <c r="H25">
        <v>0</v>
      </c>
      <c r="J25">
        <f t="shared" si="2"/>
        <v>24</v>
      </c>
      <c r="K25">
        <f>VLOOKUP($A25,RankingWk13!$A$2:$H$33,2,FALSE)-J25</f>
        <v>-2</v>
      </c>
      <c r="L25" t="str">
        <f t="shared" si="0"/>
        <v>New York Jets</v>
      </c>
      <c r="M25" s="5">
        <f t="shared" si="1"/>
        <v>1460.7320824503881</v>
      </c>
      <c r="N25" s="6">
        <f>M25-VLOOKUP($A25,RankingWk13!$A$2:$H$33,3,FALSE)</f>
        <v>-1.9851391311287898</v>
      </c>
    </row>
    <row r="26" spans="1:14">
      <c r="A26" t="s">
        <v>37</v>
      </c>
      <c r="B26">
        <v>25</v>
      </c>
      <c r="C26">
        <v>1450.6659218704783</v>
      </c>
      <c r="D26">
        <v>3</v>
      </c>
      <c r="E26">
        <v>1</v>
      </c>
      <c r="F26">
        <v>0</v>
      </c>
      <c r="G26">
        <v>2</v>
      </c>
      <c r="H26">
        <v>0</v>
      </c>
      <c r="J26">
        <f t="shared" si="2"/>
        <v>25</v>
      </c>
      <c r="K26">
        <f>VLOOKUP($A26,RankingWk13!$A$2:$H$33,2,FALSE)-J26</f>
        <v>1</v>
      </c>
      <c r="L26" t="str">
        <f t="shared" si="0"/>
        <v>St. Louis Rams</v>
      </c>
      <c r="M26" s="5">
        <f t="shared" si="1"/>
        <v>1450.6659218704783</v>
      </c>
      <c r="N26" s="6">
        <f>M26-VLOOKUP($A26,RankingWk13!$A$2:$H$33,3,FALSE)</f>
        <v>10.977359391192067</v>
      </c>
    </row>
    <row r="27" spans="1:14">
      <c r="A27" t="s">
        <v>25</v>
      </c>
      <c r="B27">
        <v>26</v>
      </c>
      <c r="C27">
        <v>1444.2075064982957</v>
      </c>
      <c r="D27">
        <v>3</v>
      </c>
      <c r="E27">
        <v>0</v>
      </c>
      <c r="F27">
        <v>0</v>
      </c>
      <c r="G27">
        <v>3</v>
      </c>
      <c r="H27">
        <v>0</v>
      </c>
      <c r="J27">
        <f t="shared" si="2"/>
        <v>26</v>
      </c>
      <c r="K27">
        <f>VLOOKUP($A27,RankingWk13!$A$2:$H$33,2,FALSE)-J27</f>
        <v>-8</v>
      </c>
      <c r="L27" t="str">
        <f t="shared" si="0"/>
        <v>Chicago Bears</v>
      </c>
      <c r="M27" s="5">
        <f t="shared" si="1"/>
        <v>1444.2075064982957</v>
      </c>
      <c r="N27" s="6">
        <f>M27-VLOOKUP($A27,RankingWk13!$A$2:$H$33,3,FALSE)</f>
        <v>-36.269346925090758</v>
      </c>
    </row>
    <row r="28" spans="1:14">
      <c r="A28" t="s">
        <v>40</v>
      </c>
      <c r="B28">
        <v>27</v>
      </c>
      <c r="C28">
        <v>1435.6356491841382</v>
      </c>
      <c r="D28">
        <v>3</v>
      </c>
      <c r="E28">
        <v>1</v>
      </c>
      <c r="F28">
        <v>0</v>
      </c>
      <c r="G28">
        <v>2</v>
      </c>
      <c r="H28">
        <v>0</v>
      </c>
      <c r="J28">
        <f t="shared" si="2"/>
        <v>27</v>
      </c>
      <c r="K28">
        <f>VLOOKUP($A28,RankingWk13!$A$2:$H$33,2,FALSE)-J28</f>
        <v>1</v>
      </c>
      <c r="L28" t="str">
        <f t="shared" si="0"/>
        <v>Jacksonville Jaguars</v>
      </c>
      <c r="M28" s="5">
        <f t="shared" si="1"/>
        <v>1435.6356491841382</v>
      </c>
      <c r="N28" s="6">
        <f>M28-VLOOKUP($A28,RankingWk13!$A$2:$H$33,3,FALSE)</f>
        <v>16.469940617422026</v>
      </c>
    </row>
    <row r="29" spans="1:14">
      <c r="A29" t="s">
        <v>47</v>
      </c>
      <c r="B29">
        <v>28</v>
      </c>
      <c r="C29">
        <v>1397.4894660276339</v>
      </c>
      <c r="D29">
        <v>3</v>
      </c>
      <c r="E29">
        <v>2</v>
      </c>
      <c r="F29">
        <v>0</v>
      </c>
      <c r="G29">
        <v>1</v>
      </c>
      <c r="H29">
        <v>0</v>
      </c>
      <c r="J29">
        <f t="shared" si="2"/>
        <v>28</v>
      </c>
      <c r="K29">
        <f>VLOOKUP($A29,RankingWk13!$A$2:$H$33,2,FALSE)-J29</f>
        <v>1</v>
      </c>
      <c r="L29" t="str">
        <f t="shared" si="0"/>
        <v>Oakland Raiders</v>
      </c>
      <c r="M29" s="5">
        <f t="shared" si="1"/>
        <v>1397.4894660276339</v>
      </c>
      <c r="N29" s="6">
        <f>M29-VLOOKUP($A29,RankingWk13!$A$2:$H$33,3,FALSE)</f>
        <v>-0.64316933240547769</v>
      </c>
    </row>
    <row r="30" spans="1:14">
      <c r="A30" t="s">
        <v>46</v>
      </c>
      <c r="B30">
        <v>29</v>
      </c>
      <c r="C30">
        <v>1391.9318468366268</v>
      </c>
      <c r="D30">
        <v>3</v>
      </c>
      <c r="E30">
        <v>1</v>
      </c>
      <c r="F30">
        <v>0</v>
      </c>
      <c r="G30">
        <v>2</v>
      </c>
      <c r="H30">
        <v>0</v>
      </c>
      <c r="J30">
        <f t="shared" si="2"/>
        <v>29</v>
      </c>
      <c r="K30">
        <f>VLOOKUP($A30,RankingWk13!$A$2:$H$33,2,FALSE)-J30</f>
        <v>-2</v>
      </c>
      <c r="L30" t="str">
        <f t="shared" si="0"/>
        <v>Washington Redskins</v>
      </c>
      <c r="M30" s="5">
        <f t="shared" si="1"/>
        <v>1391.9318468366268</v>
      </c>
      <c r="N30" s="6">
        <f>M30-VLOOKUP($A30,RankingWk13!$A$2:$H$33,3,FALSE)</f>
        <v>-32.034497261619435</v>
      </c>
    </row>
    <row r="31" spans="1:14">
      <c r="A31" t="s">
        <v>32</v>
      </c>
      <c r="B31">
        <v>30</v>
      </c>
      <c r="C31">
        <v>1377.0958551663753</v>
      </c>
      <c r="D31">
        <v>3</v>
      </c>
      <c r="E31">
        <v>1</v>
      </c>
      <c r="F31">
        <v>0</v>
      </c>
      <c r="G31">
        <v>2</v>
      </c>
      <c r="H31">
        <v>0</v>
      </c>
      <c r="J31">
        <f t="shared" si="2"/>
        <v>30</v>
      </c>
      <c r="K31">
        <f>VLOOKUP($A31,RankingWk13!$A$2:$H$33,2,FALSE)-J31</f>
        <v>1</v>
      </c>
      <c r="L31" t="str">
        <f t="shared" si="0"/>
        <v>Cleveland Browns</v>
      </c>
      <c r="M31" s="5">
        <f t="shared" si="1"/>
        <v>1377.0958551663753</v>
      </c>
      <c r="N31" s="6">
        <f>M31-VLOOKUP($A31,RankingWk13!$A$2:$H$33,3,FALSE)</f>
        <v>29.208012691871318</v>
      </c>
    </row>
    <row r="32" spans="1:14">
      <c r="A32" t="s">
        <v>26</v>
      </c>
      <c r="B32">
        <v>31</v>
      </c>
      <c r="C32">
        <v>1368.1535403570169</v>
      </c>
      <c r="D32">
        <v>3</v>
      </c>
      <c r="E32">
        <v>1</v>
      </c>
      <c r="F32">
        <v>0</v>
      </c>
      <c r="G32">
        <v>2</v>
      </c>
      <c r="H32">
        <v>0</v>
      </c>
      <c r="J32">
        <f t="shared" si="2"/>
        <v>31</v>
      </c>
      <c r="K32">
        <f>VLOOKUP($A32,RankingWk13!$A$2:$H$33,2,FALSE)-J32</f>
        <v>1</v>
      </c>
      <c r="L32" t="str">
        <f t="shared" si="0"/>
        <v>Tennessee Titans</v>
      </c>
      <c r="M32" s="5">
        <f t="shared" si="1"/>
        <v>1368.1535403570169</v>
      </c>
      <c r="N32" s="6">
        <f>M32-VLOOKUP($A32,RankingWk13!$A$2:$H$33,3,FALSE)</f>
        <v>39.529732787873627</v>
      </c>
    </row>
    <row r="33" spans="1:14">
      <c r="A33" t="s">
        <v>21</v>
      </c>
      <c r="B33">
        <v>32</v>
      </c>
      <c r="C33">
        <v>1364.3464823778854</v>
      </c>
      <c r="D33">
        <v>3</v>
      </c>
      <c r="E33">
        <v>1</v>
      </c>
      <c r="F33">
        <v>0</v>
      </c>
      <c r="G33">
        <v>2</v>
      </c>
      <c r="H33">
        <v>0</v>
      </c>
      <c r="J33">
        <f t="shared" si="2"/>
        <v>32</v>
      </c>
      <c r="K33">
        <f>VLOOKUP($A33,RankingWk13!$A$2:$H$33,2,FALSE)-J33</f>
        <v>-2</v>
      </c>
      <c r="L33" t="str">
        <f t="shared" si="0"/>
        <v>Tampa Bay Buccaneers</v>
      </c>
      <c r="M33" s="5">
        <f t="shared" si="1"/>
        <v>1364.3464823778854</v>
      </c>
      <c r="N33" s="6">
        <f>M33-VLOOKUP($A33,RankingWk13!$A$2:$H$33,3,FALSE)</f>
        <v>-32.013679413942555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92</v>
      </c>
      <c r="B1" t="s">
        <v>104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4" t="s">
        <v>105</v>
      </c>
      <c r="K1" s="4" t="s">
        <v>106</v>
      </c>
      <c r="L1" s="4" t="s">
        <v>107</v>
      </c>
      <c r="M1" s="4" t="s">
        <v>93</v>
      </c>
      <c r="N1" s="4" t="s">
        <v>108</v>
      </c>
    </row>
    <row r="2" spans="1:14">
      <c r="A2" t="s">
        <v>42</v>
      </c>
      <c r="B2">
        <v>1</v>
      </c>
      <c r="C2">
        <v>1675.3052363552786</v>
      </c>
      <c r="D2">
        <v>3</v>
      </c>
      <c r="E2">
        <v>3</v>
      </c>
      <c r="F2">
        <v>0</v>
      </c>
      <c r="G2">
        <v>0</v>
      </c>
      <c r="H2">
        <v>1</v>
      </c>
      <c r="J2">
        <f>1</f>
        <v>1</v>
      </c>
      <c r="K2">
        <f>VLOOKUP($A2,RankingWk13!$A$2:$H$33,2,FALSE)-J2</f>
        <v>0</v>
      </c>
      <c r="L2" t="str">
        <f>A2</f>
        <v>New England Patriots</v>
      </c>
      <c r="M2" s="5">
        <f>C2</f>
        <v>1675.3052363552786</v>
      </c>
      <c r="N2" s="6">
        <f>M2-VLOOKUP($A2,RankingWk13!$A$2:$H$33,3,FALSE)</f>
        <v>-27.602694827234473</v>
      </c>
    </row>
    <row r="3" spans="1:14">
      <c r="A3" t="s">
        <v>33</v>
      </c>
      <c r="B3">
        <v>2</v>
      </c>
      <c r="C3">
        <v>1646.8761955718444</v>
      </c>
      <c r="D3">
        <v>4</v>
      </c>
      <c r="E3">
        <v>4</v>
      </c>
      <c r="F3">
        <v>0</v>
      </c>
      <c r="G3">
        <v>0</v>
      </c>
      <c r="H3">
        <v>0</v>
      </c>
      <c r="J3">
        <f>J2+1</f>
        <v>2</v>
      </c>
      <c r="K3">
        <f>VLOOKUP($A3,RankingWk13!$A$2:$H$33,2,FALSE)-J3</f>
        <v>0</v>
      </c>
      <c r="L3" t="str">
        <f t="shared" ref="L3:L33" si="0">A3</f>
        <v>Denver Broncos</v>
      </c>
      <c r="M3" s="5">
        <f t="shared" ref="M3:M33" si="1">C3</f>
        <v>1646.8761955718444</v>
      </c>
      <c r="N3" s="6">
        <f>M3-VLOOKUP($A3,RankingWk13!$A$2:$H$33,3,FALSE)</f>
        <v>-6.9153314998368387</v>
      </c>
    </row>
    <row r="4" spans="1:14">
      <c r="A4" t="s">
        <v>48</v>
      </c>
      <c r="B4">
        <v>3</v>
      </c>
      <c r="C4">
        <v>1612.1220508903064</v>
      </c>
      <c r="D4">
        <v>4</v>
      </c>
      <c r="E4">
        <v>2</v>
      </c>
      <c r="F4">
        <v>0</v>
      </c>
      <c r="G4">
        <v>2</v>
      </c>
      <c r="H4">
        <v>0</v>
      </c>
      <c r="J4">
        <f t="shared" ref="J4:J33" si="2">J3+1</f>
        <v>3</v>
      </c>
      <c r="K4">
        <f>VLOOKUP($A4,RankingWk13!$A$2:$H$33,2,FALSE)-J4</f>
        <v>1</v>
      </c>
      <c r="L4" t="str">
        <f t="shared" si="0"/>
        <v>Seattle Seahawks</v>
      </c>
      <c r="M4" s="5">
        <f t="shared" si="1"/>
        <v>1612.1220508903064</v>
      </c>
      <c r="N4" s="6">
        <f>M4-VLOOKUP($A4,RankingWk13!$A$2:$H$33,3,FALSE)</f>
        <v>-2.3317659531585377E-3</v>
      </c>
    </row>
    <row r="5" spans="1:14">
      <c r="A5" t="s">
        <v>35</v>
      </c>
      <c r="B5">
        <v>4</v>
      </c>
      <c r="C5">
        <v>1596.5981582337074</v>
      </c>
      <c r="D5">
        <v>4</v>
      </c>
      <c r="E5">
        <v>4</v>
      </c>
      <c r="F5">
        <v>0</v>
      </c>
      <c r="G5">
        <v>0</v>
      </c>
      <c r="H5">
        <v>0</v>
      </c>
      <c r="J5">
        <f t="shared" si="2"/>
        <v>4</v>
      </c>
      <c r="K5">
        <f>VLOOKUP($A5,RankingWk13!$A$2:$H$33,2,FALSE)-J5</f>
        <v>1</v>
      </c>
      <c r="L5" t="str">
        <f t="shared" si="0"/>
        <v>Cincinnati Bengals</v>
      </c>
      <c r="M5" s="5">
        <f t="shared" si="1"/>
        <v>1596.5981582337074</v>
      </c>
      <c r="N5" s="6">
        <f>M5-VLOOKUP($A5,RankingWk13!$A$2:$H$33,3,FALSE)</f>
        <v>-11.414322344385255</v>
      </c>
    </row>
    <row r="6" spans="1:14">
      <c r="A6" t="s">
        <v>31</v>
      </c>
      <c r="B6">
        <v>5</v>
      </c>
      <c r="C6">
        <v>1577.0634443394174</v>
      </c>
      <c r="D6">
        <v>4</v>
      </c>
      <c r="E6">
        <v>4</v>
      </c>
      <c r="F6">
        <v>0</v>
      </c>
      <c r="G6">
        <v>0</v>
      </c>
      <c r="H6">
        <v>0</v>
      </c>
      <c r="J6">
        <f t="shared" si="2"/>
        <v>5</v>
      </c>
      <c r="K6">
        <f>VLOOKUP($A6,RankingWk13!$A$2:$H$33,2,FALSE)-J6</f>
        <v>3</v>
      </c>
      <c r="L6" t="str">
        <f t="shared" si="0"/>
        <v>Green Bay Packers</v>
      </c>
      <c r="M6" s="5">
        <f t="shared" si="1"/>
        <v>1577.0634443394174</v>
      </c>
      <c r="N6" s="6">
        <f>M6-VLOOKUP($A6,RankingWk13!$A$2:$H$33,3,FALSE)</f>
        <v>25.835937445730224</v>
      </c>
    </row>
    <row r="7" spans="1:14">
      <c r="A7" t="s">
        <v>39</v>
      </c>
      <c r="B7">
        <v>6</v>
      </c>
      <c r="C7">
        <v>1554.5824518270304</v>
      </c>
      <c r="D7">
        <v>4</v>
      </c>
      <c r="E7">
        <v>2</v>
      </c>
      <c r="F7">
        <v>0</v>
      </c>
      <c r="G7">
        <v>2</v>
      </c>
      <c r="H7">
        <v>0</v>
      </c>
      <c r="J7">
        <f t="shared" si="2"/>
        <v>6</v>
      </c>
      <c r="K7">
        <f>VLOOKUP($A7,RankingWk13!$A$2:$H$33,2,FALSE)-J7</f>
        <v>1</v>
      </c>
      <c r="L7" t="str">
        <f t="shared" si="0"/>
        <v>Indianapolis Colts</v>
      </c>
      <c r="M7" s="5">
        <f t="shared" si="1"/>
        <v>1554.5824518270304</v>
      </c>
      <c r="N7" s="6">
        <f>M7-VLOOKUP($A7,RankingWk13!$A$2:$H$33,3,FALSE)</f>
        <v>-10.493432863339649</v>
      </c>
    </row>
    <row r="8" spans="1:14">
      <c r="A8" t="s">
        <v>28</v>
      </c>
      <c r="B8">
        <v>7</v>
      </c>
      <c r="C8">
        <v>1550.2555159643387</v>
      </c>
      <c r="D8">
        <v>4</v>
      </c>
      <c r="E8">
        <v>3</v>
      </c>
      <c r="F8">
        <v>0</v>
      </c>
      <c r="G8">
        <v>1</v>
      </c>
      <c r="H8">
        <v>0</v>
      </c>
      <c r="J8">
        <f t="shared" si="2"/>
        <v>7</v>
      </c>
      <c r="K8">
        <f>VLOOKUP($A8,RankingWk13!$A$2:$H$33,2,FALSE)-J8</f>
        <v>-1</v>
      </c>
      <c r="L8" t="str">
        <f t="shared" si="0"/>
        <v>Arizona Cardinals</v>
      </c>
      <c r="M8" s="5">
        <f t="shared" si="1"/>
        <v>1550.2555159643387</v>
      </c>
      <c r="N8" s="6">
        <f>M8-VLOOKUP($A8,RankingWk13!$A$2:$H$33,3,FALSE)</f>
        <v>-52.06270749701207</v>
      </c>
    </row>
    <row r="9" spans="1:14">
      <c r="A9" t="s">
        <v>38</v>
      </c>
      <c r="B9">
        <v>8</v>
      </c>
      <c r="C9">
        <v>1545.632413902978</v>
      </c>
      <c r="D9">
        <v>4</v>
      </c>
      <c r="E9">
        <v>2</v>
      </c>
      <c r="F9">
        <v>0</v>
      </c>
      <c r="G9">
        <v>2</v>
      </c>
      <c r="H9">
        <v>0</v>
      </c>
      <c r="J9">
        <f t="shared" si="2"/>
        <v>8</v>
      </c>
      <c r="K9">
        <f>VLOOKUP($A9,RankingWk13!$A$2:$H$33,2,FALSE)-J9</f>
        <v>4</v>
      </c>
      <c r="L9" t="str">
        <f t="shared" si="0"/>
        <v>Dallas Cowboys</v>
      </c>
      <c r="M9" s="5">
        <f t="shared" si="1"/>
        <v>1545.632413902978</v>
      </c>
      <c r="N9" s="6">
        <f>M9-VLOOKUP($A9,RankingWk13!$A$2:$H$33,3,FALSE)</f>
        <v>35.699726504855789</v>
      </c>
    </row>
    <row r="10" spans="1:14">
      <c r="A10" t="s">
        <v>49</v>
      </c>
      <c r="B10">
        <v>9</v>
      </c>
      <c r="C10">
        <v>1543.6899781393074</v>
      </c>
      <c r="D10">
        <v>4</v>
      </c>
      <c r="E10">
        <v>2</v>
      </c>
      <c r="F10">
        <v>0</v>
      </c>
      <c r="G10">
        <v>2</v>
      </c>
      <c r="H10">
        <v>0</v>
      </c>
      <c r="J10">
        <f t="shared" si="2"/>
        <v>9</v>
      </c>
      <c r="K10">
        <f>VLOOKUP($A10,RankingWk13!$A$2:$H$33,2,FALSE)-J10</f>
        <v>0</v>
      </c>
      <c r="L10" t="str">
        <f t="shared" si="0"/>
        <v>Pittsburgh Steelers</v>
      </c>
      <c r="M10" s="5">
        <f t="shared" si="1"/>
        <v>1543.6899781393074</v>
      </c>
      <c r="N10" s="6">
        <f>M10-VLOOKUP($A10,RankingWk13!$A$2:$H$33,3,FALSE)</f>
        <v>-1.2797700471639928</v>
      </c>
    </row>
    <row r="11" spans="1:14">
      <c r="A11" t="s">
        <v>27</v>
      </c>
      <c r="B11">
        <v>10</v>
      </c>
      <c r="C11">
        <v>1543.4544186431156</v>
      </c>
      <c r="D11">
        <v>4</v>
      </c>
      <c r="E11">
        <v>4</v>
      </c>
      <c r="F11">
        <v>0</v>
      </c>
      <c r="G11">
        <v>0</v>
      </c>
      <c r="H11">
        <v>0</v>
      </c>
      <c r="J11">
        <f t="shared" si="2"/>
        <v>10</v>
      </c>
      <c r="K11">
        <f>VLOOKUP($A11,RankingWk13!$A$2:$H$33,2,FALSE)-J11</f>
        <v>-7</v>
      </c>
      <c r="L11" t="str">
        <f t="shared" si="0"/>
        <v>Carolina Panthers</v>
      </c>
      <c r="M11" s="5">
        <f t="shared" si="1"/>
        <v>1543.4544186431156</v>
      </c>
      <c r="N11" s="6">
        <f>M11-VLOOKUP($A11,RankingWk13!$A$2:$H$33,3,FALSE)</f>
        <v>-70.80484669560019</v>
      </c>
    </row>
    <row r="12" spans="1:14">
      <c r="A12" t="s">
        <v>45</v>
      </c>
      <c r="B12">
        <v>11</v>
      </c>
      <c r="C12">
        <v>1536.4142680194961</v>
      </c>
      <c r="D12">
        <v>4</v>
      </c>
      <c r="E12">
        <v>1</v>
      </c>
      <c r="F12">
        <v>0</v>
      </c>
      <c r="G12">
        <v>3</v>
      </c>
      <c r="H12">
        <v>0</v>
      </c>
      <c r="J12">
        <f t="shared" si="2"/>
        <v>11</v>
      </c>
      <c r="K12">
        <f>VLOOKUP($A12,RankingWk13!$A$2:$H$33,2,FALSE)-J12</f>
        <v>2</v>
      </c>
      <c r="L12" t="str">
        <f t="shared" si="0"/>
        <v>Baltimore Ravens</v>
      </c>
      <c r="M12" s="5">
        <f t="shared" si="1"/>
        <v>1536.4142680194961</v>
      </c>
      <c r="N12" s="6">
        <f>M12-VLOOKUP($A12,RankingWk13!$A$2:$H$33,3,FALSE)</f>
        <v>27.028086201898077</v>
      </c>
    </row>
    <row r="13" spans="1:14">
      <c r="A13" t="s">
        <v>51</v>
      </c>
      <c r="B13">
        <v>12</v>
      </c>
      <c r="C13">
        <v>1535.3521154497967</v>
      </c>
      <c r="D13">
        <v>4</v>
      </c>
      <c r="E13">
        <v>1</v>
      </c>
      <c r="F13">
        <v>0</v>
      </c>
      <c r="G13">
        <v>3</v>
      </c>
      <c r="H13">
        <v>0</v>
      </c>
      <c r="J13">
        <f t="shared" si="2"/>
        <v>12</v>
      </c>
      <c r="K13">
        <f>VLOOKUP($A13,RankingWk13!$A$2:$H$33,2,FALSE)-J13</f>
        <v>3</v>
      </c>
      <c r="L13" t="str">
        <f t="shared" si="0"/>
        <v>San Francisco 49ers</v>
      </c>
      <c r="M13" s="5">
        <f t="shared" si="1"/>
        <v>1535.3521154497967</v>
      </c>
      <c r="N13" s="6">
        <f>M13-VLOOKUP($A13,RankingWk13!$A$2:$H$33,3,FALSE)</f>
        <v>34.182437808696477</v>
      </c>
    </row>
    <row r="14" spans="1:14">
      <c r="A14" t="s">
        <v>24</v>
      </c>
      <c r="B14">
        <v>13</v>
      </c>
      <c r="C14">
        <v>1527.679520962399</v>
      </c>
      <c r="D14">
        <v>4</v>
      </c>
      <c r="E14">
        <v>4</v>
      </c>
      <c r="F14">
        <v>0</v>
      </c>
      <c r="G14">
        <v>0</v>
      </c>
      <c r="H14">
        <v>0</v>
      </c>
      <c r="J14">
        <f t="shared" si="2"/>
        <v>13</v>
      </c>
      <c r="K14">
        <f>VLOOKUP($A14,RankingWk13!$A$2:$H$33,2,FALSE)-J14</f>
        <v>7</v>
      </c>
      <c r="L14" t="str">
        <f t="shared" si="0"/>
        <v>Atlanta Falcons</v>
      </c>
      <c r="M14" s="5">
        <f t="shared" si="1"/>
        <v>1527.679520962399</v>
      </c>
      <c r="N14" s="6">
        <f>M14-VLOOKUP($A14,RankingWk13!$A$2:$H$33,3,FALSE)</f>
        <v>51.511622791107584</v>
      </c>
    </row>
    <row r="15" spans="1:14">
      <c r="A15" t="s">
        <v>52</v>
      </c>
      <c r="B15">
        <v>14</v>
      </c>
      <c r="C15">
        <v>1511.0542732249885</v>
      </c>
      <c r="D15">
        <v>4</v>
      </c>
      <c r="E15">
        <v>1</v>
      </c>
      <c r="F15">
        <v>0</v>
      </c>
      <c r="G15">
        <v>3</v>
      </c>
      <c r="H15">
        <v>0</v>
      </c>
      <c r="J15">
        <f t="shared" si="2"/>
        <v>14</v>
      </c>
      <c r="K15">
        <f>VLOOKUP($A15,RankingWk13!$A$2:$H$33,2,FALSE)-J15</f>
        <v>3</v>
      </c>
      <c r="L15" t="str">
        <f t="shared" si="0"/>
        <v>New Orleans Saints</v>
      </c>
      <c r="M15" s="5">
        <f t="shared" si="1"/>
        <v>1511.0542732249885</v>
      </c>
      <c r="N15" s="6">
        <f>M15-VLOOKUP($A15,RankingWk13!$A$2:$H$33,3,FALSE)</f>
        <v>22.30265354591279</v>
      </c>
    </row>
    <row r="16" spans="1:14">
      <c r="A16" t="s">
        <v>50</v>
      </c>
      <c r="B16">
        <v>15</v>
      </c>
      <c r="C16">
        <v>1508.1942326393007</v>
      </c>
      <c r="D16">
        <v>4</v>
      </c>
      <c r="E16">
        <v>2</v>
      </c>
      <c r="F16">
        <v>0</v>
      </c>
      <c r="G16">
        <v>2</v>
      </c>
      <c r="H16">
        <v>0</v>
      </c>
      <c r="J16">
        <f t="shared" si="2"/>
        <v>15</v>
      </c>
      <c r="K16">
        <f>VLOOKUP($A16,RankingWk13!$A$2:$H$33,2,FALSE)-J16</f>
        <v>10</v>
      </c>
      <c r="L16" t="str">
        <f t="shared" si="0"/>
        <v>San Diego Chargers</v>
      </c>
      <c r="M16" s="5">
        <f t="shared" si="1"/>
        <v>1508.1942326393007</v>
      </c>
      <c r="N16" s="6">
        <f>M16-VLOOKUP($A16,RankingWk13!$A$2:$H$33,3,FALSE)</f>
        <v>59.324456393725768</v>
      </c>
    </row>
    <row r="17" spans="1:14">
      <c r="A17" t="s">
        <v>44</v>
      </c>
      <c r="B17">
        <v>16</v>
      </c>
      <c r="C17">
        <v>1495.940427297478</v>
      </c>
      <c r="D17">
        <v>4</v>
      </c>
      <c r="E17">
        <v>1</v>
      </c>
      <c r="F17">
        <v>0</v>
      </c>
      <c r="G17">
        <v>3</v>
      </c>
      <c r="H17">
        <v>0</v>
      </c>
      <c r="J17">
        <f t="shared" si="2"/>
        <v>16</v>
      </c>
      <c r="K17">
        <f>VLOOKUP($A17,RankingWk13!$A$2:$H$33,2,FALSE)-J17</f>
        <v>8</v>
      </c>
      <c r="L17" t="str">
        <f t="shared" si="0"/>
        <v>Philadelphia Eagles</v>
      </c>
      <c r="M17" s="5">
        <f t="shared" si="1"/>
        <v>1495.940427297478</v>
      </c>
      <c r="N17" s="6">
        <f>M17-VLOOKUP($A17,RankingWk13!$A$2:$H$33,3,FALSE)</f>
        <v>39.785848145777891</v>
      </c>
    </row>
    <row r="18" spans="1:14">
      <c r="A18" t="s">
        <v>29</v>
      </c>
      <c r="B18">
        <v>17</v>
      </c>
      <c r="C18">
        <v>1492.2063085258069</v>
      </c>
      <c r="D18">
        <v>4</v>
      </c>
      <c r="E18">
        <v>1</v>
      </c>
      <c r="F18">
        <v>0</v>
      </c>
      <c r="G18">
        <v>3</v>
      </c>
      <c r="H18">
        <v>0</v>
      </c>
      <c r="J18">
        <f t="shared" si="2"/>
        <v>17</v>
      </c>
      <c r="K18">
        <f>VLOOKUP($A18,RankingWk13!$A$2:$H$33,2,FALSE)-J18</f>
        <v>-7</v>
      </c>
      <c r="L18" t="str">
        <f t="shared" si="0"/>
        <v>Kansas City Chiefs</v>
      </c>
      <c r="M18" s="5">
        <f t="shared" si="1"/>
        <v>1492.2063085258069</v>
      </c>
      <c r="N18" s="6">
        <f>M18-VLOOKUP($A18,RankingWk13!$A$2:$H$33,3,FALSE)</f>
        <v>-40.968552189877073</v>
      </c>
    </row>
    <row r="19" spans="1:14">
      <c r="A19" t="s">
        <v>30</v>
      </c>
      <c r="B19">
        <v>18</v>
      </c>
      <c r="C19">
        <v>1483.7998596417626</v>
      </c>
      <c r="D19">
        <v>4</v>
      </c>
      <c r="E19">
        <v>2</v>
      </c>
      <c r="F19">
        <v>0</v>
      </c>
      <c r="G19">
        <v>2</v>
      </c>
      <c r="H19">
        <v>0</v>
      </c>
      <c r="J19">
        <f t="shared" si="2"/>
        <v>18</v>
      </c>
      <c r="K19">
        <f>VLOOKUP($A19,RankingWk13!$A$2:$H$33,2,FALSE)-J19</f>
        <v>1</v>
      </c>
      <c r="L19" t="str">
        <f t="shared" si="0"/>
        <v>Buffalo Bills</v>
      </c>
      <c r="M19" s="5">
        <f t="shared" si="1"/>
        <v>1483.7998596417626</v>
      </c>
      <c r="N19" s="6">
        <f>M19-VLOOKUP($A19,RankingWk13!$A$2:$H$33,3,FALSE)</f>
        <v>6.956294712397721</v>
      </c>
    </row>
    <row r="20" spans="1:14">
      <c r="A20" t="s">
        <v>36</v>
      </c>
      <c r="B20">
        <v>19</v>
      </c>
      <c r="C20">
        <v>1481.189359951645</v>
      </c>
      <c r="D20">
        <v>4</v>
      </c>
      <c r="E20">
        <v>0</v>
      </c>
      <c r="F20">
        <v>0</v>
      </c>
      <c r="G20">
        <v>4</v>
      </c>
      <c r="H20">
        <v>0</v>
      </c>
      <c r="J20">
        <f t="shared" si="2"/>
        <v>19</v>
      </c>
      <c r="K20">
        <f>VLOOKUP($A20,RankingWk13!$A$2:$H$33,2,FALSE)-J20</f>
        <v>-3</v>
      </c>
      <c r="L20" t="str">
        <f t="shared" si="0"/>
        <v>Detroit Lions</v>
      </c>
      <c r="M20" s="5">
        <f t="shared" si="1"/>
        <v>1481.189359951645</v>
      </c>
      <c r="N20" s="6">
        <f>M20-VLOOKUP($A20,RankingWk13!$A$2:$H$33,3,FALSE)</f>
        <v>-15.954998022501968</v>
      </c>
    </row>
    <row r="21" spans="1:14">
      <c r="A21" t="s">
        <v>43</v>
      </c>
      <c r="B21">
        <v>20</v>
      </c>
      <c r="C21">
        <v>1479.9171486884322</v>
      </c>
      <c r="D21">
        <v>4</v>
      </c>
      <c r="E21">
        <v>2</v>
      </c>
      <c r="F21">
        <v>0</v>
      </c>
      <c r="G21">
        <v>2</v>
      </c>
      <c r="H21">
        <v>0</v>
      </c>
      <c r="J21">
        <f t="shared" si="2"/>
        <v>20</v>
      </c>
      <c r="K21">
        <f>VLOOKUP($A21,RankingWk13!$A$2:$H$33,2,FALSE)-J21</f>
        <v>1</v>
      </c>
      <c r="L21" t="str">
        <f t="shared" si="0"/>
        <v>New York Giants</v>
      </c>
      <c r="M21" s="5">
        <f t="shared" si="1"/>
        <v>1479.9171486884322</v>
      </c>
      <c r="N21" s="6">
        <f>M21-VLOOKUP($A21,RankingWk13!$A$2:$H$33,3,FALSE)</f>
        <v>6.7074275298666635</v>
      </c>
    </row>
    <row r="22" spans="1:14">
      <c r="A22" t="s">
        <v>41</v>
      </c>
      <c r="B22">
        <v>21</v>
      </c>
      <c r="C22">
        <v>1475.6753260345952</v>
      </c>
      <c r="D22">
        <v>4</v>
      </c>
      <c r="E22">
        <v>2</v>
      </c>
      <c r="F22">
        <v>0</v>
      </c>
      <c r="G22">
        <v>2</v>
      </c>
      <c r="H22">
        <v>0</v>
      </c>
      <c r="J22">
        <f t="shared" si="2"/>
        <v>21</v>
      </c>
      <c r="K22">
        <f>VLOOKUP($A22,RankingWk13!$A$2:$H$33,2,FALSE)-J22</f>
        <v>-10</v>
      </c>
      <c r="L22" t="str">
        <f t="shared" si="0"/>
        <v>Minnesota Vikings</v>
      </c>
      <c r="M22" s="5">
        <f t="shared" si="1"/>
        <v>1475.6753260345952</v>
      </c>
      <c r="N22" s="6">
        <f>M22-VLOOKUP($A22,RankingWk13!$A$2:$H$33,3,FALSE)</f>
        <v>-55.456338329544451</v>
      </c>
    </row>
    <row r="23" spans="1:14">
      <c r="A23" t="s">
        <v>22</v>
      </c>
      <c r="B23">
        <v>22</v>
      </c>
      <c r="C23">
        <v>1473.9551681948631</v>
      </c>
      <c r="D23">
        <v>4</v>
      </c>
      <c r="E23">
        <v>3</v>
      </c>
      <c r="F23">
        <v>0</v>
      </c>
      <c r="G23">
        <v>1</v>
      </c>
      <c r="H23">
        <v>0</v>
      </c>
      <c r="J23">
        <f t="shared" si="2"/>
        <v>22</v>
      </c>
      <c r="K23">
        <f>VLOOKUP($A23,RankingWk13!$A$2:$H$33,2,FALSE)-J23</f>
        <v>0</v>
      </c>
      <c r="L23" t="str">
        <f t="shared" si="0"/>
        <v>New York Jets</v>
      </c>
      <c r="M23" s="5">
        <f t="shared" si="1"/>
        <v>1473.9551681948631</v>
      </c>
      <c r="N23" s="6">
        <f>M23-VLOOKUP($A23,RankingWk13!$A$2:$H$33,3,FALSE)</f>
        <v>11.237946613346139</v>
      </c>
    </row>
    <row r="24" spans="1:14">
      <c r="A24" t="s">
        <v>34</v>
      </c>
      <c r="B24">
        <v>23</v>
      </c>
      <c r="C24">
        <v>1467.6295171140478</v>
      </c>
      <c r="D24">
        <v>4</v>
      </c>
      <c r="E24">
        <v>1</v>
      </c>
      <c r="F24">
        <v>0</v>
      </c>
      <c r="G24">
        <v>3</v>
      </c>
      <c r="H24">
        <v>0</v>
      </c>
      <c r="J24">
        <f t="shared" si="2"/>
        <v>23</v>
      </c>
      <c r="K24">
        <f>VLOOKUP($A24,RankingWk13!$A$2:$H$33,2,FALSE)-J24</f>
        <v>0</v>
      </c>
      <c r="L24" t="str">
        <f t="shared" si="0"/>
        <v>Miami Dolphins</v>
      </c>
      <c r="M24" s="5">
        <f t="shared" si="1"/>
        <v>1467.6295171140478</v>
      </c>
      <c r="N24" s="6">
        <f>M24-VLOOKUP($A24,RankingWk13!$A$2:$H$33,3,FALSE)</f>
        <v>9.4488009000795046</v>
      </c>
    </row>
    <row r="25" spans="1:14">
      <c r="A25" t="s">
        <v>37</v>
      </c>
      <c r="B25">
        <v>24</v>
      </c>
      <c r="C25">
        <v>1467.1947164846363</v>
      </c>
      <c r="D25">
        <v>4</v>
      </c>
      <c r="E25">
        <v>2</v>
      </c>
      <c r="F25">
        <v>0</v>
      </c>
      <c r="G25">
        <v>2</v>
      </c>
      <c r="H25">
        <v>0</v>
      </c>
      <c r="J25">
        <f t="shared" si="2"/>
        <v>24</v>
      </c>
      <c r="K25">
        <f>VLOOKUP($A25,RankingWk13!$A$2:$H$33,2,FALSE)-J25</f>
        <v>2</v>
      </c>
      <c r="L25" t="str">
        <f t="shared" si="0"/>
        <v>St. Louis Rams</v>
      </c>
      <c r="M25" s="5">
        <f t="shared" si="1"/>
        <v>1467.1947164846363</v>
      </c>
      <c r="N25" s="6">
        <f>M25-VLOOKUP($A25,RankingWk13!$A$2:$H$33,3,FALSE)</f>
        <v>27.506154005350027</v>
      </c>
    </row>
    <row r="26" spans="1:14">
      <c r="A26" t="s">
        <v>23</v>
      </c>
      <c r="B26">
        <v>25</v>
      </c>
      <c r="C26">
        <v>1460.5476331653056</v>
      </c>
      <c r="D26">
        <v>4</v>
      </c>
      <c r="E26">
        <v>1</v>
      </c>
      <c r="F26">
        <v>0</v>
      </c>
      <c r="G26">
        <v>3</v>
      </c>
      <c r="H26">
        <v>0</v>
      </c>
      <c r="J26">
        <f t="shared" si="2"/>
        <v>25</v>
      </c>
      <c r="K26">
        <f>VLOOKUP($A26,RankingWk13!$A$2:$H$33,2,FALSE)-J26</f>
        <v>-11</v>
      </c>
      <c r="L26" t="str">
        <f t="shared" si="0"/>
        <v>Houston Texans</v>
      </c>
      <c r="M26" s="5">
        <f t="shared" si="1"/>
        <v>1460.5476331653056</v>
      </c>
      <c r="N26" s="6">
        <f>M26-VLOOKUP($A26,RankingWk13!$A$2:$H$33,3,FALSE)</f>
        <v>-41.815970715137382</v>
      </c>
    </row>
    <row r="27" spans="1:14">
      <c r="A27" t="s">
        <v>25</v>
      </c>
      <c r="B27">
        <v>26</v>
      </c>
      <c r="C27">
        <v>1455.0367473864358</v>
      </c>
      <c r="D27">
        <v>4</v>
      </c>
      <c r="E27">
        <v>1</v>
      </c>
      <c r="F27">
        <v>0</v>
      </c>
      <c r="G27">
        <v>3</v>
      </c>
      <c r="H27">
        <v>0</v>
      </c>
      <c r="J27">
        <f t="shared" si="2"/>
        <v>26</v>
      </c>
      <c r="K27">
        <f>VLOOKUP($A27,RankingWk13!$A$2:$H$33,2,FALSE)-J27</f>
        <v>-8</v>
      </c>
      <c r="L27" t="str">
        <f t="shared" si="0"/>
        <v>Chicago Bears</v>
      </c>
      <c r="M27" s="5">
        <f t="shared" si="1"/>
        <v>1455.0367473864358</v>
      </c>
      <c r="N27" s="6">
        <f>M27-VLOOKUP($A27,RankingWk13!$A$2:$H$33,3,FALSE)</f>
        <v>-25.440106036950738</v>
      </c>
    </row>
    <row r="28" spans="1:14">
      <c r="A28" t="s">
        <v>40</v>
      </c>
      <c r="B28">
        <v>27</v>
      </c>
      <c r="C28">
        <v>1426.9754180899056</v>
      </c>
      <c r="D28">
        <v>4</v>
      </c>
      <c r="E28">
        <v>1</v>
      </c>
      <c r="F28">
        <v>0</v>
      </c>
      <c r="G28">
        <v>3</v>
      </c>
      <c r="H28">
        <v>0</v>
      </c>
      <c r="J28">
        <f t="shared" si="2"/>
        <v>27</v>
      </c>
      <c r="K28">
        <f>VLOOKUP($A28,RankingWk13!$A$2:$H$33,2,FALSE)-J28</f>
        <v>1</v>
      </c>
      <c r="L28" t="str">
        <f t="shared" si="0"/>
        <v>Jacksonville Jaguars</v>
      </c>
      <c r="M28" s="5">
        <f t="shared" si="1"/>
        <v>1426.9754180899056</v>
      </c>
      <c r="N28" s="6">
        <f>M28-VLOOKUP($A28,RankingWk13!$A$2:$H$33,3,FALSE)</f>
        <v>7.80970952318944</v>
      </c>
    </row>
    <row r="29" spans="1:14">
      <c r="A29" t="s">
        <v>46</v>
      </c>
      <c r="B29">
        <v>28</v>
      </c>
      <c r="C29">
        <v>1408.6072080789668</v>
      </c>
      <c r="D29">
        <v>4</v>
      </c>
      <c r="E29">
        <v>2</v>
      </c>
      <c r="F29">
        <v>0</v>
      </c>
      <c r="G29">
        <v>2</v>
      </c>
      <c r="H29">
        <v>0</v>
      </c>
      <c r="J29">
        <f t="shared" si="2"/>
        <v>28</v>
      </c>
      <c r="K29">
        <f>VLOOKUP($A29,RankingWk13!$A$2:$H$33,2,FALSE)-J29</f>
        <v>-1</v>
      </c>
      <c r="L29" t="str">
        <f t="shared" si="0"/>
        <v>Washington Redskins</v>
      </c>
      <c r="M29" s="5">
        <f t="shared" si="1"/>
        <v>1408.6072080789668</v>
      </c>
      <c r="N29" s="6">
        <f>M29-VLOOKUP($A29,RankingWk13!$A$2:$H$33,3,FALSE)</f>
        <v>-15.359136019279504</v>
      </c>
    </row>
    <row r="30" spans="1:14">
      <c r="A30" t="s">
        <v>47</v>
      </c>
      <c r="B30">
        <v>29</v>
      </c>
      <c r="C30">
        <v>1386.6602251394938</v>
      </c>
      <c r="D30">
        <v>4</v>
      </c>
      <c r="E30">
        <v>2</v>
      </c>
      <c r="F30">
        <v>0</v>
      </c>
      <c r="G30">
        <v>2</v>
      </c>
      <c r="H30">
        <v>0</v>
      </c>
      <c r="J30">
        <f t="shared" si="2"/>
        <v>29</v>
      </c>
      <c r="K30">
        <f>VLOOKUP($A30,RankingWk13!$A$2:$H$33,2,FALSE)-J30</f>
        <v>0</v>
      </c>
      <c r="L30" t="str">
        <f t="shared" si="0"/>
        <v>Oakland Raiders</v>
      </c>
      <c r="M30" s="5">
        <f t="shared" si="1"/>
        <v>1386.6602251394938</v>
      </c>
      <c r="N30" s="6">
        <f>M30-VLOOKUP($A30,RankingWk13!$A$2:$H$33,3,FALSE)</f>
        <v>-11.472410220545498</v>
      </c>
    </row>
    <row r="31" spans="1:14">
      <c r="A31" t="s">
        <v>32</v>
      </c>
      <c r="B31">
        <v>30</v>
      </c>
      <c r="C31">
        <v>1368.8400710046963</v>
      </c>
      <c r="D31">
        <v>4</v>
      </c>
      <c r="E31">
        <v>1</v>
      </c>
      <c r="F31">
        <v>0</v>
      </c>
      <c r="G31">
        <v>3</v>
      </c>
      <c r="H31">
        <v>0</v>
      </c>
      <c r="J31">
        <f t="shared" si="2"/>
        <v>30</v>
      </c>
      <c r="K31">
        <f>VLOOKUP($A31,RankingWk13!$A$2:$H$33,2,FALSE)-J31</f>
        <v>1</v>
      </c>
      <c r="L31" t="str">
        <f t="shared" si="0"/>
        <v>Cleveland Browns</v>
      </c>
      <c r="M31" s="5">
        <f t="shared" si="1"/>
        <v>1368.8400710046963</v>
      </c>
      <c r="N31" s="6">
        <f>M31-VLOOKUP($A31,RankingWk13!$A$2:$H$33,3,FALSE)</f>
        <v>20.952228530192315</v>
      </c>
    </row>
    <row r="32" spans="1:14">
      <c r="A32" t="s">
        <v>26</v>
      </c>
      <c r="B32">
        <v>31</v>
      </c>
      <c r="C32">
        <v>1368.1535403570169</v>
      </c>
      <c r="D32">
        <v>3</v>
      </c>
      <c r="E32">
        <v>1</v>
      </c>
      <c r="F32">
        <v>0</v>
      </c>
      <c r="G32">
        <v>2</v>
      </c>
      <c r="H32">
        <v>1</v>
      </c>
      <c r="J32">
        <f t="shared" si="2"/>
        <v>31</v>
      </c>
      <c r="K32">
        <f>VLOOKUP($A32,RankingWk13!$A$2:$H$33,2,FALSE)-J32</f>
        <v>1</v>
      </c>
      <c r="L32" t="str">
        <f t="shared" si="0"/>
        <v>Tennessee Titans</v>
      </c>
      <c r="M32" s="5">
        <f t="shared" si="1"/>
        <v>1368.1535403570169</v>
      </c>
      <c r="N32" s="6">
        <f>M32-VLOOKUP($A32,RankingWk13!$A$2:$H$33,3,FALSE)</f>
        <v>39.529732787873627</v>
      </c>
    </row>
    <row r="33" spans="1:14">
      <c r="A33" t="s">
        <v>21</v>
      </c>
      <c r="B33">
        <v>32</v>
      </c>
      <c r="C33">
        <v>1357.5840474261902</v>
      </c>
      <c r="D33">
        <v>4</v>
      </c>
      <c r="E33">
        <v>1</v>
      </c>
      <c r="F33">
        <v>0</v>
      </c>
      <c r="G33">
        <v>3</v>
      </c>
      <c r="H33">
        <v>0</v>
      </c>
      <c r="J33">
        <f t="shared" si="2"/>
        <v>32</v>
      </c>
      <c r="K33">
        <f>VLOOKUP($A33,RankingWk13!$A$2:$H$33,2,FALSE)-J33</f>
        <v>-2</v>
      </c>
      <c r="L33" t="str">
        <f t="shared" si="0"/>
        <v>Tampa Bay Buccaneers</v>
      </c>
      <c r="M33" s="5">
        <f t="shared" si="1"/>
        <v>1357.5840474261902</v>
      </c>
      <c r="N33" s="6">
        <f>M33-VLOOKUP($A33,RankingWk13!$A$2:$H$33,3,FALSE)</f>
        <v>-38.776114365637795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Predictions</vt:lpstr>
      <vt:lpstr>NoGamma</vt:lpstr>
      <vt:lpstr>GammaScale</vt:lpstr>
      <vt:lpstr>GammaRaw</vt:lpstr>
      <vt:lpstr>RankingWk1</vt:lpstr>
      <vt:lpstr>RankingWk2</vt:lpstr>
      <vt:lpstr>RankingWk3</vt:lpstr>
      <vt:lpstr>RankingWk4</vt:lpstr>
      <vt:lpstr>RankingWk5</vt:lpstr>
      <vt:lpstr>RankingWk6</vt:lpstr>
      <vt:lpstr>RankingWk7</vt:lpstr>
      <vt:lpstr>RankingWk8</vt:lpstr>
      <vt:lpstr>RankingWk9</vt:lpstr>
      <vt:lpstr>RankingWk10</vt:lpstr>
      <vt:lpstr>RankingWk11</vt:lpstr>
      <vt:lpstr>RankingWk12</vt:lpstr>
      <vt:lpstr>RankingWk13</vt:lpstr>
      <vt:lpstr>RankingWk14</vt:lpstr>
      <vt:lpstr>RankingWk15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Stephen Sim</cp:lastModifiedBy>
  <dcterms:created xsi:type="dcterms:W3CDTF">2015-12-15T18:45:01Z</dcterms:created>
  <dcterms:modified xsi:type="dcterms:W3CDTF">2016-01-25T20:25:16Z</dcterms:modified>
</cp:coreProperties>
</file>