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28860" yWindow="1120" windowWidth="25600" windowHeight="14980"/>
  </bookViews>
  <sheets>
    <sheet name="Predictions" sheetId="1" r:id="rId1"/>
    <sheet name="NoGamma" sheetId="2" r:id="rId2"/>
    <sheet name="GammaScale" sheetId="3" r:id="rId3"/>
    <sheet name="GammaRaw" sheetId="4" r:id="rId4"/>
    <sheet name="RankingWk1" sheetId="5" state="hidden" r:id="rId5"/>
    <sheet name="RankingWk2" sheetId="6" state="hidden" r:id="rId6"/>
    <sheet name="RankingWk3" sheetId="7" state="hidden" r:id="rId7"/>
    <sheet name="RankingWk4" sheetId="8" state="hidden" r:id="rId8"/>
    <sheet name="RankingWk5" sheetId="9" state="hidden" r:id="rId9"/>
    <sheet name="RankingWk6" sheetId="10" state="hidden" r:id="rId10"/>
    <sheet name="RankingWk7" sheetId="11" state="hidden" r:id="rId11"/>
    <sheet name="RankingWk8" sheetId="12" state="hidden" r:id="rId12"/>
    <sheet name="RankingWk9" sheetId="13" state="hidden" r:id="rId13"/>
    <sheet name="RankingWk10" sheetId="14" state="hidden" r:id="rId14"/>
    <sheet name="RankingWk11" sheetId="15" state="hidden" r:id="rId15"/>
    <sheet name="RankingWk12" sheetId="16" state="hidden" r:id="rId16"/>
    <sheet name="RankingWk13" sheetId="17" state="hidden" r:id="rId17"/>
    <sheet name="RankingWk14" sheetId="18" state="hidden" r:id="rId18"/>
    <sheet name="RankingWk15" sheetId="19" state="hidden" r:id="rId19"/>
    <sheet name="RankingWk16" sheetId="20" r:id="rId2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3" i="20" l="1"/>
  <c r="K33" i="20"/>
  <c r="N32" i="20"/>
  <c r="K32" i="20"/>
  <c r="N31" i="20"/>
  <c r="K31" i="20"/>
  <c r="N30" i="20"/>
  <c r="K30" i="20"/>
  <c r="N29" i="20"/>
  <c r="K29" i="20"/>
  <c r="N28" i="20"/>
  <c r="K28" i="20"/>
  <c r="N27" i="20"/>
  <c r="K27" i="20"/>
  <c r="N26" i="20"/>
  <c r="K26" i="20"/>
  <c r="N25" i="20"/>
  <c r="K25" i="20"/>
  <c r="N24" i="20"/>
  <c r="K24" i="20"/>
  <c r="N23" i="20"/>
  <c r="K23" i="20"/>
  <c r="N22" i="20"/>
  <c r="K22" i="20"/>
  <c r="N21" i="20"/>
  <c r="K21" i="20"/>
  <c r="N20" i="20"/>
  <c r="K20" i="20"/>
  <c r="N19" i="20"/>
  <c r="K19" i="20"/>
  <c r="N18" i="20"/>
  <c r="K18" i="20"/>
  <c r="N17" i="20"/>
  <c r="K17" i="20"/>
  <c r="N16" i="20"/>
  <c r="K16" i="20"/>
  <c r="N15" i="20"/>
  <c r="K15" i="20"/>
  <c r="N14" i="20"/>
  <c r="K14" i="20"/>
  <c r="N13" i="20"/>
  <c r="K13" i="20"/>
  <c r="N12" i="20"/>
  <c r="K12" i="20"/>
  <c r="N11" i="20"/>
  <c r="K11" i="20"/>
  <c r="N10" i="20"/>
  <c r="K10" i="20"/>
  <c r="N9" i="20"/>
  <c r="K9" i="20"/>
  <c r="N8" i="20"/>
  <c r="K8" i="20"/>
  <c r="N7" i="20"/>
  <c r="K7" i="20"/>
  <c r="N6" i="20"/>
  <c r="K6" i="20"/>
  <c r="N5" i="20"/>
  <c r="K5" i="20"/>
  <c r="N4" i="20"/>
  <c r="K4" i="20"/>
  <c r="N3" i="20"/>
  <c r="K3" i="20"/>
  <c r="M2" i="20"/>
  <c r="N2" i="20"/>
  <c r="K2" i="20"/>
  <c r="N33" i="6"/>
  <c r="K33" i="6"/>
  <c r="N32" i="6"/>
  <c r="K32" i="6"/>
  <c r="N31" i="6"/>
  <c r="K31" i="6"/>
  <c r="N30" i="6"/>
  <c r="K30" i="6"/>
  <c r="N29" i="6"/>
  <c r="K29" i="6"/>
  <c r="N28" i="6"/>
  <c r="K28" i="6"/>
  <c r="N27" i="6"/>
  <c r="K27" i="6"/>
  <c r="N26" i="6"/>
  <c r="K26" i="6"/>
  <c r="N25" i="6"/>
  <c r="K25" i="6"/>
  <c r="N24" i="6"/>
  <c r="K24" i="6"/>
  <c r="N23" i="6"/>
  <c r="K23" i="6"/>
  <c r="N22" i="6"/>
  <c r="K22" i="6"/>
  <c r="N21" i="6"/>
  <c r="K21" i="6"/>
  <c r="N20" i="6"/>
  <c r="K20" i="6"/>
  <c r="N19" i="6"/>
  <c r="K19" i="6"/>
  <c r="N18" i="6"/>
  <c r="K18" i="6"/>
  <c r="N17" i="6"/>
  <c r="K17" i="6"/>
  <c r="N16" i="6"/>
  <c r="K16" i="6"/>
  <c r="N15" i="6"/>
  <c r="K15" i="6"/>
  <c r="N14" i="6"/>
  <c r="K14" i="6"/>
  <c r="N13" i="6"/>
  <c r="K13" i="6"/>
  <c r="N12" i="6"/>
  <c r="K12" i="6"/>
  <c r="N11" i="6"/>
  <c r="K11" i="6"/>
  <c r="N10" i="6"/>
  <c r="K10" i="6"/>
  <c r="N9" i="6"/>
  <c r="K9" i="6"/>
  <c r="N8" i="6"/>
  <c r="K8" i="6"/>
  <c r="N7" i="6"/>
  <c r="K7" i="6"/>
  <c r="N6" i="6"/>
  <c r="K6" i="6"/>
  <c r="N5" i="6"/>
  <c r="K5" i="6"/>
  <c r="N4" i="6"/>
  <c r="K4" i="6"/>
  <c r="N3" i="6"/>
  <c r="K3" i="6"/>
  <c r="M2" i="6"/>
  <c r="N2" i="6"/>
  <c r="K2" i="6"/>
  <c r="N33" i="7"/>
  <c r="K33" i="7"/>
  <c r="N32" i="7"/>
  <c r="K32" i="7"/>
  <c r="N31" i="7"/>
  <c r="K31" i="7"/>
  <c r="N30" i="7"/>
  <c r="K30" i="7"/>
  <c r="N29" i="7"/>
  <c r="K29" i="7"/>
  <c r="N28" i="7"/>
  <c r="K28" i="7"/>
  <c r="N27" i="7"/>
  <c r="K27" i="7"/>
  <c r="N26" i="7"/>
  <c r="K26" i="7"/>
  <c r="N25" i="7"/>
  <c r="K25" i="7"/>
  <c r="N24" i="7"/>
  <c r="K24" i="7"/>
  <c r="N23" i="7"/>
  <c r="K23" i="7"/>
  <c r="N22" i="7"/>
  <c r="K22" i="7"/>
  <c r="N21" i="7"/>
  <c r="K21" i="7"/>
  <c r="N20" i="7"/>
  <c r="K20" i="7"/>
  <c r="N19" i="7"/>
  <c r="K19" i="7"/>
  <c r="N18" i="7"/>
  <c r="K18" i="7"/>
  <c r="N17" i="7"/>
  <c r="K17" i="7"/>
  <c r="N16" i="7"/>
  <c r="K16" i="7"/>
  <c r="N15" i="7"/>
  <c r="K15" i="7"/>
  <c r="N14" i="7"/>
  <c r="K14" i="7"/>
  <c r="N13" i="7"/>
  <c r="K13" i="7"/>
  <c r="N12" i="7"/>
  <c r="K12" i="7"/>
  <c r="N11" i="7"/>
  <c r="K11" i="7"/>
  <c r="N10" i="7"/>
  <c r="K10" i="7"/>
  <c r="N9" i="7"/>
  <c r="K9" i="7"/>
  <c r="N8" i="7"/>
  <c r="K8" i="7"/>
  <c r="N7" i="7"/>
  <c r="K7" i="7"/>
  <c r="N6" i="7"/>
  <c r="K6" i="7"/>
  <c r="N5" i="7"/>
  <c r="K5" i="7"/>
  <c r="N4" i="7"/>
  <c r="K4" i="7"/>
  <c r="N3" i="7"/>
  <c r="K3" i="7"/>
  <c r="M2" i="7"/>
  <c r="N2" i="7"/>
  <c r="K2" i="7"/>
  <c r="N33" i="8"/>
  <c r="K33" i="8"/>
  <c r="N32" i="8"/>
  <c r="K32" i="8"/>
  <c r="N31" i="8"/>
  <c r="K31" i="8"/>
  <c r="N30" i="8"/>
  <c r="K30" i="8"/>
  <c r="N29" i="8"/>
  <c r="K29" i="8"/>
  <c r="N28" i="8"/>
  <c r="K28" i="8"/>
  <c r="N27" i="8"/>
  <c r="K27" i="8"/>
  <c r="N26" i="8"/>
  <c r="K26" i="8"/>
  <c r="N25" i="8"/>
  <c r="K25" i="8"/>
  <c r="N24" i="8"/>
  <c r="K24" i="8"/>
  <c r="N23" i="8"/>
  <c r="K23" i="8"/>
  <c r="N22" i="8"/>
  <c r="K22" i="8"/>
  <c r="N21" i="8"/>
  <c r="K21" i="8"/>
  <c r="N20" i="8"/>
  <c r="K20" i="8"/>
  <c r="N19" i="8"/>
  <c r="K19" i="8"/>
  <c r="N18" i="8"/>
  <c r="K18" i="8"/>
  <c r="N17" i="8"/>
  <c r="K17" i="8"/>
  <c r="N16" i="8"/>
  <c r="K16" i="8"/>
  <c r="N15" i="8"/>
  <c r="K15" i="8"/>
  <c r="N14" i="8"/>
  <c r="K14" i="8"/>
  <c r="N13" i="8"/>
  <c r="K13" i="8"/>
  <c r="N12" i="8"/>
  <c r="K12" i="8"/>
  <c r="N11" i="8"/>
  <c r="K11" i="8"/>
  <c r="N10" i="8"/>
  <c r="K10" i="8"/>
  <c r="N9" i="8"/>
  <c r="K9" i="8"/>
  <c r="N8" i="8"/>
  <c r="K8" i="8"/>
  <c r="N7" i="8"/>
  <c r="K7" i="8"/>
  <c r="N6" i="8"/>
  <c r="K6" i="8"/>
  <c r="N5" i="8"/>
  <c r="K5" i="8"/>
  <c r="N4" i="8"/>
  <c r="K4" i="8"/>
  <c r="N3" i="8"/>
  <c r="K3" i="8"/>
  <c r="M2" i="8"/>
  <c r="N2" i="8"/>
  <c r="K2" i="8"/>
  <c r="N33" i="9"/>
  <c r="K33" i="9"/>
  <c r="N32" i="9"/>
  <c r="K32" i="9"/>
  <c r="N31" i="9"/>
  <c r="K31" i="9"/>
  <c r="N30" i="9"/>
  <c r="K30" i="9"/>
  <c r="N29" i="9"/>
  <c r="K29" i="9"/>
  <c r="N28" i="9"/>
  <c r="K28" i="9"/>
  <c r="N27" i="9"/>
  <c r="K27" i="9"/>
  <c r="N26" i="9"/>
  <c r="K26" i="9"/>
  <c r="N25" i="9"/>
  <c r="K25" i="9"/>
  <c r="N24" i="9"/>
  <c r="K24" i="9"/>
  <c r="N23" i="9"/>
  <c r="K23" i="9"/>
  <c r="N22" i="9"/>
  <c r="K22" i="9"/>
  <c r="N21" i="9"/>
  <c r="K21" i="9"/>
  <c r="N20" i="9"/>
  <c r="K20" i="9"/>
  <c r="N19" i="9"/>
  <c r="K19" i="9"/>
  <c r="N18" i="9"/>
  <c r="K18" i="9"/>
  <c r="N17" i="9"/>
  <c r="K17" i="9"/>
  <c r="N16" i="9"/>
  <c r="K16" i="9"/>
  <c r="N15" i="9"/>
  <c r="K15" i="9"/>
  <c r="N14" i="9"/>
  <c r="K14" i="9"/>
  <c r="N13" i="9"/>
  <c r="K13" i="9"/>
  <c r="N12" i="9"/>
  <c r="K12" i="9"/>
  <c r="N11" i="9"/>
  <c r="K11" i="9"/>
  <c r="N10" i="9"/>
  <c r="K10" i="9"/>
  <c r="N9" i="9"/>
  <c r="K9" i="9"/>
  <c r="N8" i="9"/>
  <c r="K8" i="9"/>
  <c r="N7" i="9"/>
  <c r="K7" i="9"/>
  <c r="N6" i="9"/>
  <c r="K6" i="9"/>
  <c r="N5" i="9"/>
  <c r="K5" i="9"/>
  <c r="N4" i="9"/>
  <c r="K4" i="9"/>
  <c r="N3" i="9"/>
  <c r="K3" i="9"/>
  <c r="M2" i="9"/>
  <c r="N2" i="9"/>
  <c r="K2" i="9"/>
  <c r="N33" i="10"/>
  <c r="K33" i="10"/>
  <c r="N32" i="10"/>
  <c r="K32" i="10"/>
  <c r="N31" i="10"/>
  <c r="K31" i="10"/>
  <c r="N30" i="10"/>
  <c r="K30" i="10"/>
  <c r="N29" i="10"/>
  <c r="K29" i="10"/>
  <c r="N28" i="10"/>
  <c r="K28" i="10"/>
  <c r="N27" i="10"/>
  <c r="K27" i="10"/>
  <c r="N26" i="10"/>
  <c r="K26" i="10"/>
  <c r="N25" i="10"/>
  <c r="K25" i="10"/>
  <c r="N24" i="10"/>
  <c r="K24" i="10"/>
  <c r="N23" i="10"/>
  <c r="K23" i="10"/>
  <c r="N22" i="10"/>
  <c r="K22" i="10"/>
  <c r="N21" i="10"/>
  <c r="K21" i="10"/>
  <c r="N20" i="10"/>
  <c r="K20" i="10"/>
  <c r="N19" i="10"/>
  <c r="K19" i="10"/>
  <c r="N18" i="10"/>
  <c r="K18" i="10"/>
  <c r="N17" i="10"/>
  <c r="K17" i="10"/>
  <c r="N16" i="10"/>
  <c r="K16" i="10"/>
  <c r="N15" i="10"/>
  <c r="K15" i="10"/>
  <c r="N14" i="10"/>
  <c r="K14" i="10"/>
  <c r="N13" i="10"/>
  <c r="K13" i="10"/>
  <c r="N12" i="10"/>
  <c r="K12" i="10"/>
  <c r="N11" i="10"/>
  <c r="K11" i="10"/>
  <c r="N10" i="10"/>
  <c r="K10" i="10"/>
  <c r="N9" i="10"/>
  <c r="K9" i="10"/>
  <c r="N8" i="10"/>
  <c r="K8" i="10"/>
  <c r="N7" i="10"/>
  <c r="K7" i="10"/>
  <c r="N6" i="10"/>
  <c r="K6" i="10"/>
  <c r="N5" i="10"/>
  <c r="K5" i="10"/>
  <c r="N4" i="10"/>
  <c r="K4" i="10"/>
  <c r="N3" i="10"/>
  <c r="K3" i="10"/>
  <c r="M2" i="10"/>
  <c r="N2" i="10"/>
  <c r="K2" i="10"/>
  <c r="N33" i="11"/>
  <c r="K33" i="11"/>
  <c r="N32" i="11"/>
  <c r="K32" i="11"/>
  <c r="N31" i="11"/>
  <c r="K31" i="11"/>
  <c r="N30" i="11"/>
  <c r="K30" i="11"/>
  <c r="N29" i="11"/>
  <c r="K29" i="11"/>
  <c r="N28" i="11"/>
  <c r="K28" i="11"/>
  <c r="N27" i="11"/>
  <c r="K27" i="11"/>
  <c r="N26" i="11"/>
  <c r="K26" i="11"/>
  <c r="N25" i="11"/>
  <c r="K25" i="11"/>
  <c r="N24" i="11"/>
  <c r="K24" i="11"/>
  <c r="N23" i="11"/>
  <c r="K23" i="11"/>
  <c r="N22" i="11"/>
  <c r="K22" i="11"/>
  <c r="N21" i="11"/>
  <c r="K21" i="11"/>
  <c r="N20" i="11"/>
  <c r="K20" i="11"/>
  <c r="N19" i="11"/>
  <c r="K19" i="11"/>
  <c r="N18" i="11"/>
  <c r="K18" i="11"/>
  <c r="N17" i="11"/>
  <c r="K17" i="11"/>
  <c r="N16" i="11"/>
  <c r="K16" i="11"/>
  <c r="N15" i="11"/>
  <c r="K15" i="11"/>
  <c r="N14" i="11"/>
  <c r="K14" i="11"/>
  <c r="N13" i="11"/>
  <c r="K13" i="11"/>
  <c r="N12" i="11"/>
  <c r="K12" i="11"/>
  <c r="N11" i="11"/>
  <c r="K11" i="11"/>
  <c r="N10" i="11"/>
  <c r="K10" i="11"/>
  <c r="N9" i="11"/>
  <c r="K9" i="11"/>
  <c r="N8" i="11"/>
  <c r="K8" i="11"/>
  <c r="N7" i="11"/>
  <c r="K7" i="11"/>
  <c r="N6" i="11"/>
  <c r="K6" i="11"/>
  <c r="N5" i="11"/>
  <c r="K5" i="11"/>
  <c r="N4" i="11"/>
  <c r="K4" i="11"/>
  <c r="N3" i="11"/>
  <c r="K3" i="11"/>
  <c r="M2" i="11"/>
  <c r="N2" i="11"/>
  <c r="K2" i="11"/>
  <c r="N33" i="12"/>
  <c r="K33" i="12"/>
  <c r="N32" i="12"/>
  <c r="K32" i="12"/>
  <c r="N31" i="12"/>
  <c r="K31" i="12"/>
  <c r="N30" i="12"/>
  <c r="K30" i="12"/>
  <c r="N29" i="12"/>
  <c r="K29" i="12"/>
  <c r="N28" i="12"/>
  <c r="K28" i="12"/>
  <c r="N27" i="12"/>
  <c r="K27" i="12"/>
  <c r="N26" i="12"/>
  <c r="K26" i="12"/>
  <c r="N25" i="12"/>
  <c r="K25" i="12"/>
  <c r="N24" i="12"/>
  <c r="K24" i="12"/>
  <c r="N23" i="12"/>
  <c r="K23" i="12"/>
  <c r="N22" i="12"/>
  <c r="K22" i="12"/>
  <c r="N21" i="12"/>
  <c r="K21" i="12"/>
  <c r="N20" i="12"/>
  <c r="K20" i="12"/>
  <c r="N19" i="12"/>
  <c r="K19" i="12"/>
  <c r="N18" i="12"/>
  <c r="K18" i="12"/>
  <c r="N17" i="12"/>
  <c r="K17" i="12"/>
  <c r="N16" i="12"/>
  <c r="K16" i="12"/>
  <c r="N15" i="12"/>
  <c r="K15" i="12"/>
  <c r="N14" i="12"/>
  <c r="K14" i="12"/>
  <c r="N13" i="12"/>
  <c r="K13" i="12"/>
  <c r="N12" i="12"/>
  <c r="K12" i="12"/>
  <c r="N11" i="12"/>
  <c r="K11" i="12"/>
  <c r="N10" i="12"/>
  <c r="K10" i="12"/>
  <c r="N9" i="12"/>
  <c r="K9" i="12"/>
  <c r="N8" i="12"/>
  <c r="K8" i="12"/>
  <c r="N7" i="12"/>
  <c r="K7" i="12"/>
  <c r="N6" i="12"/>
  <c r="K6" i="12"/>
  <c r="N5" i="12"/>
  <c r="K5" i="12"/>
  <c r="N4" i="12"/>
  <c r="K4" i="12"/>
  <c r="N3" i="12"/>
  <c r="K3" i="12"/>
  <c r="M2" i="12"/>
  <c r="N2" i="12"/>
  <c r="K2" i="12"/>
  <c r="N33" i="13"/>
  <c r="K33" i="13"/>
  <c r="N32" i="13"/>
  <c r="K32" i="13"/>
  <c r="N31" i="13"/>
  <c r="K31" i="13"/>
  <c r="N30" i="13"/>
  <c r="K30" i="13"/>
  <c r="N29" i="13"/>
  <c r="K29" i="13"/>
  <c r="N28" i="13"/>
  <c r="K28" i="13"/>
  <c r="N27" i="13"/>
  <c r="K27" i="13"/>
  <c r="N26" i="13"/>
  <c r="K26" i="13"/>
  <c r="N25" i="13"/>
  <c r="K25" i="13"/>
  <c r="N24" i="13"/>
  <c r="K24" i="13"/>
  <c r="N23" i="13"/>
  <c r="K23" i="13"/>
  <c r="N22" i="13"/>
  <c r="K22" i="13"/>
  <c r="N21" i="13"/>
  <c r="K21" i="13"/>
  <c r="N20" i="13"/>
  <c r="K20" i="13"/>
  <c r="N19" i="13"/>
  <c r="K19" i="13"/>
  <c r="N18" i="13"/>
  <c r="K18" i="13"/>
  <c r="N17" i="13"/>
  <c r="K17" i="13"/>
  <c r="N16" i="13"/>
  <c r="K16" i="13"/>
  <c r="N15" i="13"/>
  <c r="K15" i="13"/>
  <c r="N14" i="13"/>
  <c r="K14" i="13"/>
  <c r="N13" i="13"/>
  <c r="K13" i="13"/>
  <c r="N12" i="13"/>
  <c r="K12" i="13"/>
  <c r="N11" i="13"/>
  <c r="K11" i="13"/>
  <c r="N10" i="13"/>
  <c r="K10" i="13"/>
  <c r="N9" i="13"/>
  <c r="K9" i="13"/>
  <c r="N8" i="13"/>
  <c r="K8" i="13"/>
  <c r="N7" i="13"/>
  <c r="K7" i="13"/>
  <c r="N6" i="13"/>
  <c r="K6" i="13"/>
  <c r="N5" i="13"/>
  <c r="K5" i="13"/>
  <c r="N4" i="13"/>
  <c r="K4" i="13"/>
  <c r="N3" i="13"/>
  <c r="K3" i="13"/>
  <c r="M2" i="13"/>
  <c r="N2" i="13"/>
  <c r="K2" i="13"/>
  <c r="N33" i="14"/>
  <c r="K33" i="14"/>
  <c r="N32" i="14"/>
  <c r="K32" i="14"/>
  <c r="N31" i="14"/>
  <c r="K31" i="14"/>
  <c r="N30" i="14"/>
  <c r="K30" i="14"/>
  <c r="N29" i="14"/>
  <c r="K29" i="14"/>
  <c r="N28" i="14"/>
  <c r="K28" i="14"/>
  <c r="N27" i="14"/>
  <c r="K27" i="14"/>
  <c r="N26" i="14"/>
  <c r="K26" i="14"/>
  <c r="N25" i="14"/>
  <c r="K25" i="14"/>
  <c r="N24" i="14"/>
  <c r="K24" i="14"/>
  <c r="N23" i="14"/>
  <c r="K23" i="14"/>
  <c r="N22" i="14"/>
  <c r="K22" i="14"/>
  <c r="N21" i="14"/>
  <c r="K21" i="14"/>
  <c r="N20" i="14"/>
  <c r="K20" i="14"/>
  <c r="N19" i="14"/>
  <c r="K19" i="14"/>
  <c r="N18" i="14"/>
  <c r="K18" i="14"/>
  <c r="N17" i="14"/>
  <c r="K17" i="14"/>
  <c r="N16" i="14"/>
  <c r="K16" i="14"/>
  <c r="N15" i="14"/>
  <c r="K15" i="14"/>
  <c r="N14" i="14"/>
  <c r="K14" i="14"/>
  <c r="N13" i="14"/>
  <c r="K13" i="14"/>
  <c r="N12" i="14"/>
  <c r="K12" i="14"/>
  <c r="N11" i="14"/>
  <c r="K11" i="14"/>
  <c r="N10" i="14"/>
  <c r="K10" i="14"/>
  <c r="N9" i="14"/>
  <c r="K9" i="14"/>
  <c r="N8" i="14"/>
  <c r="K8" i="14"/>
  <c r="N7" i="14"/>
  <c r="K7" i="14"/>
  <c r="N6" i="14"/>
  <c r="K6" i="14"/>
  <c r="N5" i="14"/>
  <c r="K5" i="14"/>
  <c r="N4" i="14"/>
  <c r="K4" i="14"/>
  <c r="N3" i="14"/>
  <c r="K3" i="14"/>
  <c r="M2" i="14"/>
  <c r="N2" i="14"/>
  <c r="K2" i="14"/>
  <c r="N33" i="15"/>
  <c r="K33" i="15"/>
  <c r="N32" i="15"/>
  <c r="K32" i="15"/>
  <c r="N31" i="15"/>
  <c r="K31" i="15"/>
  <c r="N30" i="15"/>
  <c r="K30" i="15"/>
  <c r="N29" i="15"/>
  <c r="K29" i="15"/>
  <c r="N28" i="15"/>
  <c r="K28" i="15"/>
  <c r="N27" i="15"/>
  <c r="K27" i="15"/>
  <c r="N26" i="15"/>
  <c r="K26" i="15"/>
  <c r="N25" i="15"/>
  <c r="K25" i="15"/>
  <c r="N24" i="15"/>
  <c r="K24" i="15"/>
  <c r="N23" i="15"/>
  <c r="K23" i="15"/>
  <c r="N22" i="15"/>
  <c r="K22" i="15"/>
  <c r="N21" i="15"/>
  <c r="K21" i="15"/>
  <c r="N20" i="15"/>
  <c r="K20" i="15"/>
  <c r="N19" i="15"/>
  <c r="K19" i="15"/>
  <c r="N18" i="15"/>
  <c r="K18" i="15"/>
  <c r="N17" i="15"/>
  <c r="K17" i="15"/>
  <c r="N16" i="15"/>
  <c r="K16" i="15"/>
  <c r="N15" i="15"/>
  <c r="K15" i="15"/>
  <c r="N14" i="15"/>
  <c r="K14" i="15"/>
  <c r="N13" i="15"/>
  <c r="K13" i="15"/>
  <c r="N12" i="15"/>
  <c r="K12" i="15"/>
  <c r="N11" i="15"/>
  <c r="K11" i="15"/>
  <c r="N10" i="15"/>
  <c r="K10" i="15"/>
  <c r="N9" i="15"/>
  <c r="K9" i="15"/>
  <c r="N8" i="15"/>
  <c r="K8" i="15"/>
  <c r="N7" i="15"/>
  <c r="K7" i="15"/>
  <c r="N6" i="15"/>
  <c r="K6" i="15"/>
  <c r="N5" i="15"/>
  <c r="K5" i="15"/>
  <c r="N4" i="15"/>
  <c r="K4" i="15"/>
  <c r="N3" i="15"/>
  <c r="K3" i="15"/>
  <c r="M2" i="15"/>
  <c r="N2" i="15"/>
  <c r="K2" i="15"/>
  <c r="N33" i="16"/>
  <c r="K33" i="16"/>
  <c r="N32" i="16"/>
  <c r="K32" i="16"/>
  <c r="N31" i="16"/>
  <c r="K31" i="16"/>
  <c r="N30" i="16"/>
  <c r="K30" i="16"/>
  <c r="N29" i="16"/>
  <c r="K29" i="16"/>
  <c r="N28" i="16"/>
  <c r="K28" i="16"/>
  <c r="N27" i="16"/>
  <c r="K27" i="16"/>
  <c r="N26" i="16"/>
  <c r="K26" i="16"/>
  <c r="N25" i="16"/>
  <c r="K25" i="16"/>
  <c r="N24" i="16"/>
  <c r="K24" i="16"/>
  <c r="N23" i="16"/>
  <c r="K23" i="16"/>
  <c r="N22" i="16"/>
  <c r="K22" i="16"/>
  <c r="N21" i="16"/>
  <c r="K21" i="16"/>
  <c r="N20" i="16"/>
  <c r="K20" i="16"/>
  <c r="N19" i="16"/>
  <c r="K19" i="16"/>
  <c r="N18" i="16"/>
  <c r="K18" i="16"/>
  <c r="N17" i="16"/>
  <c r="K17" i="16"/>
  <c r="N16" i="16"/>
  <c r="K16" i="16"/>
  <c r="N15" i="16"/>
  <c r="K15" i="16"/>
  <c r="N14" i="16"/>
  <c r="K14" i="16"/>
  <c r="N13" i="16"/>
  <c r="K13" i="16"/>
  <c r="N12" i="16"/>
  <c r="K12" i="16"/>
  <c r="N11" i="16"/>
  <c r="K11" i="16"/>
  <c r="N10" i="16"/>
  <c r="K10" i="16"/>
  <c r="N9" i="16"/>
  <c r="K9" i="16"/>
  <c r="N8" i="16"/>
  <c r="K8" i="16"/>
  <c r="N7" i="16"/>
  <c r="K7" i="16"/>
  <c r="N6" i="16"/>
  <c r="K6" i="16"/>
  <c r="N5" i="16"/>
  <c r="K5" i="16"/>
  <c r="N4" i="16"/>
  <c r="K4" i="16"/>
  <c r="N3" i="16"/>
  <c r="K3" i="16"/>
  <c r="M2" i="16"/>
  <c r="N2" i="16"/>
  <c r="K2" i="16"/>
  <c r="N33" i="17"/>
  <c r="K33" i="17"/>
  <c r="N32" i="17"/>
  <c r="K32" i="17"/>
  <c r="N31" i="17"/>
  <c r="K31" i="17"/>
  <c r="N30" i="17"/>
  <c r="K30" i="17"/>
  <c r="N29" i="17"/>
  <c r="K29" i="17"/>
  <c r="N28" i="17"/>
  <c r="K28" i="17"/>
  <c r="N27" i="17"/>
  <c r="K27" i="17"/>
  <c r="N26" i="17"/>
  <c r="K26" i="17"/>
  <c r="N25" i="17"/>
  <c r="K25" i="17"/>
  <c r="N24" i="17"/>
  <c r="K24" i="17"/>
  <c r="N23" i="17"/>
  <c r="K23" i="17"/>
  <c r="N22" i="17"/>
  <c r="K22" i="17"/>
  <c r="N21" i="17"/>
  <c r="K21" i="17"/>
  <c r="N20" i="17"/>
  <c r="K20" i="17"/>
  <c r="N19" i="17"/>
  <c r="K19" i="17"/>
  <c r="N18" i="17"/>
  <c r="K18" i="17"/>
  <c r="N17" i="17"/>
  <c r="K17" i="17"/>
  <c r="N16" i="17"/>
  <c r="K16" i="17"/>
  <c r="N15" i="17"/>
  <c r="K15" i="17"/>
  <c r="N14" i="17"/>
  <c r="K14" i="17"/>
  <c r="N13" i="17"/>
  <c r="K13" i="17"/>
  <c r="N12" i="17"/>
  <c r="K12" i="17"/>
  <c r="N11" i="17"/>
  <c r="K11" i="17"/>
  <c r="N10" i="17"/>
  <c r="K10" i="17"/>
  <c r="N9" i="17"/>
  <c r="K9" i="17"/>
  <c r="N8" i="17"/>
  <c r="K8" i="17"/>
  <c r="N7" i="17"/>
  <c r="K7" i="17"/>
  <c r="N6" i="17"/>
  <c r="K6" i="17"/>
  <c r="N5" i="17"/>
  <c r="K5" i="17"/>
  <c r="N4" i="17"/>
  <c r="K4" i="17"/>
  <c r="N3" i="17"/>
  <c r="K3" i="17"/>
  <c r="M2" i="17"/>
  <c r="N2" i="17"/>
  <c r="K2" i="17"/>
  <c r="N33" i="18"/>
  <c r="K33" i="18"/>
  <c r="N32" i="18"/>
  <c r="K32" i="18"/>
  <c r="N31" i="18"/>
  <c r="K31" i="18"/>
  <c r="N30" i="18"/>
  <c r="K30" i="18"/>
  <c r="N29" i="18"/>
  <c r="K29" i="18"/>
  <c r="N28" i="18"/>
  <c r="K28" i="18"/>
  <c r="N27" i="18"/>
  <c r="K27" i="18"/>
  <c r="N26" i="18"/>
  <c r="K26" i="18"/>
  <c r="N25" i="18"/>
  <c r="K25" i="18"/>
  <c r="N24" i="18"/>
  <c r="K24" i="18"/>
  <c r="N23" i="18"/>
  <c r="K23" i="18"/>
  <c r="N22" i="18"/>
  <c r="K22" i="18"/>
  <c r="N21" i="18"/>
  <c r="K21" i="18"/>
  <c r="N20" i="18"/>
  <c r="K20" i="18"/>
  <c r="N19" i="18"/>
  <c r="K19" i="18"/>
  <c r="N18" i="18"/>
  <c r="K18" i="18"/>
  <c r="N17" i="18"/>
  <c r="K17" i="18"/>
  <c r="N16" i="18"/>
  <c r="K16" i="18"/>
  <c r="N15" i="18"/>
  <c r="K15" i="18"/>
  <c r="N14" i="18"/>
  <c r="K14" i="18"/>
  <c r="N13" i="18"/>
  <c r="K13" i="18"/>
  <c r="N12" i="18"/>
  <c r="K12" i="18"/>
  <c r="N11" i="18"/>
  <c r="K11" i="18"/>
  <c r="N10" i="18"/>
  <c r="K10" i="18"/>
  <c r="N9" i="18"/>
  <c r="K9" i="18"/>
  <c r="N8" i="18"/>
  <c r="K8" i="18"/>
  <c r="N7" i="18"/>
  <c r="K7" i="18"/>
  <c r="N6" i="18"/>
  <c r="K6" i="18"/>
  <c r="N5" i="18"/>
  <c r="K5" i="18"/>
  <c r="N4" i="18"/>
  <c r="K4" i="18"/>
  <c r="N3" i="18"/>
  <c r="K3" i="18"/>
  <c r="M2" i="18"/>
  <c r="N2" i="18"/>
  <c r="K2" i="18"/>
  <c r="N33" i="19"/>
  <c r="K33" i="19"/>
  <c r="N32" i="19"/>
  <c r="K32" i="19"/>
  <c r="N31" i="19"/>
  <c r="K31" i="19"/>
  <c r="N30" i="19"/>
  <c r="K30" i="19"/>
  <c r="N29" i="19"/>
  <c r="K29" i="19"/>
  <c r="N28" i="19"/>
  <c r="K28" i="19"/>
  <c r="N27" i="19"/>
  <c r="K27" i="19"/>
  <c r="N26" i="19"/>
  <c r="K26" i="19"/>
  <c r="N25" i="19"/>
  <c r="K25" i="19"/>
  <c r="N24" i="19"/>
  <c r="K24" i="19"/>
  <c r="N23" i="19"/>
  <c r="K23" i="19"/>
  <c r="N22" i="19"/>
  <c r="K22" i="19"/>
  <c r="N21" i="19"/>
  <c r="K21" i="19"/>
  <c r="N20" i="19"/>
  <c r="K20" i="19"/>
  <c r="N19" i="19"/>
  <c r="K19" i="19"/>
  <c r="N18" i="19"/>
  <c r="K18" i="19"/>
  <c r="N17" i="19"/>
  <c r="K17" i="19"/>
  <c r="N16" i="19"/>
  <c r="K16" i="19"/>
  <c r="N15" i="19"/>
  <c r="K15" i="19"/>
  <c r="N14" i="19"/>
  <c r="K14" i="19"/>
  <c r="N13" i="19"/>
  <c r="K13" i="19"/>
  <c r="N12" i="19"/>
  <c r="K12" i="19"/>
  <c r="N11" i="19"/>
  <c r="K11" i="19"/>
  <c r="N10" i="19"/>
  <c r="K10" i="19"/>
  <c r="N9" i="19"/>
  <c r="K9" i="19"/>
  <c r="N8" i="19"/>
  <c r="K8" i="19"/>
  <c r="N7" i="19"/>
  <c r="K7" i="19"/>
  <c r="N6" i="19"/>
  <c r="K6" i="19"/>
  <c r="N5" i="19"/>
  <c r="K5" i="19"/>
  <c r="N4" i="19"/>
  <c r="K4" i="19"/>
  <c r="N3" i="19"/>
  <c r="K3" i="19"/>
  <c r="M2" i="19"/>
  <c r="N2" i="19"/>
  <c r="K2" i="19"/>
  <c r="N33" i="5"/>
  <c r="K33" i="5"/>
  <c r="N32" i="5"/>
  <c r="K32" i="5"/>
  <c r="N31" i="5"/>
  <c r="K31" i="5"/>
  <c r="N30" i="5"/>
  <c r="K30" i="5"/>
  <c r="N29" i="5"/>
  <c r="K29" i="5"/>
  <c r="N28" i="5"/>
  <c r="K28" i="5"/>
  <c r="N27" i="5"/>
  <c r="K27" i="5"/>
  <c r="N26" i="5"/>
  <c r="K26" i="5"/>
  <c r="N25" i="5"/>
  <c r="K25" i="5"/>
  <c r="N24" i="5"/>
  <c r="K24" i="5"/>
  <c r="N23" i="5"/>
  <c r="K23" i="5"/>
  <c r="N22" i="5"/>
  <c r="K22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N13" i="5"/>
  <c r="K13" i="5"/>
  <c r="N12" i="5"/>
  <c r="K12" i="5"/>
  <c r="N11" i="5"/>
  <c r="K11" i="5"/>
  <c r="N10" i="5"/>
  <c r="K10" i="5"/>
  <c r="N9" i="5"/>
  <c r="K9" i="5"/>
  <c r="N8" i="5"/>
  <c r="K8" i="5"/>
  <c r="N7" i="5"/>
  <c r="K7" i="5"/>
  <c r="N6" i="5"/>
  <c r="K6" i="5"/>
  <c r="N5" i="5"/>
  <c r="K5" i="5"/>
  <c r="N4" i="5"/>
  <c r="K4" i="5"/>
  <c r="N3" i="5"/>
  <c r="K3" i="5"/>
  <c r="M2" i="5"/>
  <c r="N2" i="5"/>
  <c r="K2" i="5"/>
  <c r="M33" i="6"/>
  <c r="L33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L2" i="6"/>
  <c r="M33" i="7"/>
  <c r="L33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L2" i="7"/>
  <c r="M33" i="8"/>
  <c r="L33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L2" i="8"/>
  <c r="M33" i="9"/>
  <c r="L33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L2" i="9"/>
  <c r="M33" i="10"/>
  <c r="L33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4" i="10"/>
  <c r="L4" i="10"/>
  <c r="M3" i="10"/>
  <c r="L3" i="10"/>
  <c r="L2" i="10"/>
  <c r="M33" i="11"/>
  <c r="L33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4" i="11"/>
  <c r="L4" i="11"/>
  <c r="M3" i="11"/>
  <c r="L3" i="11"/>
  <c r="L2" i="11"/>
  <c r="M33" i="12"/>
  <c r="L33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M3" i="12"/>
  <c r="L3" i="12"/>
  <c r="L2" i="12"/>
  <c r="M33" i="13"/>
  <c r="L33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M3" i="13"/>
  <c r="L3" i="13"/>
  <c r="L2" i="13"/>
  <c r="M33" i="14"/>
  <c r="L33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4" i="14"/>
  <c r="L4" i="14"/>
  <c r="M3" i="14"/>
  <c r="L3" i="14"/>
  <c r="L2" i="14"/>
  <c r="M33" i="15"/>
  <c r="L33" i="15"/>
  <c r="J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4" i="15"/>
  <c r="L4" i="15"/>
  <c r="M3" i="15"/>
  <c r="L3" i="15"/>
  <c r="L2" i="15"/>
  <c r="M33" i="16"/>
  <c r="L33" i="16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M32" i="16"/>
  <c r="L32" i="16"/>
  <c r="M31" i="16"/>
  <c r="L31" i="16"/>
  <c r="M30" i="16"/>
  <c r="L30" i="16"/>
  <c r="M29" i="16"/>
  <c r="L29" i="16"/>
  <c r="M28" i="16"/>
  <c r="L28" i="16"/>
  <c r="M27" i="16"/>
  <c r="L27" i="16"/>
  <c r="M26" i="16"/>
  <c r="L26" i="16"/>
  <c r="M25" i="16"/>
  <c r="L25" i="16"/>
  <c r="M24" i="16"/>
  <c r="L24" i="16"/>
  <c r="M23" i="16"/>
  <c r="L23" i="16"/>
  <c r="M22" i="16"/>
  <c r="L22" i="16"/>
  <c r="M21" i="16"/>
  <c r="L21" i="16"/>
  <c r="M20" i="16"/>
  <c r="L20" i="16"/>
  <c r="M19" i="16"/>
  <c r="L19" i="16"/>
  <c r="M18" i="16"/>
  <c r="L18" i="16"/>
  <c r="M17" i="16"/>
  <c r="L17" i="16"/>
  <c r="M16" i="16"/>
  <c r="L16" i="16"/>
  <c r="M15" i="16"/>
  <c r="L15" i="16"/>
  <c r="M14" i="16"/>
  <c r="L14" i="16"/>
  <c r="M13" i="16"/>
  <c r="L13" i="16"/>
  <c r="M12" i="16"/>
  <c r="L12" i="16"/>
  <c r="M11" i="16"/>
  <c r="L11" i="16"/>
  <c r="M10" i="16"/>
  <c r="L10" i="16"/>
  <c r="M9" i="16"/>
  <c r="L9" i="16"/>
  <c r="M8" i="16"/>
  <c r="L8" i="16"/>
  <c r="M7" i="16"/>
  <c r="L7" i="16"/>
  <c r="M6" i="16"/>
  <c r="L6" i="16"/>
  <c r="M5" i="16"/>
  <c r="L5" i="16"/>
  <c r="M4" i="16"/>
  <c r="L4" i="16"/>
  <c r="M3" i="16"/>
  <c r="L3" i="16"/>
  <c r="L2" i="16"/>
  <c r="M33" i="17"/>
  <c r="L33" i="17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M32" i="17"/>
  <c r="L32" i="17"/>
  <c r="M31" i="17"/>
  <c r="L31" i="17"/>
  <c r="M30" i="17"/>
  <c r="L30" i="17"/>
  <c r="M29" i="17"/>
  <c r="L29" i="17"/>
  <c r="M28" i="17"/>
  <c r="L28" i="17"/>
  <c r="M27" i="17"/>
  <c r="L27" i="17"/>
  <c r="M26" i="17"/>
  <c r="L26" i="17"/>
  <c r="M25" i="17"/>
  <c r="L25" i="17"/>
  <c r="M24" i="17"/>
  <c r="L24" i="17"/>
  <c r="M23" i="17"/>
  <c r="L23" i="17"/>
  <c r="M22" i="17"/>
  <c r="L22" i="17"/>
  <c r="M21" i="17"/>
  <c r="L21" i="17"/>
  <c r="M20" i="17"/>
  <c r="L20" i="17"/>
  <c r="M19" i="17"/>
  <c r="L19" i="17"/>
  <c r="M18" i="17"/>
  <c r="L18" i="17"/>
  <c r="M17" i="17"/>
  <c r="L17" i="17"/>
  <c r="M16" i="17"/>
  <c r="L16" i="17"/>
  <c r="M15" i="17"/>
  <c r="L15" i="17"/>
  <c r="M14" i="17"/>
  <c r="L14" i="17"/>
  <c r="M13" i="17"/>
  <c r="L13" i="17"/>
  <c r="M12" i="17"/>
  <c r="L12" i="17"/>
  <c r="M11" i="17"/>
  <c r="L11" i="17"/>
  <c r="M10" i="17"/>
  <c r="L10" i="17"/>
  <c r="M9" i="17"/>
  <c r="L9" i="17"/>
  <c r="M8" i="17"/>
  <c r="L8" i="17"/>
  <c r="M7" i="17"/>
  <c r="L7" i="17"/>
  <c r="M6" i="17"/>
  <c r="L6" i="17"/>
  <c r="M5" i="17"/>
  <c r="L5" i="17"/>
  <c r="M4" i="17"/>
  <c r="L4" i="17"/>
  <c r="M3" i="17"/>
  <c r="L3" i="17"/>
  <c r="L2" i="17"/>
  <c r="M33" i="18"/>
  <c r="L33" i="18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M32" i="18"/>
  <c r="L32" i="18"/>
  <c r="M31" i="18"/>
  <c r="L31" i="18"/>
  <c r="M30" i="18"/>
  <c r="L30" i="18"/>
  <c r="M29" i="18"/>
  <c r="L29" i="18"/>
  <c r="M28" i="18"/>
  <c r="L28" i="18"/>
  <c r="M27" i="18"/>
  <c r="L27" i="18"/>
  <c r="M26" i="18"/>
  <c r="L26" i="18"/>
  <c r="M25" i="18"/>
  <c r="L25" i="18"/>
  <c r="M24" i="18"/>
  <c r="L24" i="18"/>
  <c r="M23" i="18"/>
  <c r="L23" i="18"/>
  <c r="M22" i="18"/>
  <c r="L22" i="18"/>
  <c r="M21" i="18"/>
  <c r="L21" i="18"/>
  <c r="M20" i="18"/>
  <c r="L20" i="18"/>
  <c r="M19" i="18"/>
  <c r="L19" i="18"/>
  <c r="M18" i="18"/>
  <c r="L18" i="18"/>
  <c r="M17" i="18"/>
  <c r="L17" i="18"/>
  <c r="M16" i="18"/>
  <c r="L16" i="18"/>
  <c r="M15" i="18"/>
  <c r="L15" i="18"/>
  <c r="M14" i="18"/>
  <c r="L14" i="18"/>
  <c r="M13" i="18"/>
  <c r="L13" i="18"/>
  <c r="M12" i="18"/>
  <c r="L12" i="18"/>
  <c r="M11" i="18"/>
  <c r="L11" i="18"/>
  <c r="M10" i="18"/>
  <c r="L10" i="18"/>
  <c r="M9" i="18"/>
  <c r="L9" i="18"/>
  <c r="M8" i="18"/>
  <c r="L8" i="18"/>
  <c r="M7" i="18"/>
  <c r="L7" i="18"/>
  <c r="M6" i="18"/>
  <c r="L6" i="18"/>
  <c r="M5" i="18"/>
  <c r="L5" i="18"/>
  <c r="M4" i="18"/>
  <c r="L4" i="18"/>
  <c r="M3" i="18"/>
  <c r="L3" i="18"/>
  <c r="L2" i="18"/>
  <c r="M33" i="19"/>
  <c r="L33" i="19"/>
  <c r="J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M32" i="19"/>
  <c r="L32" i="19"/>
  <c r="M31" i="19"/>
  <c r="L31" i="19"/>
  <c r="M30" i="19"/>
  <c r="L30" i="19"/>
  <c r="M29" i="19"/>
  <c r="L29" i="19"/>
  <c r="M28" i="19"/>
  <c r="L28" i="19"/>
  <c r="M27" i="19"/>
  <c r="L27" i="19"/>
  <c r="M26" i="19"/>
  <c r="L26" i="19"/>
  <c r="M25" i="19"/>
  <c r="L25" i="19"/>
  <c r="M24" i="19"/>
  <c r="L24" i="19"/>
  <c r="M23" i="19"/>
  <c r="L23" i="19"/>
  <c r="M22" i="19"/>
  <c r="L22" i="19"/>
  <c r="M21" i="19"/>
  <c r="L21" i="19"/>
  <c r="M20" i="19"/>
  <c r="L20" i="19"/>
  <c r="M19" i="19"/>
  <c r="L19" i="19"/>
  <c r="M18" i="19"/>
  <c r="L18" i="19"/>
  <c r="M17" i="19"/>
  <c r="L17" i="19"/>
  <c r="M16" i="19"/>
  <c r="L16" i="19"/>
  <c r="M15" i="19"/>
  <c r="L15" i="19"/>
  <c r="M14" i="19"/>
  <c r="L14" i="19"/>
  <c r="M13" i="19"/>
  <c r="L13" i="19"/>
  <c r="M12" i="19"/>
  <c r="L12" i="19"/>
  <c r="M11" i="19"/>
  <c r="L11" i="19"/>
  <c r="M10" i="19"/>
  <c r="L10" i="19"/>
  <c r="M9" i="19"/>
  <c r="L9" i="19"/>
  <c r="M8" i="19"/>
  <c r="L8" i="19"/>
  <c r="M7" i="19"/>
  <c r="L7" i="19"/>
  <c r="M6" i="19"/>
  <c r="L6" i="19"/>
  <c r="M5" i="19"/>
  <c r="L5" i="19"/>
  <c r="M4" i="19"/>
  <c r="L4" i="19"/>
  <c r="M3" i="19"/>
  <c r="L3" i="19"/>
  <c r="L2" i="19"/>
  <c r="M33" i="20"/>
  <c r="L33" i="20"/>
  <c r="J2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M32" i="20"/>
  <c r="L32" i="20"/>
  <c r="M31" i="20"/>
  <c r="L31" i="20"/>
  <c r="M30" i="20"/>
  <c r="L30" i="20"/>
  <c r="M29" i="20"/>
  <c r="L29" i="20"/>
  <c r="M28" i="20"/>
  <c r="L28" i="20"/>
  <c r="M27" i="20"/>
  <c r="L27" i="20"/>
  <c r="M26" i="20"/>
  <c r="L26" i="20"/>
  <c r="M25" i="20"/>
  <c r="L25" i="20"/>
  <c r="M24" i="20"/>
  <c r="L24" i="20"/>
  <c r="M23" i="20"/>
  <c r="L23" i="20"/>
  <c r="M22" i="20"/>
  <c r="L22" i="20"/>
  <c r="M21" i="20"/>
  <c r="L21" i="20"/>
  <c r="M20" i="20"/>
  <c r="L20" i="20"/>
  <c r="M19" i="20"/>
  <c r="L19" i="20"/>
  <c r="M18" i="20"/>
  <c r="L18" i="20"/>
  <c r="M17" i="20"/>
  <c r="L17" i="20"/>
  <c r="M16" i="20"/>
  <c r="L16" i="20"/>
  <c r="M15" i="20"/>
  <c r="L15" i="20"/>
  <c r="M14" i="20"/>
  <c r="L14" i="20"/>
  <c r="M13" i="20"/>
  <c r="L13" i="20"/>
  <c r="M12" i="20"/>
  <c r="L12" i="20"/>
  <c r="M11" i="20"/>
  <c r="L11" i="20"/>
  <c r="M10" i="20"/>
  <c r="L10" i="20"/>
  <c r="M9" i="20"/>
  <c r="L9" i="20"/>
  <c r="M8" i="20"/>
  <c r="L8" i="20"/>
  <c r="M7" i="20"/>
  <c r="L7" i="20"/>
  <c r="M6" i="20"/>
  <c r="L6" i="20"/>
  <c r="M5" i="20"/>
  <c r="L5" i="20"/>
  <c r="M4" i="20"/>
  <c r="L4" i="20"/>
  <c r="M3" i="20"/>
  <c r="L3" i="20"/>
  <c r="L2" i="20"/>
  <c r="M33" i="5"/>
  <c r="L33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L2" i="5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0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9" i="2"/>
  <c r="I19" i="2"/>
  <c r="J18" i="2"/>
  <c r="I18" i="2"/>
  <c r="O17" i="2"/>
  <c r="M17" i="2"/>
  <c r="P17" i="2"/>
  <c r="N17" i="2"/>
  <c r="L17" i="2"/>
  <c r="O16" i="2"/>
  <c r="M16" i="2"/>
  <c r="P16" i="2"/>
  <c r="N16" i="2"/>
  <c r="L16" i="2"/>
  <c r="O15" i="2"/>
  <c r="M15" i="2"/>
  <c r="P15" i="2"/>
  <c r="N15" i="2"/>
  <c r="L15" i="2"/>
  <c r="O14" i="2"/>
  <c r="M14" i="2"/>
  <c r="P14" i="2"/>
  <c r="N14" i="2"/>
  <c r="L14" i="2"/>
  <c r="O13" i="2"/>
  <c r="M13" i="2"/>
  <c r="P13" i="2"/>
  <c r="N13" i="2"/>
  <c r="L13" i="2"/>
  <c r="O12" i="2"/>
  <c r="M12" i="2"/>
  <c r="P12" i="2"/>
  <c r="N12" i="2"/>
  <c r="L12" i="2"/>
  <c r="O11" i="2"/>
  <c r="M11" i="2"/>
  <c r="P11" i="2"/>
  <c r="N11" i="2"/>
  <c r="L11" i="2"/>
  <c r="O10" i="2"/>
  <c r="M10" i="2"/>
  <c r="P10" i="2"/>
  <c r="N10" i="2"/>
  <c r="L10" i="2"/>
  <c r="O9" i="2"/>
  <c r="M9" i="2"/>
  <c r="P9" i="2"/>
  <c r="N9" i="2"/>
  <c r="L9" i="2"/>
  <c r="O8" i="2"/>
  <c r="M8" i="2"/>
  <c r="P8" i="2"/>
  <c r="N8" i="2"/>
  <c r="L8" i="2"/>
  <c r="O7" i="2"/>
  <c r="M7" i="2"/>
  <c r="P7" i="2"/>
  <c r="N7" i="2"/>
  <c r="L7" i="2"/>
  <c r="O6" i="2"/>
  <c r="M6" i="2"/>
  <c r="P6" i="2"/>
  <c r="N6" i="2"/>
  <c r="L6" i="2"/>
  <c r="O5" i="2"/>
  <c r="M5" i="2"/>
  <c r="P5" i="2"/>
  <c r="N5" i="2"/>
  <c r="L5" i="2"/>
  <c r="O4" i="2"/>
  <c r="M4" i="2"/>
  <c r="P4" i="2"/>
  <c r="N4" i="2"/>
  <c r="L4" i="2"/>
  <c r="O3" i="2"/>
  <c r="M3" i="2"/>
  <c r="P3" i="2"/>
  <c r="N3" i="2"/>
  <c r="L3" i="2"/>
  <c r="O2" i="2"/>
  <c r="M2" i="2"/>
  <c r="P2" i="2"/>
  <c r="N2" i="2"/>
  <c r="L2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I19" i="1"/>
  <c r="J18" i="1"/>
  <c r="I18" i="1"/>
  <c r="O17" i="1"/>
  <c r="M17" i="1"/>
  <c r="P17" i="1"/>
  <c r="N17" i="1"/>
  <c r="L17" i="1"/>
  <c r="O16" i="1"/>
  <c r="M16" i="1"/>
  <c r="P16" i="1"/>
  <c r="N16" i="1"/>
  <c r="L16" i="1"/>
  <c r="O15" i="1"/>
  <c r="M15" i="1"/>
  <c r="P15" i="1"/>
  <c r="N15" i="1"/>
  <c r="L15" i="1"/>
  <c r="O14" i="1"/>
  <c r="M14" i="1"/>
  <c r="P14" i="1"/>
  <c r="N14" i="1"/>
  <c r="L14" i="1"/>
  <c r="O13" i="1"/>
  <c r="M13" i="1"/>
  <c r="P13" i="1"/>
  <c r="N13" i="1"/>
  <c r="L13" i="1"/>
  <c r="O12" i="1"/>
  <c r="M12" i="1"/>
  <c r="P12" i="1"/>
  <c r="N12" i="1"/>
  <c r="L12" i="1"/>
  <c r="O11" i="1"/>
  <c r="M11" i="1"/>
  <c r="P11" i="1"/>
  <c r="N11" i="1"/>
  <c r="L11" i="1"/>
  <c r="O10" i="1"/>
  <c r="M10" i="1"/>
  <c r="P10" i="1"/>
  <c r="N10" i="1"/>
  <c r="L10" i="1"/>
  <c r="O9" i="1"/>
  <c r="M9" i="1"/>
  <c r="P9" i="1"/>
  <c r="N9" i="1"/>
  <c r="L9" i="1"/>
  <c r="O8" i="1"/>
  <c r="M8" i="1"/>
  <c r="P8" i="1"/>
  <c r="N8" i="1"/>
  <c r="L8" i="1"/>
  <c r="O7" i="1"/>
  <c r="M7" i="1"/>
  <c r="P7" i="1"/>
  <c r="N7" i="1"/>
  <c r="L7" i="1"/>
  <c r="O6" i="1"/>
  <c r="M6" i="1"/>
  <c r="P6" i="1"/>
  <c r="N6" i="1"/>
  <c r="L6" i="1"/>
  <c r="O5" i="1"/>
  <c r="M5" i="1"/>
  <c r="P5" i="1"/>
  <c r="N5" i="1"/>
  <c r="L5" i="1"/>
  <c r="O4" i="1"/>
  <c r="M4" i="1"/>
  <c r="P4" i="1"/>
  <c r="N4" i="1"/>
  <c r="L4" i="1"/>
  <c r="O3" i="1"/>
  <c r="M3" i="1"/>
  <c r="P3" i="1"/>
  <c r="N3" i="1"/>
  <c r="L3" i="1"/>
  <c r="O2" i="1"/>
  <c r="M2" i="1"/>
  <c r="P2" i="1"/>
  <c r="N2" i="1"/>
  <c r="L2" i="1"/>
</calcChain>
</file>

<file path=xl/sharedStrings.xml><?xml version="1.0" encoding="utf-8"?>
<sst xmlns="http://schemas.openxmlformats.org/spreadsheetml/2006/main" count="967" uniqueCount="109">
  <si>
    <t>Week</t>
  </si>
  <si>
    <t>Away</t>
  </si>
  <si>
    <t>Home</t>
  </si>
  <si>
    <t>Probability</t>
  </si>
  <si>
    <t>Prediction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</si>
  <si>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</si>
  <si>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</si>
  <si>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</si>
  <si>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</si>
  <si>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</si>
  <si>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</si>
  <si>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</si>
  <si>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</si>
  <si>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</si>
  <si>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</si>
  <si>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</si>
  <si>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</si>
  <si>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</si>
  <si>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</si>
  <si>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</si>
  <si>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</si>
  <si>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San Diego Chargers</t>
  </si>
  <si>
    <t>Washington Redskins</t>
  </si>
  <si>
    <t>Carolina Panthers</t>
  </si>
  <si>
    <t>Dallas Cowboys</t>
  </si>
  <si>
    <t>San Francisco 49ers</t>
  </si>
  <si>
    <t>Cleveland Browns</t>
  </si>
  <si>
    <t>Indianapolis Colts</t>
  </si>
  <si>
    <t>New York Giants</t>
  </si>
  <si>
    <t>Jacksonville Jaguars</t>
  </si>
  <si>
    <t>New England Patriots</t>
  </si>
  <si>
    <t>Houston Texans</t>
  </si>
  <si>
    <t>Chicago Bears</t>
  </si>
  <si>
    <t>Green Bay Packers</t>
  </si>
  <si>
    <t>St. Louis Rams</t>
  </si>
  <si>
    <t>Pittsburgh Steelers</t>
  </si>
  <si>
    <t>Cincinnati Bengals</t>
  </si>
  <si>
    <t>Oakland Raiders</t>
  </si>
  <si>
    <t>Philadelphia Eagles</t>
  </si>
  <si>
    <t>Atlanta Falcons</t>
  </si>
  <si>
    <t>Buffalo Bills</t>
  </si>
  <si>
    <t>Detroit Lions</t>
  </si>
  <si>
    <t>Kansas City Chiefs</t>
  </si>
  <si>
    <t>Miami Dolphins</t>
  </si>
  <si>
    <t>Minnesota Vikings</t>
  </si>
  <si>
    <t>New Orleans Saints</t>
  </si>
  <si>
    <t>New York Jets</t>
  </si>
  <si>
    <t>Tennessee Titans</t>
  </si>
  <si>
    <t>Tampa Bay Buccaneers</t>
  </si>
  <si>
    <t>Arizona Cardinals</t>
  </si>
  <si>
    <t>Seattle Seahawks</t>
  </si>
  <si>
    <t>Baltimore Ravens</t>
  </si>
  <si>
    <t>Denver Broncos</t>
  </si>
  <si>
    <t>LineWeight</t>
  </si>
  <si>
    <t>Age</t>
  </si>
  <si>
    <t>Coaching</t>
  </si>
  <si>
    <t>Experience</t>
  </si>
  <si>
    <t>Stadium</t>
  </si>
  <si>
    <t>Travel</t>
  </si>
  <si>
    <t>PowerCombo</t>
  </si>
  <si>
    <t>Gamma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</si>
  <si>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</si>
  <si>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</si>
  <si>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</si>
  <si>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</si>
  <si>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</si>
  <si>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</si>
  <si>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</si>
  <si>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</si>
  <si>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</si>
  <si>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</si>
  <si>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</si>
  <si>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</si>
  <si>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</si>
  <si>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</si>
  <si>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</si>
  <si>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</si>
  <si>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Weight Away</t>
  </si>
  <si>
    <t>Weight Home</t>
  </si>
  <si>
    <t>Age Away</t>
  </si>
  <si>
    <t>Age Home</t>
  </si>
  <si>
    <t>Coaching Away</t>
  </si>
  <si>
    <t>Coaching Home</t>
  </si>
  <si>
    <t>Experience Away</t>
  </si>
  <si>
    <t>Experience Home</t>
  </si>
  <si>
    <t>PowerCombo Off Away</t>
  </si>
  <si>
    <t>PowerCombo Off Home</t>
  </si>
  <si>
    <t>PowerCombo Def Away</t>
  </si>
  <si>
    <t>PowerCombo Def Home</t>
  </si>
  <si>
    <t>Stadium Difficuly</t>
  </si>
  <si>
    <t>Travel Distance</t>
  </si>
  <si>
    <t>Timezone Difference</t>
  </si>
  <si>
    <t>Player</t>
  </si>
  <si>
    <t>Rating</t>
  </si>
  <si>
    <t>Games</t>
  </si>
  <si>
    <t>Win</t>
  </si>
  <si>
    <t>Draw</t>
  </si>
  <si>
    <t>Loss</t>
  </si>
  <si>
    <t>Lag</t>
  </si>
  <si>
    <t>FiveThirtyEight</t>
  </si>
  <si>
    <t>Actual</t>
  </si>
  <si>
    <t>Firstborn</t>
  </si>
  <si>
    <t>% Win</t>
  </si>
  <si>
    <t>Margin</t>
  </si>
  <si>
    <t>Rank</t>
  </si>
  <si>
    <t>Ranking</t>
  </si>
  <si>
    <t>Rank Change vs Prior Week</t>
  </si>
  <si>
    <t>Team</t>
  </si>
  <si>
    <t>Rating Change vs Prior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</si>
</sst>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9" fontId="0" fillId="0" borderId="0" xfId="2" applyFont="1"/>
    <xf numFmtId="9" fontId="0" fillId="0" borderId="0" xfId="0" applyNumberFormat="1"/>
    <xf numFmtId="0" fontId="4" fillId="0" borderId="0" xfId="0" applyFont="1"/>
    <xf numFmtId="164" fontId="0" fillId="0" borderId="0" xfId="1" applyNumberFormat="1" applyFont="1"/>
    <xf numFmtId="1" fontId="0" fillId="0" borderId="0" xfId="0" applyNumberFormat="1"/>
  </cellXfs>
  <cellStyles count="1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2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A2" sqref="A2:J17"/>
    </sheetView>
  </sheetViews>
  <sheetFormatPr baseColWidth="10" defaultColWidth="8.83203125" defaultRowHeight="14" x14ac:dyDescent="0"/>
  <cols>
    <col min="12" max="12" width="17.33203125" bestFit="1" customWidth="1"/>
    <col min="13" max="13" width="6" bestFit="1" customWidth="1"/>
    <col min="14" max="14" width="18.5" bestFit="1" customWidth="1"/>
    <col min="15" max="15" width="6" bestFit="1" customWidth="1"/>
    <col min="16" max="16" width="6.66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99</v>
      </c>
      <c r="H1" s="1" t="s">
        <v>100</v>
      </c>
      <c r="I1" t="s">
        <v>101</v>
      </c>
      <c r="J1" t="s">
        <v>99</v>
      </c>
      <c r="L1" t="s">
        <v>1</v>
      </c>
      <c r="M1" s="2" t="s">
        <v>102</v>
      </c>
      <c r="N1" t="s">
        <v>2</v>
      </c>
      <c r="O1" s="2" t="s">
        <v>102</v>
      </c>
      <c r="P1" t="s">
        <v>103</v>
      </c>
    </row>
    <row r="2" spans="1:16">
      <c r="A2" t="s">
        <v>5</v>
      </c>
      <c r="B2">
        <v>16</v>
      </c>
      <c r="C2" t="s">
        <v>21</v>
      </c>
      <c r="D2" t="s">
        <v>37</v>
      </c>
      <c r="E2">
        <v>0.60264768745353459</v>
      </c>
      <c r="F2">
        <v>1</v>
      </c>
      <c r="G2">
        <v>0</v>
      </c>
      <c r="H2" s="1">
        <v>0</v>
      </c>
      <c r="I2" t="b">
        <f>IF(H2="","",IF(F2=H2,TRUE,FALSE))</f>
        <v>0</v>
      </c>
      <c r="J2" t="b">
        <f>IF(H2="","",IF(G2=H2,TRUE,FALSE))</f>
        <v>1</v>
      </c>
      <c r="L2" t="str">
        <f t="shared" ref="L2:L17" si="0">C2</f>
        <v>San Diego Chargers</v>
      </c>
      <c r="M2" s="2">
        <f t="shared" ref="M2:M17" si="1">E2</f>
        <v>0.60264768745353459</v>
      </c>
      <c r="N2" t="str">
        <f t="shared" ref="N2:N17" si="2">D2</f>
        <v>Oakland Raiders</v>
      </c>
      <c r="O2" s="2">
        <f t="shared" ref="O2:O17" si="3">1-E2</f>
        <v>0.39735231254646541</v>
      </c>
      <c r="P2" s="3">
        <f>O2-M2</f>
        <v>-0.20529537490706917</v>
      </c>
    </row>
    <row r="3" spans="1:16">
      <c r="A3" t="s">
        <v>6</v>
      </c>
      <c r="B3">
        <v>16</v>
      </c>
      <c r="C3" t="s">
        <v>22</v>
      </c>
      <c r="D3" t="s">
        <v>38</v>
      </c>
      <c r="E3">
        <v>0.46017216972582753</v>
      </c>
      <c r="F3">
        <v>0</v>
      </c>
      <c r="G3">
        <v>0</v>
      </c>
      <c r="H3" s="1">
        <v>1</v>
      </c>
      <c r="I3" t="b">
        <f t="shared" ref="I3:I17" si="4">IF(H3="","",IF(F3=H3,TRUE,FALSE))</f>
        <v>0</v>
      </c>
      <c r="J3" t="b">
        <f t="shared" ref="J3:J17" si="5">IF(H3="","",IF(G3=H3,TRUE,FALSE))</f>
        <v>0</v>
      </c>
      <c r="L3" t="str">
        <f t="shared" si="0"/>
        <v>Washington Redskins</v>
      </c>
      <c r="M3" s="2">
        <f t="shared" si="1"/>
        <v>0.46017216972582753</v>
      </c>
      <c r="N3" t="str">
        <f t="shared" si="2"/>
        <v>Philadelphia Eagles</v>
      </c>
      <c r="O3" s="2">
        <f t="shared" si="3"/>
        <v>0.53982783027417247</v>
      </c>
      <c r="P3" s="3">
        <f t="shared" ref="P3:P17" si="6">O3-M3</f>
        <v>7.9655660548344942E-2</v>
      </c>
    </row>
    <row r="4" spans="1:16">
      <c r="A4" t="s">
        <v>7</v>
      </c>
      <c r="B4">
        <v>16</v>
      </c>
      <c r="C4" t="s">
        <v>23</v>
      </c>
      <c r="D4" t="s">
        <v>39</v>
      </c>
      <c r="E4">
        <v>0.72816888010291947</v>
      </c>
      <c r="F4">
        <v>1</v>
      </c>
      <c r="G4">
        <v>1</v>
      </c>
      <c r="H4" s="1">
        <v>0</v>
      </c>
      <c r="I4" t="b">
        <f t="shared" si="4"/>
        <v>0</v>
      </c>
      <c r="J4" t="b">
        <f t="shared" si="5"/>
        <v>0</v>
      </c>
      <c r="L4" t="str">
        <f t="shared" si="0"/>
        <v>Carolina Panthers</v>
      </c>
      <c r="M4" s="2">
        <f t="shared" si="1"/>
        <v>0.72816888010291947</v>
      </c>
      <c r="N4" t="str">
        <f t="shared" si="2"/>
        <v>Atlanta Falcons</v>
      </c>
      <c r="O4" s="2">
        <f t="shared" si="3"/>
        <v>0.27183111989708053</v>
      </c>
      <c r="P4" s="3">
        <f t="shared" si="6"/>
        <v>-0.45633776020583894</v>
      </c>
    </row>
    <row r="5" spans="1:16">
      <c r="A5" t="s">
        <v>8</v>
      </c>
      <c r="B5">
        <v>16</v>
      </c>
      <c r="C5" t="s">
        <v>24</v>
      </c>
      <c r="D5" t="s">
        <v>40</v>
      </c>
      <c r="E5">
        <v>0.56699610504773501</v>
      </c>
      <c r="F5">
        <v>1</v>
      </c>
      <c r="G5">
        <v>0</v>
      </c>
      <c r="H5" s="1">
        <v>0</v>
      </c>
      <c r="I5" t="b">
        <f t="shared" si="4"/>
        <v>0</v>
      </c>
      <c r="J5" t="b">
        <f t="shared" si="5"/>
        <v>1</v>
      </c>
      <c r="L5" t="str">
        <f t="shared" si="0"/>
        <v>Dallas Cowboys</v>
      </c>
      <c r="M5" s="2">
        <f t="shared" si="1"/>
        <v>0.56699610504773501</v>
      </c>
      <c r="N5" t="str">
        <f t="shared" si="2"/>
        <v>Buffalo Bills</v>
      </c>
      <c r="O5" s="2">
        <f t="shared" si="3"/>
        <v>0.43300389495226499</v>
      </c>
      <c r="P5" s="3">
        <f t="shared" si="6"/>
        <v>-0.13399221009547002</v>
      </c>
    </row>
    <row r="6" spans="1:16">
      <c r="A6" t="s">
        <v>9</v>
      </c>
      <c r="B6">
        <v>16</v>
      </c>
      <c r="C6" t="s">
        <v>25</v>
      </c>
      <c r="D6" t="s">
        <v>41</v>
      </c>
      <c r="E6">
        <v>0.48472172407808078</v>
      </c>
      <c r="F6">
        <v>0</v>
      </c>
      <c r="G6">
        <v>0</v>
      </c>
      <c r="H6" s="1">
        <v>0</v>
      </c>
      <c r="I6" t="b">
        <f t="shared" si="4"/>
        <v>1</v>
      </c>
      <c r="J6" t="b">
        <f t="shared" si="5"/>
        <v>1</v>
      </c>
      <c r="L6" t="str">
        <f t="shared" si="0"/>
        <v>San Francisco 49ers</v>
      </c>
      <c r="M6" s="2">
        <f t="shared" si="1"/>
        <v>0.48472172407808078</v>
      </c>
      <c r="N6" t="str">
        <f t="shared" si="2"/>
        <v>Detroit Lions</v>
      </c>
      <c r="O6" s="2">
        <f t="shared" si="3"/>
        <v>0.51527827592191922</v>
      </c>
      <c r="P6" s="3">
        <f t="shared" si="6"/>
        <v>3.0556551843838431E-2</v>
      </c>
    </row>
    <row r="7" spans="1:16">
      <c r="A7" t="s">
        <v>10</v>
      </c>
      <c r="B7">
        <v>16</v>
      </c>
      <c r="C7" t="s">
        <v>26</v>
      </c>
      <c r="D7" t="s">
        <v>42</v>
      </c>
      <c r="E7">
        <v>0.2342092007839077</v>
      </c>
      <c r="F7">
        <v>0</v>
      </c>
      <c r="G7">
        <v>0</v>
      </c>
      <c r="H7" s="1">
        <v>0</v>
      </c>
      <c r="I7" t="b">
        <f t="shared" si="4"/>
        <v>1</v>
      </c>
      <c r="J7" t="b">
        <f t="shared" si="5"/>
        <v>1</v>
      </c>
      <c r="L7" t="str">
        <f t="shared" si="0"/>
        <v>Cleveland Browns</v>
      </c>
      <c r="M7" s="2">
        <f t="shared" si="1"/>
        <v>0.2342092007839077</v>
      </c>
      <c r="N7" t="str">
        <f t="shared" si="2"/>
        <v>Kansas City Chiefs</v>
      </c>
      <c r="O7" s="2">
        <f t="shared" si="3"/>
        <v>0.76579079921609228</v>
      </c>
      <c r="P7" s="3">
        <f t="shared" si="6"/>
        <v>0.53158159843218455</v>
      </c>
    </row>
    <row r="8" spans="1:16">
      <c r="A8" t="s">
        <v>11</v>
      </c>
      <c r="B8">
        <v>16</v>
      </c>
      <c r="C8" t="s">
        <v>27</v>
      </c>
      <c r="D8" t="s">
        <v>43</v>
      </c>
      <c r="E8">
        <v>0.65538153389482423</v>
      </c>
      <c r="F8">
        <v>1</v>
      </c>
      <c r="G8">
        <v>1</v>
      </c>
      <c r="H8" s="1">
        <v>1</v>
      </c>
      <c r="I8" t="b">
        <f t="shared" si="4"/>
        <v>1</v>
      </c>
      <c r="J8" t="b">
        <f t="shared" si="5"/>
        <v>1</v>
      </c>
      <c r="L8" t="str">
        <f t="shared" si="0"/>
        <v>Indianapolis Colts</v>
      </c>
      <c r="M8" s="2">
        <f t="shared" si="1"/>
        <v>0.65538153389482423</v>
      </c>
      <c r="N8" t="str">
        <f t="shared" si="2"/>
        <v>Miami Dolphins</v>
      </c>
      <c r="O8" s="2">
        <f t="shared" si="3"/>
        <v>0.34461846610517577</v>
      </c>
      <c r="P8" s="3">
        <f t="shared" si="6"/>
        <v>-0.31076306778964846</v>
      </c>
    </row>
    <row r="9" spans="1:16">
      <c r="A9" t="s">
        <v>12</v>
      </c>
      <c r="B9">
        <v>16</v>
      </c>
      <c r="C9" t="s">
        <v>28</v>
      </c>
      <c r="D9" t="s">
        <v>44</v>
      </c>
      <c r="E9">
        <v>0.40847066987388753</v>
      </c>
      <c r="F9">
        <v>0</v>
      </c>
      <c r="G9">
        <v>0</v>
      </c>
      <c r="H9" s="1">
        <v>0</v>
      </c>
      <c r="I9" t="b">
        <f t="shared" si="4"/>
        <v>1</v>
      </c>
      <c r="J9" t="b">
        <f t="shared" si="5"/>
        <v>1</v>
      </c>
      <c r="L9" t="str">
        <f t="shared" si="0"/>
        <v>New York Giants</v>
      </c>
      <c r="M9" s="2">
        <f t="shared" si="1"/>
        <v>0.40847066987388753</v>
      </c>
      <c r="N9" t="str">
        <f t="shared" si="2"/>
        <v>Minnesota Vikings</v>
      </c>
      <c r="O9" s="2">
        <f t="shared" si="3"/>
        <v>0.59152933012611242</v>
      </c>
      <c r="P9" s="3">
        <f t="shared" si="6"/>
        <v>0.18305866025222489</v>
      </c>
    </row>
    <row r="10" spans="1:16">
      <c r="A10" t="s">
        <v>13</v>
      </c>
      <c r="B10">
        <v>16</v>
      </c>
      <c r="C10" t="s">
        <v>29</v>
      </c>
      <c r="D10" t="s">
        <v>45</v>
      </c>
      <c r="E10">
        <v>0.34043731128935223</v>
      </c>
      <c r="F10">
        <v>0</v>
      </c>
      <c r="G10">
        <v>0</v>
      </c>
      <c r="H10" s="1">
        <v>0</v>
      </c>
      <c r="I10" t="b">
        <f t="shared" si="4"/>
        <v>1</v>
      </c>
      <c r="J10" t="b">
        <f t="shared" si="5"/>
        <v>1</v>
      </c>
      <c r="L10" t="str">
        <f t="shared" si="0"/>
        <v>Jacksonville Jaguars</v>
      </c>
      <c r="M10" s="2">
        <f t="shared" si="1"/>
        <v>0.34043731128935223</v>
      </c>
      <c r="N10" t="str">
        <f t="shared" si="2"/>
        <v>New Orleans Saints</v>
      </c>
      <c r="O10" s="2">
        <f t="shared" si="3"/>
        <v>0.65956268871064783</v>
      </c>
      <c r="P10" s="3">
        <f t="shared" si="6"/>
        <v>0.3191253774212956</v>
      </c>
    </row>
    <row r="11" spans="1:16">
      <c r="A11" t="s">
        <v>14</v>
      </c>
      <c r="B11">
        <v>16</v>
      </c>
      <c r="C11" t="s">
        <v>30</v>
      </c>
      <c r="D11" t="s">
        <v>46</v>
      </c>
      <c r="E11">
        <v>0.73662652800666972</v>
      </c>
      <c r="F11">
        <v>1</v>
      </c>
      <c r="G11">
        <v>1</v>
      </c>
      <c r="H11" s="1">
        <v>0</v>
      </c>
      <c r="I11" t="b">
        <f t="shared" si="4"/>
        <v>0</v>
      </c>
      <c r="J11" t="b">
        <f t="shared" si="5"/>
        <v>0</v>
      </c>
      <c r="L11" t="str">
        <f t="shared" si="0"/>
        <v>New England Patriots</v>
      </c>
      <c r="M11" s="2">
        <f t="shared" si="1"/>
        <v>0.73662652800666972</v>
      </c>
      <c r="N11" t="str">
        <f t="shared" si="2"/>
        <v>New York Jets</v>
      </c>
      <c r="O11" s="2">
        <f t="shared" si="3"/>
        <v>0.26337347199333028</v>
      </c>
      <c r="P11" s="3">
        <f t="shared" si="6"/>
        <v>-0.47325305601333945</v>
      </c>
    </row>
    <row r="12" spans="1:16">
      <c r="A12" t="s">
        <v>15</v>
      </c>
      <c r="B12">
        <v>16</v>
      </c>
      <c r="C12" t="s">
        <v>31</v>
      </c>
      <c r="D12" t="s">
        <v>47</v>
      </c>
      <c r="E12">
        <v>0.71586144631713278</v>
      </c>
      <c r="F12">
        <v>1</v>
      </c>
      <c r="G12">
        <v>1</v>
      </c>
      <c r="H12" s="1">
        <v>1</v>
      </c>
      <c r="I12" t="b">
        <f t="shared" si="4"/>
        <v>1</v>
      </c>
      <c r="J12" t="b">
        <f t="shared" si="5"/>
        <v>1</v>
      </c>
      <c r="L12" t="str">
        <f t="shared" si="0"/>
        <v>Houston Texans</v>
      </c>
      <c r="M12" s="2">
        <f t="shared" si="1"/>
        <v>0.71586144631713278</v>
      </c>
      <c r="N12" t="str">
        <f t="shared" si="2"/>
        <v>Tennessee Titans</v>
      </c>
      <c r="O12" s="2">
        <f t="shared" si="3"/>
        <v>0.28413855368286722</v>
      </c>
      <c r="P12" s="3">
        <f t="shared" si="6"/>
        <v>-0.43172289263426555</v>
      </c>
    </row>
    <row r="13" spans="1:16">
      <c r="A13" t="s">
        <v>16</v>
      </c>
      <c r="B13">
        <v>16</v>
      </c>
      <c r="C13" t="s">
        <v>32</v>
      </c>
      <c r="D13" t="s">
        <v>48</v>
      </c>
      <c r="E13">
        <v>0.58394607984396241</v>
      </c>
      <c r="F13">
        <v>1</v>
      </c>
      <c r="G13">
        <v>0</v>
      </c>
      <c r="H13" s="1">
        <v>1</v>
      </c>
      <c r="I13" t="b">
        <f t="shared" si="4"/>
        <v>1</v>
      </c>
      <c r="J13" t="b">
        <f t="shared" si="5"/>
        <v>0</v>
      </c>
      <c r="L13" t="str">
        <f t="shared" si="0"/>
        <v>Chicago Bears</v>
      </c>
      <c r="M13" s="2">
        <f t="shared" si="1"/>
        <v>0.58394607984396241</v>
      </c>
      <c r="N13" t="str">
        <f t="shared" si="2"/>
        <v>Tampa Bay Buccaneers</v>
      </c>
      <c r="O13" s="2">
        <f t="shared" si="3"/>
        <v>0.41605392015603759</v>
      </c>
      <c r="P13" s="3">
        <f t="shared" si="6"/>
        <v>-0.16789215968792481</v>
      </c>
    </row>
    <row r="14" spans="1:16">
      <c r="A14" t="s">
        <v>17</v>
      </c>
      <c r="B14">
        <v>16</v>
      </c>
      <c r="C14" t="s">
        <v>33</v>
      </c>
      <c r="D14" t="s">
        <v>49</v>
      </c>
      <c r="E14">
        <v>0.43679887470825846</v>
      </c>
      <c r="F14">
        <v>0</v>
      </c>
      <c r="G14">
        <v>0</v>
      </c>
      <c r="H14" s="1">
        <v>0</v>
      </c>
      <c r="I14" t="b">
        <f t="shared" si="4"/>
        <v>1</v>
      </c>
      <c r="J14" t="b">
        <f t="shared" si="5"/>
        <v>1</v>
      </c>
      <c r="L14" t="str">
        <f t="shared" si="0"/>
        <v>Green Bay Packers</v>
      </c>
      <c r="M14" s="2">
        <f t="shared" si="1"/>
        <v>0.43679887470825846</v>
      </c>
      <c r="N14" t="str">
        <f t="shared" si="2"/>
        <v>Arizona Cardinals</v>
      </c>
      <c r="O14" s="2">
        <f t="shared" si="3"/>
        <v>0.56320112529174149</v>
      </c>
      <c r="P14" s="3">
        <f t="shared" si="6"/>
        <v>0.12640225058348303</v>
      </c>
    </row>
    <row r="15" spans="1:16">
      <c r="A15" t="s">
        <v>18</v>
      </c>
      <c r="B15">
        <v>16</v>
      </c>
      <c r="C15" t="s">
        <v>34</v>
      </c>
      <c r="D15" t="s">
        <v>50</v>
      </c>
      <c r="E15">
        <v>0.2498989618969587</v>
      </c>
      <c r="F15">
        <v>0</v>
      </c>
      <c r="G15">
        <v>0</v>
      </c>
      <c r="H15" s="1">
        <v>1</v>
      </c>
      <c r="I15" t="b">
        <f t="shared" si="4"/>
        <v>0</v>
      </c>
      <c r="J15" t="b">
        <f t="shared" si="5"/>
        <v>0</v>
      </c>
      <c r="L15" t="str">
        <f t="shared" si="0"/>
        <v>St. Louis Rams</v>
      </c>
      <c r="M15" s="2">
        <f t="shared" si="1"/>
        <v>0.2498989618969587</v>
      </c>
      <c r="N15" t="str">
        <f t="shared" si="2"/>
        <v>Seattle Seahawks</v>
      </c>
      <c r="O15" s="2">
        <f t="shared" si="3"/>
        <v>0.7501010381030413</v>
      </c>
      <c r="P15" s="3">
        <f t="shared" si="6"/>
        <v>0.50020207620608259</v>
      </c>
    </row>
    <row r="16" spans="1:16">
      <c r="A16" t="s">
        <v>19</v>
      </c>
      <c r="B16">
        <v>16</v>
      </c>
      <c r="C16" t="s">
        <v>35</v>
      </c>
      <c r="D16" t="s">
        <v>51</v>
      </c>
      <c r="E16">
        <v>0.62548998392339683</v>
      </c>
      <c r="F16">
        <v>1</v>
      </c>
      <c r="G16">
        <v>1</v>
      </c>
      <c r="H16" s="1">
        <v>0</v>
      </c>
      <c r="I16" t="b">
        <f t="shared" si="4"/>
        <v>0</v>
      </c>
      <c r="J16" t="b">
        <f t="shared" si="5"/>
        <v>0</v>
      </c>
      <c r="L16" t="str">
        <f t="shared" si="0"/>
        <v>Pittsburgh Steelers</v>
      </c>
      <c r="M16" s="2">
        <f t="shared" si="1"/>
        <v>0.62548998392339683</v>
      </c>
      <c r="N16" t="str">
        <f t="shared" si="2"/>
        <v>Baltimore Ravens</v>
      </c>
      <c r="O16" s="2">
        <f t="shared" si="3"/>
        <v>0.37451001607660317</v>
      </c>
      <c r="P16" s="3">
        <f t="shared" si="6"/>
        <v>-0.25097996784679366</v>
      </c>
    </row>
    <row r="17" spans="1:16">
      <c r="A17" t="s">
        <v>20</v>
      </c>
      <c r="B17">
        <v>16</v>
      </c>
      <c r="C17" t="s">
        <v>36</v>
      </c>
      <c r="D17" t="s">
        <v>52</v>
      </c>
      <c r="E17">
        <v>0.47549176795195863</v>
      </c>
      <c r="F17">
        <v>0</v>
      </c>
      <c r="G17">
        <v>0</v>
      </c>
      <c r="H17" s="1">
        <v>0</v>
      </c>
      <c r="I17" t="b">
        <f t="shared" si="4"/>
        <v>1</v>
      </c>
      <c r="J17" t="b">
        <f t="shared" si="5"/>
        <v>1</v>
      </c>
      <c r="L17" t="str">
        <f t="shared" si="0"/>
        <v>Cincinnati Bengals</v>
      </c>
      <c r="M17" s="2">
        <f t="shared" si="1"/>
        <v>0.47549176795195863</v>
      </c>
      <c r="N17" t="str">
        <f t="shared" si="2"/>
        <v>Denver Broncos</v>
      </c>
      <c r="O17" s="2">
        <f t="shared" si="3"/>
        <v>0.52450823204804142</v>
      </c>
      <c r="P17" s="3">
        <f t="shared" si="6"/>
        <v>4.901646409608279E-2</v>
      </c>
    </row>
    <row r="18" spans="1:16">
      <c r="G18" s="2"/>
      <c r="I18" s="2">
        <f>COUNTIF(I2:I17,TRUE)/(COUNTIF(I2:I17,TRUE)+COUNTIF(I2:I17,FALSE))</f>
        <v>0.5625</v>
      </c>
      <c r="J18" s="2">
        <f>COUNTIF(J2:J17,TRUE)/(COUNTIF(J2:J17,TRUE)+COUNTIF(J2:J17,FALSE))</f>
        <v>0.625</v>
      </c>
      <c r="M18" s="2"/>
      <c r="O18" s="2"/>
    </row>
    <row r="19" spans="1:16">
      <c r="I19">
        <f>COUNTIF(I2:I17,TRUE)</f>
        <v>9</v>
      </c>
      <c r="J19">
        <f>COUNTIF(J2:J17,TRUE)</f>
        <v>10</v>
      </c>
    </row>
    <row r="20" spans="1:16">
      <c r="I20">
        <f>COUNTIF(I2:I17,TRUE)+COUNTIF(I2:I17,FALSE)</f>
        <v>16</v>
      </c>
    </row>
  </sheetData>
  <conditionalFormatting sqref="N2:N17">
    <cfRule type="expression" dxfId="23" priority="11">
      <formula>$O2&lt;0.5</formula>
    </cfRule>
    <cfRule type="expression" dxfId="22" priority="12">
      <formula>$O2&gt;0.5</formula>
    </cfRule>
  </conditionalFormatting>
  <conditionalFormatting sqref="L2:L17">
    <cfRule type="expression" dxfId="21" priority="9">
      <formula>$M2&lt;0.5</formula>
    </cfRule>
    <cfRule type="expression" dxfId="20" priority="10">
      <formula>$M2&gt;0.5</formula>
    </cfRule>
  </conditionalFormatting>
  <conditionalFormatting sqref="M2:M17 O2:O17">
    <cfRule type="cellIs" dxfId="19" priority="7" operator="lessThan">
      <formula>0.5</formula>
    </cfRule>
    <cfRule type="cellIs" dxfId="18" priority="8" operator="greaterThan">
      <formula>0.5</formula>
    </cfRule>
  </conditionalFormatting>
  <conditionalFormatting sqref="N14:N15">
    <cfRule type="expression" dxfId="17" priority="5">
      <formula>$O14&lt;0.5</formula>
    </cfRule>
    <cfRule type="expression" dxfId="16" priority="6">
      <formula>$O14&gt;0.5</formula>
    </cfRule>
  </conditionalFormatting>
  <conditionalFormatting sqref="L14:L15">
    <cfRule type="expression" dxfId="15" priority="3">
      <formula>$M14&lt;0.5</formula>
    </cfRule>
    <cfRule type="expression" dxfId="14" priority="4">
      <formula>$M14&gt;0.5</formula>
    </cfRule>
  </conditionalFormatting>
  <conditionalFormatting sqref="O14:O15 M14:M15">
    <cfRule type="cellIs" dxfId="13" priority="1" operator="lessThan">
      <formula>0.5</formula>
    </cfRule>
    <cfRule type="cellIs" dxfId="12" priority="2" operator="greaterThan">
      <formula>0.5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O33"/>
    </sheetView>
  </sheetViews>
  <sheetFormatPr baseColWidth="10" defaultColWidth="8.83203125" defaultRowHeight="14" x14ac:dyDescent="0"/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30</v>
      </c>
      <c r="B2">
        <v>1</v>
      </c>
      <c r="C2">
        <v>1677.2729668894146</v>
      </c>
      <c r="D2">
        <v>4</v>
      </c>
      <c r="E2">
        <v>4</v>
      </c>
      <c r="F2">
        <v>0</v>
      </c>
      <c r="G2">
        <v>0</v>
      </c>
      <c r="H2">
        <v>0</v>
      </c>
      <c r="J2">
        <f>1</f>
        <v>1</v>
      </c>
      <c r="K2">
        <f>VLOOKUP($A2,RankingWk14!$A$2:$H$33,2,FALSE)-J2</f>
        <v>0</v>
      </c>
      <c r="L2" t="str">
        <f>A2</f>
        <v>New England Patriots</v>
      </c>
      <c r="M2" s="5">
        <f>C2</f>
        <v>1677.2729668894146</v>
      </c>
      <c r="N2" s="6">
        <f>M2-VLOOKUP($A2,RankingWk14!$A$2:$H$33,3,FALSE)</f>
        <v>-0.25801282702286699</v>
      </c>
    </row>
    <row r="3" spans="1:14">
      <c r="A3" t="s">
        <v>52</v>
      </c>
      <c r="B3">
        <v>2</v>
      </c>
      <c r="C3">
        <v>1661.2759289568576</v>
      </c>
      <c r="D3">
        <v>5</v>
      </c>
      <c r="E3">
        <v>5</v>
      </c>
      <c r="F3">
        <v>0</v>
      </c>
      <c r="G3">
        <v>0</v>
      </c>
      <c r="H3">
        <v>0</v>
      </c>
      <c r="J3">
        <f>J2+1</f>
        <v>2</v>
      </c>
      <c r="K3">
        <f>VLOOKUP($A3,RankingWk14!$A$2:$H$33,2,FALSE)-J3</f>
        <v>0</v>
      </c>
      <c r="L3" t="str">
        <f t="shared" ref="L3:L33" si="0">A3</f>
        <v>Denver Broncos</v>
      </c>
      <c r="M3" s="5">
        <f t="shared" ref="M3:M33" si="1">C3</f>
        <v>1661.2759289568576</v>
      </c>
      <c r="N3" s="6">
        <f>M3-VLOOKUP($A3,RankingWk14!$A$2:$H$33,3,FALSE)</f>
        <v>-5.7032866793272206</v>
      </c>
    </row>
    <row r="4" spans="1:14">
      <c r="A4" t="s">
        <v>36</v>
      </c>
      <c r="B4">
        <v>3</v>
      </c>
      <c r="C4">
        <v>1616.7480566761792</v>
      </c>
      <c r="D4">
        <v>5</v>
      </c>
      <c r="E4">
        <v>5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VLOOKUP($A4,RankingWk14!$A$2:$H$33,2,FALSE)-J4</f>
        <v>2</v>
      </c>
      <c r="L4" t="str">
        <f t="shared" si="0"/>
        <v>Cincinnati Bengals</v>
      </c>
      <c r="M4" s="5">
        <f t="shared" si="1"/>
        <v>1616.7480566761792</v>
      </c>
      <c r="N4" s="6">
        <f>M4-VLOOKUP($A4,RankingWk14!$A$2:$H$33,3,FALSE)</f>
        <v>-1.3842951846206688</v>
      </c>
    </row>
    <row r="5" spans="1:14">
      <c r="A5" t="s">
        <v>50</v>
      </c>
      <c r="B5">
        <v>4</v>
      </c>
      <c r="C5">
        <v>1602.8551960607913</v>
      </c>
      <c r="D5">
        <v>5</v>
      </c>
      <c r="E5">
        <v>2</v>
      </c>
      <c r="F5">
        <v>0</v>
      </c>
      <c r="G5">
        <v>3</v>
      </c>
      <c r="H5">
        <v>0</v>
      </c>
      <c r="J5">
        <f t="shared" si="2"/>
        <v>4</v>
      </c>
      <c r="K5">
        <f>VLOOKUP($A5,RankingWk14!$A$2:$H$33,2,FALSE)-J5</f>
        <v>0</v>
      </c>
      <c r="L5" t="str">
        <f t="shared" si="0"/>
        <v>Seattle Seahawks</v>
      </c>
      <c r="M5" s="5">
        <f t="shared" si="1"/>
        <v>1602.8551960607913</v>
      </c>
      <c r="N5" s="6">
        <f>M5-VLOOKUP($A5,RankingWk14!$A$2:$H$33,3,FALSE)</f>
        <v>-23.281111253851805</v>
      </c>
    </row>
    <row r="6" spans="1:14">
      <c r="A6" t="s">
        <v>33</v>
      </c>
      <c r="B6">
        <v>5</v>
      </c>
      <c r="C6">
        <v>1593.1245678215275</v>
      </c>
      <c r="D6">
        <v>5</v>
      </c>
      <c r="E6">
        <v>5</v>
      </c>
      <c r="F6">
        <v>0</v>
      </c>
      <c r="G6">
        <v>0</v>
      </c>
      <c r="H6">
        <v>0</v>
      </c>
      <c r="J6">
        <f t="shared" si="2"/>
        <v>5</v>
      </c>
      <c r="K6">
        <f>VLOOKUP($A6,RankingWk14!$A$2:$H$33,2,FALSE)-J6</f>
        <v>2</v>
      </c>
      <c r="L6" t="str">
        <f t="shared" si="0"/>
        <v>Green Bay Packers</v>
      </c>
      <c r="M6" s="5">
        <f t="shared" si="1"/>
        <v>1593.1245678215275</v>
      </c>
      <c r="N6" s="6">
        <f>M6-VLOOKUP($A6,RankingWk14!$A$2:$H$33,3,FALSE)</f>
        <v>24.537266691806053</v>
      </c>
    </row>
    <row r="7" spans="1:14">
      <c r="A7" t="s">
        <v>49</v>
      </c>
      <c r="B7">
        <v>6</v>
      </c>
      <c r="C7">
        <v>1565.1854857094077</v>
      </c>
      <c r="D7">
        <v>5</v>
      </c>
      <c r="E7">
        <v>4</v>
      </c>
      <c r="F7">
        <v>0</v>
      </c>
      <c r="G7">
        <v>1</v>
      </c>
      <c r="H7">
        <v>0</v>
      </c>
      <c r="J7">
        <f t="shared" si="2"/>
        <v>6</v>
      </c>
      <c r="K7">
        <f>VLOOKUP($A7,RankingWk14!$A$2:$H$33,2,FALSE)-J7</f>
        <v>0</v>
      </c>
      <c r="L7" t="str">
        <f t="shared" si="0"/>
        <v>Arizona Cardinals</v>
      </c>
      <c r="M7" s="5">
        <f t="shared" si="1"/>
        <v>1565.1854857094077</v>
      </c>
      <c r="N7" s="6">
        <f>M7-VLOOKUP($A7,RankingWk14!$A$2:$H$33,3,FALSE)</f>
        <v>-48.447955513514444</v>
      </c>
    </row>
    <row r="8" spans="1:14">
      <c r="A8" t="s">
        <v>23</v>
      </c>
      <c r="B8">
        <v>7</v>
      </c>
      <c r="C8">
        <v>1552.2619958682301</v>
      </c>
      <c r="D8">
        <v>4</v>
      </c>
      <c r="E8">
        <v>4</v>
      </c>
      <c r="F8">
        <v>0</v>
      </c>
      <c r="G8">
        <v>0</v>
      </c>
      <c r="H8">
        <v>1</v>
      </c>
      <c r="J8">
        <f t="shared" si="2"/>
        <v>7</v>
      </c>
      <c r="K8">
        <f>VLOOKUP($A8,RankingWk14!$A$2:$H$33,2,FALSE)-J8</f>
        <v>-4</v>
      </c>
      <c r="L8" t="str">
        <f t="shared" si="0"/>
        <v>Carolina Panthers</v>
      </c>
      <c r="M8" s="5">
        <f t="shared" si="1"/>
        <v>1552.2619958682301</v>
      </c>
      <c r="N8" s="6">
        <f>M8-VLOOKUP($A8,RankingWk14!$A$2:$H$33,3,FALSE)</f>
        <v>-76.71604793302572</v>
      </c>
    </row>
    <row r="9" spans="1:14">
      <c r="A9" t="s">
        <v>35</v>
      </c>
      <c r="B9">
        <v>8</v>
      </c>
      <c r="C9">
        <v>1550.728888867827</v>
      </c>
      <c r="D9">
        <v>5</v>
      </c>
      <c r="E9">
        <v>3</v>
      </c>
      <c r="F9">
        <v>0</v>
      </c>
      <c r="G9">
        <v>2</v>
      </c>
      <c r="H9">
        <v>0</v>
      </c>
      <c r="J9">
        <f t="shared" si="2"/>
        <v>8</v>
      </c>
      <c r="K9">
        <f>VLOOKUP($A9,RankingWk14!$A$2:$H$33,2,FALSE)-J9</f>
        <v>0</v>
      </c>
      <c r="L9" t="str">
        <f t="shared" si="0"/>
        <v>Pittsburgh Steelers</v>
      </c>
      <c r="M9" s="5">
        <f t="shared" si="1"/>
        <v>1550.728888867827</v>
      </c>
      <c r="N9" s="6">
        <f>M9-VLOOKUP($A9,RankingWk14!$A$2:$H$33,3,FALSE)</f>
        <v>-3.5383567717176447</v>
      </c>
    </row>
    <row r="10" spans="1:14">
      <c r="A10" t="s">
        <v>27</v>
      </c>
      <c r="B10">
        <v>9</v>
      </c>
      <c r="C10">
        <v>1542.1276547394939</v>
      </c>
      <c r="D10">
        <v>5</v>
      </c>
      <c r="E10">
        <v>3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VLOOKUP($A10,RankingWk14!$A$2:$H$33,2,FALSE)-J10</f>
        <v>1</v>
      </c>
      <c r="L10" t="str">
        <f t="shared" si="0"/>
        <v>Indianapolis Colts</v>
      </c>
      <c r="M10" s="5">
        <f t="shared" si="1"/>
        <v>1542.1276547394939</v>
      </c>
      <c r="N10" s="6">
        <f>M10-VLOOKUP($A10,RankingWk14!$A$2:$H$33,3,FALSE)</f>
        <v>7.590070599928822</v>
      </c>
    </row>
    <row r="11" spans="1:14">
      <c r="A11" t="s">
        <v>25</v>
      </c>
      <c r="B11">
        <v>10</v>
      </c>
      <c r="C11">
        <v>1540.9590435571267</v>
      </c>
      <c r="D11">
        <v>5</v>
      </c>
      <c r="E11">
        <v>1</v>
      </c>
      <c r="F11">
        <v>0</v>
      </c>
      <c r="G11">
        <v>4</v>
      </c>
      <c r="H11">
        <v>0</v>
      </c>
      <c r="J11">
        <f t="shared" si="2"/>
        <v>10</v>
      </c>
      <c r="K11">
        <f>VLOOKUP($A11,RankingWk14!$A$2:$H$33,2,FALSE)-J11</f>
        <v>1</v>
      </c>
      <c r="L11" t="str">
        <f t="shared" si="0"/>
        <v>San Francisco 49ers</v>
      </c>
      <c r="M11" s="5">
        <f t="shared" si="1"/>
        <v>1540.9590435571267</v>
      </c>
      <c r="N11" s="6">
        <f>M11-VLOOKUP($A11,RankingWk14!$A$2:$H$33,3,FALSE)</f>
        <v>12.312950623888582</v>
      </c>
    </row>
    <row r="12" spans="1:14">
      <c r="A12" t="s">
        <v>24</v>
      </c>
      <c r="B12">
        <v>11</v>
      </c>
      <c r="C12">
        <v>1540.4047816145162</v>
      </c>
      <c r="D12">
        <v>5</v>
      </c>
      <c r="E12">
        <v>2</v>
      </c>
      <c r="F12">
        <v>0</v>
      </c>
      <c r="G12">
        <v>3</v>
      </c>
      <c r="H12">
        <v>0</v>
      </c>
      <c r="J12">
        <f t="shared" si="2"/>
        <v>11</v>
      </c>
      <c r="K12">
        <f>VLOOKUP($A12,RankingWk14!$A$2:$H$33,2,FALSE)-J12</f>
        <v>1</v>
      </c>
      <c r="L12" t="str">
        <f t="shared" si="0"/>
        <v>Dallas Cowboys</v>
      </c>
      <c r="M12" s="5">
        <f t="shared" si="1"/>
        <v>1540.4047816145162</v>
      </c>
      <c r="N12" s="6">
        <f>M12-VLOOKUP($A12,RankingWk14!$A$2:$H$33,3,FALSE)</f>
        <v>18.461708146375486</v>
      </c>
    </row>
    <row r="13" spans="1:14">
      <c r="A13" t="s">
        <v>39</v>
      </c>
      <c r="B13">
        <v>12</v>
      </c>
      <c r="C13">
        <v>1530.6347906380529</v>
      </c>
      <c r="D13">
        <v>5</v>
      </c>
      <c r="E13">
        <v>5</v>
      </c>
      <c r="F13">
        <v>0</v>
      </c>
      <c r="G13">
        <v>0</v>
      </c>
      <c r="H13">
        <v>0</v>
      </c>
      <c r="J13">
        <f t="shared" si="2"/>
        <v>12</v>
      </c>
      <c r="K13">
        <f>VLOOKUP($A13,RankingWk14!$A$2:$H$33,2,FALSE)-J13</f>
        <v>12</v>
      </c>
      <c r="L13" t="str">
        <f t="shared" si="0"/>
        <v>Atlanta Falcons</v>
      </c>
      <c r="M13" s="5">
        <f t="shared" si="1"/>
        <v>1530.6347906380529</v>
      </c>
      <c r="N13" s="6">
        <f>M13-VLOOKUP($A13,RankingWk14!$A$2:$H$33,3,FALSE)</f>
        <v>74.793400312760923</v>
      </c>
    </row>
    <row r="14" spans="1:14">
      <c r="A14" t="s">
        <v>51</v>
      </c>
      <c r="B14">
        <v>13</v>
      </c>
      <c r="C14">
        <v>1515.470742035732</v>
      </c>
      <c r="D14">
        <v>5</v>
      </c>
      <c r="E14">
        <v>1</v>
      </c>
      <c r="F14">
        <v>0</v>
      </c>
      <c r="G14">
        <v>4</v>
      </c>
      <c r="H14">
        <v>0</v>
      </c>
      <c r="J14">
        <f t="shared" si="2"/>
        <v>13</v>
      </c>
      <c r="K14">
        <f>VLOOKUP($A14,RankingWk14!$A$2:$H$33,2,FALSE)-J14</f>
        <v>3</v>
      </c>
      <c r="L14" t="str">
        <f t="shared" si="0"/>
        <v>Baltimore Ravens</v>
      </c>
      <c r="M14" s="5">
        <f t="shared" si="1"/>
        <v>1515.470742035732</v>
      </c>
      <c r="N14" s="6">
        <f>M14-VLOOKUP($A14,RankingWk14!$A$2:$H$33,3,FALSE)</f>
        <v>22.75312255062795</v>
      </c>
    </row>
    <row r="15" spans="1:14">
      <c r="A15" t="s">
        <v>38</v>
      </c>
      <c r="B15">
        <v>14</v>
      </c>
      <c r="C15">
        <v>1513.0594488776317</v>
      </c>
      <c r="D15">
        <v>5</v>
      </c>
      <c r="E15">
        <v>2</v>
      </c>
      <c r="F15">
        <v>0</v>
      </c>
      <c r="G15">
        <v>3</v>
      </c>
      <c r="H15">
        <v>0</v>
      </c>
      <c r="J15">
        <f t="shared" si="2"/>
        <v>14</v>
      </c>
      <c r="K15">
        <f>VLOOKUP($A15,RankingWk14!$A$2:$H$33,2,FALSE)-J15</f>
        <v>4</v>
      </c>
      <c r="L15" t="str">
        <f t="shared" si="0"/>
        <v>Philadelphia Eagles</v>
      </c>
      <c r="M15" s="5">
        <f t="shared" si="1"/>
        <v>1513.0594488776317</v>
      </c>
      <c r="N15" s="6">
        <f>M15-VLOOKUP($A15,RankingWk14!$A$2:$H$33,3,FALSE)</f>
        <v>33.276462958686807</v>
      </c>
    </row>
    <row r="16" spans="1:14">
      <c r="A16" t="s">
        <v>28</v>
      </c>
      <c r="B16">
        <v>15</v>
      </c>
      <c r="C16">
        <v>1503.6333587379856</v>
      </c>
      <c r="D16">
        <v>5</v>
      </c>
      <c r="E16">
        <v>3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VLOOKUP($A16,RankingWk14!$A$2:$H$33,2,FALSE)-J16</f>
        <v>7</v>
      </c>
      <c r="L16" t="str">
        <f t="shared" si="0"/>
        <v>New York Giants</v>
      </c>
      <c r="M16" s="5">
        <f t="shared" si="1"/>
        <v>1503.6333587379856</v>
      </c>
      <c r="N16" s="6">
        <f>M16-VLOOKUP($A16,RankingWk14!$A$2:$H$33,3,FALSE)</f>
        <v>36.690404406918788</v>
      </c>
    </row>
    <row r="17" spans="1:14">
      <c r="A17" t="s">
        <v>40</v>
      </c>
      <c r="B17">
        <v>16</v>
      </c>
      <c r="C17">
        <v>1497.2468991839737</v>
      </c>
      <c r="D17">
        <v>5</v>
      </c>
      <c r="E17">
        <v>3</v>
      </c>
      <c r="F17">
        <v>0</v>
      </c>
      <c r="G17">
        <v>2</v>
      </c>
      <c r="H17">
        <v>0</v>
      </c>
      <c r="J17">
        <f t="shared" si="2"/>
        <v>16</v>
      </c>
      <c r="K17">
        <f>VLOOKUP($A17,RankingWk14!$A$2:$H$33,2,FALSE)-J17</f>
        <v>-1</v>
      </c>
      <c r="L17" t="str">
        <f t="shared" si="0"/>
        <v>Buffalo Bills</v>
      </c>
      <c r="M17" s="5">
        <f t="shared" si="1"/>
        <v>1497.2468991839737</v>
      </c>
      <c r="N17" s="6">
        <f>M17-VLOOKUP($A17,RankingWk14!$A$2:$H$33,3,FALSE)</f>
        <v>3.8447255814000982</v>
      </c>
    </row>
    <row r="18" spans="1:14">
      <c r="A18" t="s">
        <v>21</v>
      </c>
      <c r="B18">
        <v>17</v>
      </c>
      <c r="C18">
        <v>1496.1813673871636</v>
      </c>
      <c r="D18">
        <v>5</v>
      </c>
      <c r="E18">
        <v>2</v>
      </c>
      <c r="F18">
        <v>0</v>
      </c>
      <c r="G18">
        <v>3</v>
      </c>
      <c r="H18">
        <v>0</v>
      </c>
      <c r="J18">
        <f t="shared" si="2"/>
        <v>17</v>
      </c>
      <c r="K18">
        <f>VLOOKUP($A18,RankingWk14!$A$2:$H$33,2,FALSE)-J18</f>
        <v>8</v>
      </c>
      <c r="L18" t="str">
        <f t="shared" si="0"/>
        <v>San Diego Chargers</v>
      </c>
      <c r="M18" s="5">
        <f t="shared" si="1"/>
        <v>1496.1813673871636</v>
      </c>
      <c r="N18" s="6">
        <f>M18-VLOOKUP($A18,RankingWk14!$A$2:$H$33,3,FALSE)</f>
        <v>53.916969793426233</v>
      </c>
    </row>
    <row r="19" spans="1:14">
      <c r="A19" t="s">
        <v>45</v>
      </c>
      <c r="B19">
        <v>18</v>
      </c>
      <c r="C19">
        <v>1494.1640009420912</v>
      </c>
      <c r="D19">
        <v>5</v>
      </c>
      <c r="E19">
        <v>1</v>
      </c>
      <c r="F19">
        <v>0</v>
      </c>
      <c r="G19">
        <v>4</v>
      </c>
      <c r="H19">
        <v>0</v>
      </c>
      <c r="J19">
        <f t="shared" si="2"/>
        <v>18</v>
      </c>
      <c r="K19">
        <f>VLOOKUP($A19,RankingWk14!$A$2:$H$33,2,FALSE)-J19</f>
        <v>1</v>
      </c>
      <c r="L19" t="str">
        <f t="shared" si="0"/>
        <v>New Orleans Saints</v>
      </c>
      <c r="M19" s="5">
        <f t="shared" si="1"/>
        <v>1494.1640009420912</v>
      </c>
      <c r="N19" s="6">
        <f>M19-VLOOKUP($A19,RankingWk14!$A$2:$H$33,3,FALSE)</f>
        <v>16.908503297294374</v>
      </c>
    </row>
    <row r="20" spans="1:14">
      <c r="A20" t="s">
        <v>41</v>
      </c>
      <c r="B20">
        <v>19</v>
      </c>
      <c r="C20">
        <v>1480.2095077137851</v>
      </c>
      <c r="D20">
        <v>5</v>
      </c>
      <c r="E20">
        <v>0</v>
      </c>
      <c r="F20">
        <v>0</v>
      </c>
      <c r="G20">
        <v>5</v>
      </c>
      <c r="H20">
        <v>0</v>
      </c>
      <c r="J20">
        <f t="shared" si="2"/>
        <v>19</v>
      </c>
      <c r="K20">
        <f>VLOOKUP($A20,RankingWk14!$A$2:$H$33,2,FALSE)-J20</f>
        <v>-5</v>
      </c>
      <c r="L20" t="str">
        <f t="shared" si="0"/>
        <v>Detroit Lions</v>
      </c>
      <c r="M20" s="5">
        <f t="shared" si="1"/>
        <v>1480.2095077137851</v>
      </c>
      <c r="N20" s="6">
        <f>M20-VLOOKUP($A20,RankingWk14!$A$2:$H$33,3,FALSE)</f>
        <v>-13.707323230673182</v>
      </c>
    </row>
    <row r="21" spans="1:14">
      <c r="A21" t="s">
        <v>42</v>
      </c>
      <c r="B21">
        <v>20</v>
      </c>
      <c r="C21">
        <v>1475.9323281728027</v>
      </c>
      <c r="D21">
        <v>5</v>
      </c>
      <c r="E21">
        <v>1</v>
      </c>
      <c r="F21">
        <v>0</v>
      </c>
      <c r="G21">
        <v>4</v>
      </c>
      <c r="H21">
        <v>0</v>
      </c>
      <c r="J21">
        <f t="shared" si="2"/>
        <v>20</v>
      </c>
      <c r="K21">
        <f>VLOOKUP($A21,RankingWk14!$A$2:$H$33,2,FALSE)-J21</f>
        <v>-11</v>
      </c>
      <c r="L21" t="str">
        <f t="shared" si="0"/>
        <v>Kansas City Chiefs</v>
      </c>
      <c r="M21" s="5">
        <f t="shared" si="1"/>
        <v>1475.9323281728027</v>
      </c>
      <c r="N21" s="6">
        <f>M21-VLOOKUP($A21,RankingWk14!$A$2:$H$33,3,FALSE)</f>
        <v>-63.40972056002397</v>
      </c>
    </row>
    <row r="22" spans="1:14">
      <c r="A22" t="s">
        <v>44</v>
      </c>
      <c r="B22">
        <v>21</v>
      </c>
      <c r="C22">
        <v>1473.8635572398098</v>
      </c>
      <c r="D22">
        <v>4</v>
      </c>
      <c r="E22">
        <v>2</v>
      </c>
      <c r="F22">
        <v>0</v>
      </c>
      <c r="G22">
        <v>2</v>
      </c>
      <c r="H22">
        <v>1</v>
      </c>
      <c r="J22">
        <f t="shared" si="2"/>
        <v>21</v>
      </c>
      <c r="K22">
        <f>VLOOKUP($A22,RankingWk14!$A$2:$H$33,2,FALSE)-J22</f>
        <v>-8</v>
      </c>
      <c r="L22" t="str">
        <f t="shared" si="0"/>
        <v>Minnesota Vikings</v>
      </c>
      <c r="M22" s="5">
        <f t="shared" si="1"/>
        <v>1473.8635572398098</v>
      </c>
      <c r="N22" s="6">
        <f>M22-VLOOKUP($A22,RankingWk14!$A$2:$H$33,3,FALSE)</f>
        <v>-46.42814491220588</v>
      </c>
    </row>
    <row r="23" spans="1:14">
      <c r="A23" t="s">
        <v>32</v>
      </c>
      <c r="B23">
        <v>22</v>
      </c>
      <c r="C23">
        <v>1471.4063962796624</v>
      </c>
      <c r="D23">
        <v>5</v>
      </c>
      <c r="E23">
        <v>2</v>
      </c>
      <c r="F23">
        <v>0</v>
      </c>
      <c r="G23">
        <v>3</v>
      </c>
      <c r="H23">
        <v>0</v>
      </c>
      <c r="J23">
        <f t="shared" si="2"/>
        <v>22</v>
      </c>
      <c r="K23">
        <f>VLOOKUP($A23,RankingWk14!$A$2:$H$33,2,FALSE)-J23</f>
        <v>-2</v>
      </c>
      <c r="L23" t="str">
        <f t="shared" si="0"/>
        <v>Chicago Bears</v>
      </c>
      <c r="M23" s="5">
        <f t="shared" si="1"/>
        <v>1471.4063962796624</v>
      </c>
      <c r="N23" s="6">
        <f>M23-VLOOKUP($A23,RankingWk14!$A$2:$H$33,3,FALSE)</f>
        <v>-0.39974915402262923</v>
      </c>
    </row>
    <row r="24" spans="1:14">
      <c r="A24" t="s">
        <v>46</v>
      </c>
      <c r="B24">
        <v>23</v>
      </c>
      <c r="C24">
        <v>1463.3304603367394</v>
      </c>
      <c r="D24">
        <v>4</v>
      </c>
      <c r="E24">
        <v>3</v>
      </c>
      <c r="F24">
        <v>0</v>
      </c>
      <c r="G24">
        <v>1</v>
      </c>
      <c r="H24">
        <v>1</v>
      </c>
      <c r="J24">
        <f t="shared" si="2"/>
        <v>23</v>
      </c>
      <c r="K24">
        <f>VLOOKUP($A24,RankingWk14!$A$2:$H$33,2,FALSE)-J24</f>
        <v>-2</v>
      </c>
      <c r="L24" t="str">
        <f t="shared" si="0"/>
        <v>New York Jets</v>
      </c>
      <c r="M24" s="5">
        <f t="shared" si="1"/>
        <v>1463.3304603367394</v>
      </c>
      <c r="N24" s="6">
        <f>M24-VLOOKUP($A24,RankingWk14!$A$2:$H$33,3,FALSE)</f>
        <v>-3.8945971103812553</v>
      </c>
    </row>
    <row r="25" spans="1:14">
      <c r="A25" t="s">
        <v>43</v>
      </c>
      <c r="B25">
        <v>24</v>
      </c>
      <c r="C25">
        <v>1459.3760047154556</v>
      </c>
      <c r="D25">
        <v>4</v>
      </c>
      <c r="E25">
        <v>1</v>
      </c>
      <c r="F25">
        <v>0</v>
      </c>
      <c r="G25">
        <v>3</v>
      </c>
      <c r="H25">
        <v>1</v>
      </c>
      <c r="J25">
        <f t="shared" si="2"/>
        <v>24</v>
      </c>
      <c r="K25">
        <f>VLOOKUP($A25,RankingWk14!$A$2:$H$33,2,FALSE)-J25</f>
        <v>-1</v>
      </c>
      <c r="L25" t="str">
        <f t="shared" si="0"/>
        <v>Miami Dolphins</v>
      </c>
      <c r="M25" s="5">
        <f t="shared" si="1"/>
        <v>1459.3760047154556</v>
      </c>
      <c r="N25" s="6">
        <f>M25-VLOOKUP($A25,RankingWk14!$A$2:$H$33,3,FALSE)</f>
        <v>-6.7439215383999453</v>
      </c>
    </row>
    <row r="26" spans="1:14">
      <c r="A26" t="s">
        <v>34</v>
      </c>
      <c r="B26">
        <v>25</v>
      </c>
      <c r="C26">
        <v>1454.2091550980688</v>
      </c>
      <c r="D26">
        <v>5</v>
      </c>
      <c r="E26">
        <v>2</v>
      </c>
      <c r="F26">
        <v>0</v>
      </c>
      <c r="G26">
        <v>3</v>
      </c>
      <c r="H26">
        <v>0</v>
      </c>
      <c r="J26">
        <f t="shared" si="2"/>
        <v>25</v>
      </c>
      <c r="K26">
        <f>VLOOKUP($A26,RankingWk14!$A$2:$H$33,2,FALSE)-J26</f>
        <v>1</v>
      </c>
      <c r="L26" t="str">
        <f t="shared" si="0"/>
        <v>St. Louis Rams</v>
      </c>
      <c r="M26" s="5">
        <f t="shared" si="1"/>
        <v>1454.2091550980688</v>
      </c>
      <c r="N26" s="6">
        <f>M26-VLOOKUP($A26,RankingWk14!$A$2:$H$33,3,FALSE)</f>
        <v>24.390093343825356</v>
      </c>
    </row>
    <row r="27" spans="1:14">
      <c r="A27" t="s">
        <v>31</v>
      </c>
      <c r="B27">
        <v>26</v>
      </c>
      <c r="C27">
        <v>1453.9423118804386</v>
      </c>
      <c r="D27">
        <v>5</v>
      </c>
      <c r="E27">
        <v>1</v>
      </c>
      <c r="F27">
        <v>0</v>
      </c>
      <c r="G27">
        <v>4</v>
      </c>
      <c r="H27">
        <v>0</v>
      </c>
      <c r="J27">
        <f t="shared" si="2"/>
        <v>26</v>
      </c>
      <c r="K27">
        <f>VLOOKUP($A27,RankingWk14!$A$2:$H$33,2,FALSE)-J27</f>
        <v>-9</v>
      </c>
      <c r="L27" t="str">
        <f t="shared" si="0"/>
        <v>Houston Texans</v>
      </c>
      <c r="M27" s="5">
        <f t="shared" si="1"/>
        <v>1453.9423118804386</v>
      </c>
      <c r="N27" s="6">
        <f>M27-VLOOKUP($A27,RankingWk14!$A$2:$H$33,3,FALSE)</f>
        <v>-36.318031156568168</v>
      </c>
    </row>
    <row r="28" spans="1:14">
      <c r="A28" t="s">
        <v>29</v>
      </c>
      <c r="B28">
        <v>27</v>
      </c>
      <c r="C28">
        <v>1403.5776520970132</v>
      </c>
      <c r="D28">
        <v>5</v>
      </c>
      <c r="E28">
        <v>1</v>
      </c>
      <c r="F28">
        <v>0</v>
      </c>
      <c r="G28">
        <v>4</v>
      </c>
      <c r="H28">
        <v>0</v>
      </c>
      <c r="J28">
        <f t="shared" si="2"/>
        <v>27</v>
      </c>
      <c r="K28">
        <f>VLOOKUP($A28,RankingWk14!$A$2:$H$33,2,FALSE)-J28</f>
        <v>2</v>
      </c>
      <c r="L28" t="str">
        <f t="shared" si="0"/>
        <v>Jacksonville Jaguars</v>
      </c>
      <c r="M28" s="5">
        <f t="shared" si="1"/>
        <v>1403.5776520970132</v>
      </c>
      <c r="N28" s="6">
        <f>M28-VLOOKUP($A28,RankingWk14!$A$2:$H$33,3,FALSE)</f>
        <v>6.9899880502264296</v>
      </c>
    </row>
    <row r="29" spans="1:14">
      <c r="A29" t="s">
        <v>22</v>
      </c>
      <c r="B29">
        <v>28</v>
      </c>
      <c r="C29">
        <v>1401.4797706787169</v>
      </c>
      <c r="D29">
        <v>5</v>
      </c>
      <c r="E29">
        <v>2</v>
      </c>
      <c r="F29">
        <v>0</v>
      </c>
      <c r="G29">
        <v>3</v>
      </c>
      <c r="H29">
        <v>0</v>
      </c>
      <c r="J29">
        <f t="shared" si="2"/>
        <v>28</v>
      </c>
      <c r="K29">
        <f>VLOOKUP($A29,RankingWk14!$A$2:$H$33,2,FALSE)-J29</f>
        <v>-1</v>
      </c>
      <c r="L29" t="str">
        <f t="shared" si="0"/>
        <v>Washington Redskins</v>
      </c>
      <c r="M29" s="5">
        <f t="shared" si="1"/>
        <v>1401.4797706787169</v>
      </c>
      <c r="N29" s="6">
        <f>M29-VLOOKUP($A29,RankingWk14!$A$2:$H$33,3,FALSE)</f>
        <v>-13.716286197333829</v>
      </c>
    </row>
    <row r="30" spans="1:14">
      <c r="A30" t="s">
        <v>26</v>
      </c>
      <c r="B30">
        <v>29</v>
      </c>
      <c r="C30">
        <v>1377.2263697161357</v>
      </c>
      <c r="D30">
        <v>5</v>
      </c>
      <c r="E30">
        <v>2</v>
      </c>
      <c r="F30">
        <v>0</v>
      </c>
      <c r="G30">
        <v>3</v>
      </c>
      <c r="H30">
        <v>0</v>
      </c>
      <c r="J30">
        <f t="shared" si="2"/>
        <v>29</v>
      </c>
      <c r="K30">
        <f>VLOOKUP($A30,RankingWk14!$A$2:$H$33,2,FALSE)-J30</f>
        <v>3</v>
      </c>
      <c r="L30" t="str">
        <f t="shared" si="0"/>
        <v>Cleveland Browns</v>
      </c>
      <c r="M30" s="5">
        <f t="shared" si="1"/>
        <v>1377.2263697161357</v>
      </c>
      <c r="N30" s="6">
        <f>M30-VLOOKUP($A30,RankingWk14!$A$2:$H$33,3,FALSE)</f>
        <v>41.756678325975145</v>
      </c>
    </row>
    <row r="31" spans="1:14">
      <c r="A31" t="s">
        <v>37</v>
      </c>
      <c r="B31">
        <v>30</v>
      </c>
      <c r="C31">
        <v>1374.1386760913238</v>
      </c>
      <c r="D31">
        <v>5</v>
      </c>
      <c r="E31">
        <v>2</v>
      </c>
      <c r="F31">
        <v>0</v>
      </c>
      <c r="G31">
        <v>3</v>
      </c>
      <c r="H31">
        <v>0</v>
      </c>
      <c r="J31">
        <f t="shared" si="2"/>
        <v>30</v>
      </c>
      <c r="K31">
        <f>VLOOKUP($A31,RankingWk14!$A$2:$H$33,2,FALSE)-J31</f>
        <v>0</v>
      </c>
      <c r="L31" t="str">
        <f t="shared" si="0"/>
        <v>Oakland Raiders</v>
      </c>
      <c r="M31" s="5">
        <f t="shared" si="1"/>
        <v>1374.1386760913238</v>
      </c>
      <c r="N31" s="6">
        <f>M31-VLOOKUP($A31,RankingWk14!$A$2:$H$33,3,FALSE)</f>
        <v>-9.5269805383827588</v>
      </c>
    </row>
    <row r="32" spans="1:14">
      <c r="A32" t="s">
        <v>48</v>
      </c>
      <c r="B32">
        <v>31</v>
      </c>
      <c r="C32">
        <v>1363.2105325484765</v>
      </c>
      <c r="D32">
        <v>5</v>
      </c>
      <c r="E32">
        <v>2</v>
      </c>
      <c r="F32">
        <v>0</v>
      </c>
      <c r="G32">
        <v>3</v>
      </c>
      <c r="H32">
        <v>0</v>
      </c>
      <c r="J32">
        <f t="shared" si="2"/>
        <v>31</v>
      </c>
      <c r="K32">
        <f>VLOOKUP($A32,RankingWk14!$A$2:$H$33,2,FALSE)-J32</f>
        <v>-3</v>
      </c>
      <c r="L32" t="str">
        <f t="shared" si="0"/>
        <v>Tampa Bay Buccaneers</v>
      </c>
      <c r="M32" s="5">
        <f t="shared" si="1"/>
        <v>1363.2105325484765</v>
      </c>
      <c r="N32" s="6">
        <f>M32-VLOOKUP($A32,RankingWk14!$A$2:$H$33,3,FALSE)</f>
        <v>-40.67299569231659</v>
      </c>
    </row>
    <row r="33" spans="1:14">
      <c r="A33" t="s">
        <v>47</v>
      </c>
      <c r="B33">
        <v>32</v>
      </c>
      <c r="C33">
        <v>1357.9344201506515</v>
      </c>
      <c r="D33">
        <v>4</v>
      </c>
      <c r="E33">
        <v>1</v>
      </c>
      <c r="F33">
        <v>0</v>
      </c>
      <c r="G33">
        <v>3</v>
      </c>
      <c r="H33">
        <v>0</v>
      </c>
      <c r="J33">
        <f t="shared" si="2"/>
        <v>32</v>
      </c>
      <c r="K33">
        <f>VLOOKUP($A33,RankingWk14!$A$2:$H$33,2,FALSE)-J33</f>
        <v>-1</v>
      </c>
      <c r="L33" t="str">
        <f t="shared" si="0"/>
        <v>Tennessee Titans</v>
      </c>
      <c r="M33" s="5">
        <f t="shared" si="1"/>
        <v>1357.9344201506515</v>
      </c>
      <c r="N33" s="6">
        <f>M33-VLOOKUP($A33,RankingWk14!$A$2:$H$33,3,FALSE)</f>
        <v>15.924471570247533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O33"/>
    </sheetView>
  </sheetViews>
  <sheetFormatPr baseColWidth="10" defaultColWidth="8.83203125" defaultRowHeight="14" x14ac:dyDescent="0"/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30</v>
      </c>
      <c r="B2">
        <v>1</v>
      </c>
      <c r="C2">
        <v>1685.1419655162185</v>
      </c>
      <c r="D2">
        <v>5</v>
      </c>
      <c r="E2">
        <v>5</v>
      </c>
      <c r="F2">
        <v>0</v>
      </c>
      <c r="G2">
        <v>0</v>
      </c>
      <c r="H2">
        <v>0</v>
      </c>
      <c r="J2">
        <f>1</f>
        <v>1</v>
      </c>
      <c r="K2">
        <f>VLOOKUP($A2,RankingWk14!$A$2:$H$33,2,FALSE)-J2</f>
        <v>0</v>
      </c>
      <c r="L2" t="str">
        <f>A2</f>
        <v>New England Patriots</v>
      </c>
      <c r="M2" s="5">
        <f>C2</f>
        <v>1685.1419655162185</v>
      </c>
      <c r="N2" s="6">
        <f>M2-VLOOKUP($A2,RankingWk14!$A$2:$H$33,3,FALSE)</f>
        <v>7.6109857997810195</v>
      </c>
    </row>
    <row r="3" spans="1:14">
      <c r="A3" t="s">
        <v>52</v>
      </c>
      <c r="B3">
        <v>2</v>
      </c>
      <c r="C3">
        <v>1665.3541810419183</v>
      </c>
      <c r="D3">
        <v>6</v>
      </c>
      <c r="E3">
        <v>6</v>
      </c>
      <c r="F3">
        <v>0</v>
      </c>
      <c r="G3">
        <v>0</v>
      </c>
      <c r="H3">
        <v>0</v>
      </c>
      <c r="J3">
        <f>J2+1</f>
        <v>2</v>
      </c>
      <c r="K3">
        <f>VLOOKUP($A3,RankingWk14!$A$2:$H$33,2,FALSE)-J3</f>
        <v>0</v>
      </c>
      <c r="L3" t="str">
        <f t="shared" ref="L3:L33" si="0">A3</f>
        <v>Denver Broncos</v>
      </c>
      <c r="M3" s="5">
        <f t="shared" ref="M3:M33" si="1">C3</f>
        <v>1665.3541810419183</v>
      </c>
      <c r="N3" s="6">
        <f>M3-VLOOKUP($A3,RankingWk14!$A$2:$H$33,3,FALSE)</f>
        <v>-1.6250345942664808</v>
      </c>
    </row>
    <row r="4" spans="1:14">
      <c r="A4" t="s">
        <v>36</v>
      </c>
      <c r="B4">
        <v>3</v>
      </c>
      <c r="C4">
        <v>1625.1105444252689</v>
      </c>
      <c r="D4">
        <v>6</v>
      </c>
      <c r="E4">
        <v>6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VLOOKUP($A4,RankingWk14!$A$2:$H$33,2,FALSE)-J4</f>
        <v>2</v>
      </c>
      <c r="L4" t="str">
        <f t="shared" si="0"/>
        <v>Cincinnati Bengals</v>
      </c>
      <c r="M4" s="5">
        <f t="shared" si="1"/>
        <v>1625.1105444252689</v>
      </c>
      <c r="N4" s="6">
        <f>M4-VLOOKUP($A4,RankingWk14!$A$2:$H$33,3,FALSE)</f>
        <v>6.9781925644690546</v>
      </c>
    </row>
    <row r="5" spans="1:14">
      <c r="A5" t="s">
        <v>33</v>
      </c>
      <c r="B5">
        <v>4</v>
      </c>
      <c r="C5">
        <v>1602.2245375826999</v>
      </c>
      <c r="D5">
        <v>6</v>
      </c>
      <c r="E5">
        <v>6</v>
      </c>
      <c r="F5">
        <v>0</v>
      </c>
      <c r="G5">
        <v>0</v>
      </c>
      <c r="H5">
        <v>0</v>
      </c>
      <c r="J5">
        <f t="shared" si="2"/>
        <v>4</v>
      </c>
      <c r="K5">
        <f>VLOOKUP($A5,RankingWk14!$A$2:$H$33,2,FALSE)-J5</f>
        <v>3</v>
      </c>
      <c r="L5" t="str">
        <f t="shared" si="0"/>
        <v>Green Bay Packers</v>
      </c>
      <c r="M5" s="5">
        <f t="shared" si="1"/>
        <v>1602.2245375826999</v>
      </c>
      <c r="N5" s="6">
        <f>M5-VLOOKUP($A5,RankingWk14!$A$2:$H$33,3,FALSE)</f>
        <v>33.637236452978414</v>
      </c>
    </row>
    <row r="6" spans="1:14">
      <c r="A6" t="s">
        <v>50</v>
      </c>
      <c r="B6">
        <v>5</v>
      </c>
      <c r="C6">
        <v>1588.5477171281179</v>
      </c>
      <c r="D6">
        <v>6</v>
      </c>
      <c r="E6">
        <v>2</v>
      </c>
      <c r="F6">
        <v>0</v>
      </c>
      <c r="G6">
        <v>4</v>
      </c>
      <c r="H6">
        <v>0</v>
      </c>
      <c r="J6">
        <f t="shared" si="2"/>
        <v>5</v>
      </c>
      <c r="K6">
        <f>VLOOKUP($A6,RankingWk14!$A$2:$H$33,2,FALSE)-J6</f>
        <v>-1</v>
      </c>
      <c r="L6" t="str">
        <f t="shared" si="0"/>
        <v>Seattle Seahawks</v>
      </c>
      <c r="M6" s="5">
        <f t="shared" si="1"/>
        <v>1588.5477171281179</v>
      </c>
      <c r="N6" s="6">
        <f>M6-VLOOKUP($A6,RankingWk14!$A$2:$H$33,3,FALSE)</f>
        <v>-37.588590186525153</v>
      </c>
    </row>
    <row r="7" spans="1:14">
      <c r="A7" t="s">
        <v>23</v>
      </c>
      <c r="B7">
        <v>6</v>
      </c>
      <c r="C7">
        <v>1566.5694748009034</v>
      </c>
      <c r="D7">
        <v>5</v>
      </c>
      <c r="E7">
        <v>5</v>
      </c>
      <c r="F7">
        <v>0</v>
      </c>
      <c r="G7">
        <v>0</v>
      </c>
      <c r="H7">
        <v>0</v>
      </c>
      <c r="J7">
        <f t="shared" si="2"/>
        <v>6</v>
      </c>
      <c r="K7">
        <f>VLOOKUP($A7,RankingWk14!$A$2:$H$33,2,FALSE)-J7</f>
        <v>-3</v>
      </c>
      <c r="L7" t="str">
        <f t="shared" si="0"/>
        <v>Carolina Panthers</v>
      </c>
      <c r="M7" s="5">
        <f t="shared" si="1"/>
        <v>1566.5694748009034</v>
      </c>
      <c r="N7" s="6">
        <f>M7-VLOOKUP($A7,RankingWk14!$A$2:$H$33,3,FALSE)</f>
        <v>-62.408569000352372</v>
      </c>
    </row>
    <row r="8" spans="1:14">
      <c r="A8" t="s">
        <v>35</v>
      </c>
      <c r="B8">
        <v>7</v>
      </c>
      <c r="C8">
        <v>1563.7487067887612</v>
      </c>
      <c r="D8">
        <v>6</v>
      </c>
      <c r="E8">
        <v>4</v>
      </c>
      <c r="F8">
        <v>0</v>
      </c>
      <c r="G8">
        <v>2</v>
      </c>
      <c r="H8">
        <v>0</v>
      </c>
      <c r="J8">
        <f t="shared" si="2"/>
        <v>7</v>
      </c>
      <c r="K8">
        <f>VLOOKUP($A8,RankingWk14!$A$2:$H$33,2,FALSE)-J8</f>
        <v>1</v>
      </c>
      <c r="L8" t="str">
        <f t="shared" si="0"/>
        <v>Pittsburgh Steelers</v>
      </c>
      <c r="M8" s="5">
        <f t="shared" si="1"/>
        <v>1563.7487067887612</v>
      </c>
      <c r="N8" s="6">
        <f>M8-VLOOKUP($A8,RankingWk14!$A$2:$H$33,3,FALSE)</f>
        <v>9.4814611492165568</v>
      </c>
    </row>
    <row r="9" spans="1:14">
      <c r="A9" t="s">
        <v>25</v>
      </c>
      <c r="B9">
        <v>8</v>
      </c>
      <c r="C9">
        <v>1552.543669747773</v>
      </c>
      <c r="D9">
        <v>6</v>
      </c>
      <c r="E9">
        <v>2</v>
      </c>
      <c r="F9">
        <v>0</v>
      </c>
      <c r="G9">
        <v>4</v>
      </c>
      <c r="H9">
        <v>0</v>
      </c>
      <c r="J9">
        <f t="shared" si="2"/>
        <v>8</v>
      </c>
      <c r="K9">
        <f>VLOOKUP($A9,RankingWk14!$A$2:$H$33,2,FALSE)-J9</f>
        <v>3</v>
      </c>
      <c r="L9" t="str">
        <f t="shared" si="0"/>
        <v>San Francisco 49ers</v>
      </c>
      <c r="M9" s="5">
        <f t="shared" si="1"/>
        <v>1552.543669747773</v>
      </c>
      <c r="N9" s="6">
        <f>M9-VLOOKUP($A9,RankingWk14!$A$2:$H$33,3,FALSE)</f>
        <v>23.897576814534887</v>
      </c>
    </row>
    <row r="10" spans="1:14">
      <c r="A10" t="s">
        <v>49</v>
      </c>
      <c r="B10">
        <v>9</v>
      </c>
      <c r="C10">
        <v>1552.1656677884735</v>
      </c>
      <c r="D10">
        <v>6</v>
      </c>
      <c r="E10">
        <v>4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VLOOKUP($A10,RankingWk14!$A$2:$H$33,2,FALSE)-J10</f>
        <v>-3</v>
      </c>
      <c r="L10" t="str">
        <f t="shared" si="0"/>
        <v>Arizona Cardinals</v>
      </c>
      <c r="M10" s="5">
        <f t="shared" si="1"/>
        <v>1552.1656677884735</v>
      </c>
      <c r="N10" s="6">
        <f>M10-VLOOKUP($A10,RankingWk14!$A$2:$H$33,3,FALSE)</f>
        <v>-61.467773434448645</v>
      </c>
    </row>
    <row r="11" spans="1:14">
      <c r="A11" t="s">
        <v>24</v>
      </c>
      <c r="B11">
        <v>10</v>
      </c>
      <c r="C11">
        <v>1540.4047816145162</v>
      </c>
      <c r="D11">
        <v>5</v>
      </c>
      <c r="E11">
        <v>2</v>
      </c>
      <c r="F11">
        <v>0</v>
      </c>
      <c r="G11">
        <v>3</v>
      </c>
      <c r="H11">
        <v>1</v>
      </c>
      <c r="J11">
        <f t="shared" si="2"/>
        <v>10</v>
      </c>
      <c r="K11">
        <f>VLOOKUP($A11,RankingWk14!$A$2:$H$33,2,FALSE)-J11</f>
        <v>2</v>
      </c>
      <c r="L11" t="str">
        <f t="shared" si="0"/>
        <v>Dallas Cowboys</v>
      </c>
      <c r="M11" s="5">
        <f t="shared" si="1"/>
        <v>1540.4047816145162</v>
      </c>
      <c r="N11" s="6">
        <f>M11-VLOOKUP($A11,RankingWk14!$A$2:$H$33,3,FALSE)</f>
        <v>18.461708146375486</v>
      </c>
    </row>
    <row r="12" spans="1:14">
      <c r="A12" t="s">
        <v>27</v>
      </c>
      <c r="B12">
        <v>11</v>
      </c>
      <c r="C12">
        <v>1534.25865611269</v>
      </c>
      <c r="D12">
        <v>6</v>
      </c>
      <c r="E12">
        <v>3</v>
      </c>
      <c r="F12">
        <v>0</v>
      </c>
      <c r="G12">
        <v>3</v>
      </c>
      <c r="H12">
        <v>0</v>
      </c>
      <c r="J12">
        <f t="shared" si="2"/>
        <v>11</v>
      </c>
      <c r="K12">
        <f>VLOOKUP($A12,RankingWk14!$A$2:$H$33,2,FALSE)-J12</f>
        <v>-1</v>
      </c>
      <c r="L12" t="str">
        <f t="shared" si="0"/>
        <v>Indianapolis Colts</v>
      </c>
      <c r="M12" s="5">
        <f t="shared" si="1"/>
        <v>1534.25865611269</v>
      </c>
      <c r="N12" s="6">
        <f>M12-VLOOKUP($A12,RankingWk14!$A$2:$H$33,3,FALSE)</f>
        <v>-0.27892802687506446</v>
      </c>
    </row>
    <row r="13" spans="1:14">
      <c r="A13" t="s">
        <v>38</v>
      </c>
      <c r="B13">
        <v>12</v>
      </c>
      <c r="C13">
        <v>1525.2204012065254</v>
      </c>
      <c r="D13">
        <v>6</v>
      </c>
      <c r="E13">
        <v>3</v>
      </c>
      <c r="F13">
        <v>0</v>
      </c>
      <c r="G13">
        <v>3</v>
      </c>
      <c r="H13">
        <v>0</v>
      </c>
      <c r="J13">
        <f t="shared" si="2"/>
        <v>12</v>
      </c>
      <c r="K13">
        <f>VLOOKUP($A13,RankingWk14!$A$2:$H$33,2,FALSE)-J13</f>
        <v>6</v>
      </c>
      <c r="L13" t="str">
        <f t="shared" si="0"/>
        <v>Philadelphia Eagles</v>
      </c>
      <c r="M13" s="5">
        <f t="shared" si="1"/>
        <v>1525.2204012065254</v>
      </c>
      <c r="N13" s="6">
        <f>M13-VLOOKUP($A13,RankingWk14!$A$2:$H$33,3,FALSE)</f>
        <v>45.437415287580507</v>
      </c>
    </row>
    <row r="14" spans="1:14">
      <c r="A14" t="s">
        <v>39</v>
      </c>
      <c r="B14">
        <v>13</v>
      </c>
      <c r="C14">
        <v>1516.8274468474376</v>
      </c>
      <c r="D14">
        <v>6</v>
      </c>
      <c r="E14">
        <v>5</v>
      </c>
      <c r="F14">
        <v>0</v>
      </c>
      <c r="G14">
        <v>1</v>
      </c>
      <c r="H14">
        <v>0</v>
      </c>
      <c r="J14">
        <f t="shared" si="2"/>
        <v>13</v>
      </c>
      <c r="K14">
        <f>VLOOKUP($A14,RankingWk14!$A$2:$H$33,2,FALSE)-J14</f>
        <v>11</v>
      </c>
      <c r="L14" t="str">
        <f t="shared" si="0"/>
        <v>Atlanta Falcons</v>
      </c>
      <c r="M14" s="5">
        <f t="shared" si="1"/>
        <v>1516.8274468474376</v>
      </c>
      <c r="N14" s="6">
        <f>M14-VLOOKUP($A14,RankingWk14!$A$2:$H$33,3,FALSE)</f>
        <v>60.986056522145645</v>
      </c>
    </row>
    <row r="15" spans="1:14">
      <c r="A15" t="s">
        <v>45</v>
      </c>
      <c r="B15">
        <v>14</v>
      </c>
      <c r="C15">
        <v>1507.9713447327065</v>
      </c>
      <c r="D15">
        <v>6</v>
      </c>
      <c r="E15">
        <v>2</v>
      </c>
      <c r="F15">
        <v>0</v>
      </c>
      <c r="G15">
        <v>4</v>
      </c>
      <c r="H15">
        <v>0</v>
      </c>
      <c r="J15">
        <f t="shared" si="2"/>
        <v>14</v>
      </c>
      <c r="K15">
        <f>VLOOKUP($A15,RankingWk14!$A$2:$H$33,2,FALSE)-J15</f>
        <v>5</v>
      </c>
      <c r="L15" t="str">
        <f t="shared" si="0"/>
        <v>New Orleans Saints</v>
      </c>
      <c r="M15" s="5">
        <f t="shared" si="1"/>
        <v>1507.9713447327065</v>
      </c>
      <c r="N15" s="6">
        <f>M15-VLOOKUP($A15,RankingWk14!$A$2:$H$33,3,FALSE)</f>
        <v>30.715847087909651</v>
      </c>
    </row>
    <row r="16" spans="1:14">
      <c r="A16" t="s">
        <v>51</v>
      </c>
      <c r="B16">
        <v>15</v>
      </c>
      <c r="C16">
        <v>1503.8861158450857</v>
      </c>
      <c r="D16">
        <v>6</v>
      </c>
      <c r="E16">
        <v>1</v>
      </c>
      <c r="F16">
        <v>0</v>
      </c>
      <c r="G16">
        <v>5</v>
      </c>
      <c r="H16">
        <v>0</v>
      </c>
      <c r="J16">
        <f t="shared" si="2"/>
        <v>15</v>
      </c>
      <c r="K16">
        <f>VLOOKUP($A16,RankingWk14!$A$2:$H$33,2,FALSE)-J16</f>
        <v>1</v>
      </c>
      <c r="L16" t="str">
        <f t="shared" si="0"/>
        <v>Baltimore Ravens</v>
      </c>
      <c r="M16" s="5">
        <f t="shared" si="1"/>
        <v>1503.8861158450857</v>
      </c>
      <c r="N16" s="6">
        <f>M16-VLOOKUP($A16,RankingWk14!$A$2:$H$33,3,FALSE)</f>
        <v>11.168496359981646</v>
      </c>
    </row>
    <row r="17" spans="1:14">
      <c r="A17" t="s">
        <v>41</v>
      </c>
      <c r="B17">
        <v>16</v>
      </c>
      <c r="C17">
        <v>1492.3928580790277</v>
      </c>
      <c r="D17">
        <v>6</v>
      </c>
      <c r="E17">
        <v>1</v>
      </c>
      <c r="F17">
        <v>0</v>
      </c>
      <c r="G17">
        <v>5</v>
      </c>
      <c r="H17">
        <v>0</v>
      </c>
      <c r="J17">
        <f t="shared" si="2"/>
        <v>16</v>
      </c>
      <c r="K17">
        <f>VLOOKUP($A17,RankingWk14!$A$2:$H$33,2,FALSE)-J17</f>
        <v>-2</v>
      </c>
      <c r="L17" t="str">
        <f t="shared" si="0"/>
        <v>Detroit Lions</v>
      </c>
      <c r="M17" s="5">
        <f t="shared" si="1"/>
        <v>1492.3928580790277</v>
      </c>
      <c r="N17" s="6">
        <f>M17-VLOOKUP($A17,RankingWk14!$A$2:$H$33,3,FALSE)</f>
        <v>-1.5239728654305509</v>
      </c>
    </row>
    <row r="18" spans="1:14">
      <c r="A18" t="s">
        <v>28</v>
      </c>
      <c r="B18">
        <v>17</v>
      </c>
      <c r="C18">
        <v>1491.4724064090919</v>
      </c>
      <c r="D18">
        <v>6</v>
      </c>
      <c r="E18">
        <v>3</v>
      </c>
      <c r="F18">
        <v>0</v>
      </c>
      <c r="G18">
        <v>3</v>
      </c>
      <c r="H18">
        <v>0</v>
      </c>
      <c r="J18">
        <f t="shared" si="2"/>
        <v>17</v>
      </c>
      <c r="K18">
        <f>VLOOKUP($A18,RankingWk14!$A$2:$H$33,2,FALSE)-J18</f>
        <v>5</v>
      </c>
      <c r="L18" t="str">
        <f t="shared" si="0"/>
        <v>New York Giants</v>
      </c>
      <c r="M18" s="5">
        <f t="shared" si="1"/>
        <v>1491.4724064090919</v>
      </c>
      <c r="N18" s="6">
        <f>M18-VLOOKUP($A18,RankingWk14!$A$2:$H$33,3,FALSE)</f>
        <v>24.529452078025088</v>
      </c>
    </row>
    <row r="19" spans="1:14">
      <c r="A19" t="s">
        <v>40</v>
      </c>
      <c r="B19">
        <v>18</v>
      </c>
      <c r="C19">
        <v>1488.884411434884</v>
      </c>
      <c r="D19">
        <v>6</v>
      </c>
      <c r="E19">
        <v>3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VLOOKUP($A19,RankingWk14!$A$2:$H$33,2,FALSE)-J19</f>
        <v>-3</v>
      </c>
      <c r="L19" t="str">
        <f t="shared" si="0"/>
        <v>Buffalo Bills</v>
      </c>
      <c r="M19" s="5">
        <f t="shared" si="1"/>
        <v>1488.884411434884</v>
      </c>
      <c r="N19" s="6">
        <f>M19-VLOOKUP($A19,RankingWk14!$A$2:$H$33,3,FALSE)</f>
        <v>-4.5177621676896251</v>
      </c>
    </row>
    <row r="20" spans="1:14">
      <c r="A20" t="s">
        <v>21</v>
      </c>
      <c r="B20">
        <v>19</v>
      </c>
      <c r="C20">
        <v>1487.0813976259913</v>
      </c>
      <c r="D20">
        <v>6</v>
      </c>
      <c r="E20">
        <v>2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VLOOKUP($A20,RankingWk14!$A$2:$H$33,2,FALSE)-J20</f>
        <v>6</v>
      </c>
      <c r="L20" t="str">
        <f t="shared" si="0"/>
        <v>San Diego Chargers</v>
      </c>
      <c r="M20" s="5">
        <f t="shared" si="1"/>
        <v>1487.0813976259913</v>
      </c>
      <c r="N20" s="6">
        <f>M20-VLOOKUP($A20,RankingWk14!$A$2:$H$33,3,FALSE)</f>
        <v>44.817000032253873</v>
      </c>
    </row>
    <row r="21" spans="1:14">
      <c r="A21" t="s">
        <v>44</v>
      </c>
      <c r="B21">
        <v>20</v>
      </c>
      <c r="C21">
        <v>1486.4379863775475</v>
      </c>
      <c r="D21">
        <v>5</v>
      </c>
      <c r="E21">
        <v>3</v>
      </c>
      <c r="F21">
        <v>0</v>
      </c>
      <c r="G21">
        <v>2</v>
      </c>
      <c r="H21">
        <v>0</v>
      </c>
      <c r="J21">
        <f t="shared" si="2"/>
        <v>20</v>
      </c>
      <c r="K21">
        <f>VLOOKUP($A21,RankingWk14!$A$2:$H$33,2,FALSE)-J21</f>
        <v>-7</v>
      </c>
      <c r="L21" t="str">
        <f t="shared" si="0"/>
        <v>Minnesota Vikings</v>
      </c>
      <c r="M21" s="5">
        <f t="shared" si="1"/>
        <v>1486.4379863775475</v>
      </c>
      <c r="N21" s="6">
        <f>M21-VLOOKUP($A21,RankingWk14!$A$2:$H$33,3,FALSE)</f>
        <v>-33.853715774468128</v>
      </c>
    </row>
    <row r="22" spans="1:14">
      <c r="A22" t="s">
        <v>46</v>
      </c>
      <c r="B22">
        <v>21</v>
      </c>
      <c r="C22">
        <v>1473.6284158086653</v>
      </c>
      <c r="D22">
        <v>5</v>
      </c>
      <c r="E22">
        <v>4</v>
      </c>
      <c r="F22">
        <v>0</v>
      </c>
      <c r="G22">
        <v>1</v>
      </c>
      <c r="H22">
        <v>0</v>
      </c>
      <c r="J22">
        <f t="shared" si="2"/>
        <v>21</v>
      </c>
      <c r="K22">
        <f>VLOOKUP($A22,RankingWk14!$A$2:$H$33,2,FALSE)-J22</f>
        <v>0</v>
      </c>
      <c r="L22" t="str">
        <f t="shared" si="0"/>
        <v>New York Jets</v>
      </c>
      <c r="M22" s="5">
        <f t="shared" si="1"/>
        <v>1473.6284158086653</v>
      </c>
      <c r="N22" s="6">
        <f>M22-VLOOKUP($A22,RankingWk14!$A$2:$H$33,3,FALSE)</f>
        <v>6.4033583615446332</v>
      </c>
    </row>
    <row r="23" spans="1:14">
      <c r="A23" t="s">
        <v>43</v>
      </c>
      <c r="B23">
        <v>22</v>
      </c>
      <c r="C23">
        <v>1468.326640315164</v>
      </c>
      <c r="D23">
        <v>5</v>
      </c>
      <c r="E23">
        <v>2</v>
      </c>
      <c r="F23">
        <v>0</v>
      </c>
      <c r="G23">
        <v>3</v>
      </c>
      <c r="H23">
        <v>0</v>
      </c>
      <c r="J23">
        <f t="shared" si="2"/>
        <v>22</v>
      </c>
      <c r="K23">
        <f>VLOOKUP($A23,RankingWk14!$A$2:$H$33,2,FALSE)-J23</f>
        <v>1</v>
      </c>
      <c r="L23" t="str">
        <f t="shared" si="0"/>
        <v>Miami Dolphins</v>
      </c>
      <c r="M23" s="5">
        <f t="shared" si="1"/>
        <v>1468.326640315164</v>
      </c>
      <c r="N23" s="6">
        <f>M23-VLOOKUP($A23,RankingWk14!$A$2:$H$33,3,FALSE)</f>
        <v>2.206714061308503</v>
      </c>
    </row>
    <row r="24" spans="1:14">
      <c r="A24" t="s">
        <v>31</v>
      </c>
      <c r="B24">
        <v>23</v>
      </c>
      <c r="C24">
        <v>1464.642884195064</v>
      </c>
      <c r="D24">
        <v>6</v>
      </c>
      <c r="E24">
        <v>2</v>
      </c>
      <c r="F24">
        <v>0</v>
      </c>
      <c r="G24">
        <v>4</v>
      </c>
      <c r="H24">
        <v>0</v>
      </c>
      <c r="J24">
        <f t="shared" si="2"/>
        <v>23</v>
      </c>
      <c r="K24">
        <f>VLOOKUP($A24,RankingWk14!$A$2:$H$33,2,FALSE)-J24</f>
        <v>-6</v>
      </c>
      <c r="L24" t="str">
        <f t="shared" si="0"/>
        <v>Houston Texans</v>
      </c>
      <c r="M24" s="5">
        <f t="shared" si="1"/>
        <v>1464.642884195064</v>
      </c>
      <c r="N24" s="6">
        <f>M24-VLOOKUP($A24,RankingWk14!$A$2:$H$33,3,FALSE)</f>
        <v>-25.617458841942835</v>
      </c>
    </row>
    <row r="25" spans="1:14">
      <c r="A25" t="s">
        <v>42</v>
      </c>
      <c r="B25">
        <v>24</v>
      </c>
      <c r="C25">
        <v>1463.357899035065</v>
      </c>
      <c r="D25">
        <v>6</v>
      </c>
      <c r="E25">
        <v>1</v>
      </c>
      <c r="F25">
        <v>0</v>
      </c>
      <c r="G25">
        <v>5</v>
      </c>
      <c r="H25">
        <v>0</v>
      </c>
      <c r="J25">
        <f t="shared" si="2"/>
        <v>24</v>
      </c>
      <c r="K25">
        <f>VLOOKUP($A25,RankingWk14!$A$2:$H$33,2,FALSE)-J25</f>
        <v>-15</v>
      </c>
      <c r="L25" t="str">
        <f t="shared" si="0"/>
        <v>Kansas City Chiefs</v>
      </c>
      <c r="M25" s="5">
        <f t="shared" si="1"/>
        <v>1463.357899035065</v>
      </c>
      <c r="N25" s="6">
        <f>M25-VLOOKUP($A25,RankingWk14!$A$2:$H$33,3,FALSE)</f>
        <v>-75.984149697761723</v>
      </c>
    </row>
    <row r="26" spans="1:14">
      <c r="A26" t="s">
        <v>32</v>
      </c>
      <c r="B26">
        <v>25</v>
      </c>
      <c r="C26">
        <v>1459.2230459144198</v>
      </c>
      <c r="D26">
        <v>6</v>
      </c>
      <c r="E26">
        <v>2</v>
      </c>
      <c r="F26">
        <v>0</v>
      </c>
      <c r="G26">
        <v>4</v>
      </c>
      <c r="H26">
        <v>0</v>
      </c>
      <c r="J26">
        <f t="shared" si="2"/>
        <v>25</v>
      </c>
      <c r="K26">
        <f>VLOOKUP($A26,RankingWk14!$A$2:$H$33,2,FALSE)-J26</f>
        <v>-5</v>
      </c>
      <c r="L26" t="str">
        <f t="shared" si="0"/>
        <v>Chicago Bears</v>
      </c>
      <c r="M26" s="5">
        <f t="shared" si="1"/>
        <v>1459.2230459144198</v>
      </c>
      <c r="N26" s="6">
        <f>M26-VLOOKUP($A26,RankingWk14!$A$2:$H$33,3,FALSE)</f>
        <v>-12.583099519265261</v>
      </c>
    </row>
    <row r="27" spans="1:14">
      <c r="A27" t="s">
        <v>34</v>
      </c>
      <c r="B27">
        <v>26</v>
      </c>
      <c r="C27">
        <v>1454.2091550980688</v>
      </c>
      <c r="D27">
        <v>5</v>
      </c>
      <c r="E27">
        <v>2</v>
      </c>
      <c r="F27">
        <v>0</v>
      </c>
      <c r="G27">
        <v>3</v>
      </c>
      <c r="H27">
        <v>1</v>
      </c>
      <c r="J27">
        <f t="shared" si="2"/>
        <v>26</v>
      </c>
      <c r="K27">
        <f>VLOOKUP($A27,RankingWk14!$A$2:$H$33,2,FALSE)-J27</f>
        <v>0</v>
      </c>
      <c r="L27" t="str">
        <f t="shared" si="0"/>
        <v>St. Louis Rams</v>
      </c>
      <c r="M27" s="5">
        <f t="shared" si="1"/>
        <v>1454.2091550980688</v>
      </c>
      <c r="N27" s="6">
        <f>M27-VLOOKUP($A27,RankingWk14!$A$2:$H$33,3,FALSE)</f>
        <v>24.390093343825356</v>
      </c>
    </row>
    <row r="28" spans="1:14">
      <c r="A28" t="s">
        <v>29</v>
      </c>
      <c r="B28">
        <v>27</v>
      </c>
      <c r="C28">
        <v>1392.8770797823879</v>
      </c>
      <c r="D28">
        <v>6</v>
      </c>
      <c r="E28">
        <v>1</v>
      </c>
      <c r="F28">
        <v>0</v>
      </c>
      <c r="G28">
        <v>5</v>
      </c>
      <c r="H28">
        <v>0</v>
      </c>
      <c r="J28">
        <f t="shared" si="2"/>
        <v>27</v>
      </c>
      <c r="K28">
        <f>VLOOKUP($A28,RankingWk14!$A$2:$H$33,2,FALSE)-J28</f>
        <v>2</v>
      </c>
      <c r="L28" t="str">
        <f t="shared" si="0"/>
        <v>Jacksonville Jaguars</v>
      </c>
      <c r="M28" s="5">
        <f t="shared" si="1"/>
        <v>1392.8770797823879</v>
      </c>
      <c r="N28" s="6">
        <f>M28-VLOOKUP($A28,RankingWk14!$A$2:$H$33,3,FALSE)</f>
        <v>-3.7105842643989035</v>
      </c>
    </row>
    <row r="29" spans="1:14">
      <c r="A29" t="s">
        <v>22</v>
      </c>
      <c r="B29">
        <v>28</v>
      </c>
      <c r="C29">
        <v>1391.181815206791</v>
      </c>
      <c r="D29">
        <v>6</v>
      </c>
      <c r="E29">
        <v>2</v>
      </c>
      <c r="F29">
        <v>0</v>
      </c>
      <c r="G29">
        <v>4</v>
      </c>
      <c r="H29">
        <v>0</v>
      </c>
      <c r="J29">
        <f t="shared" si="2"/>
        <v>28</v>
      </c>
      <c r="K29">
        <f>VLOOKUP($A29,RankingWk14!$A$2:$H$33,2,FALSE)-J29</f>
        <v>-1</v>
      </c>
      <c r="L29" t="str">
        <f t="shared" si="0"/>
        <v>Washington Redskins</v>
      </c>
      <c r="M29" s="5">
        <f t="shared" si="1"/>
        <v>1391.181815206791</v>
      </c>
      <c r="N29" s="6">
        <f>M29-VLOOKUP($A29,RankingWk14!$A$2:$H$33,3,FALSE)</f>
        <v>-24.014241669259718</v>
      </c>
    </row>
    <row r="30" spans="1:14">
      <c r="A30" t="s">
        <v>37</v>
      </c>
      <c r="B30">
        <v>29</v>
      </c>
      <c r="C30">
        <v>1374.1386760913238</v>
      </c>
      <c r="D30">
        <v>5</v>
      </c>
      <c r="E30">
        <v>2</v>
      </c>
      <c r="F30">
        <v>0</v>
      </c>
      <c r="G30">
        <v>3</v>
      </c>
      <c r="H30">
        <v>1</v>
      </c>
      <c r="J30">
        <f t="shared" si="2"/>
        <v>29</v>
      </c>
      <c r="K30">
        <f>VLOOKUP($A30,RankingWk14!$A$2:$H$33,2,FALSE)-J30</f>
        <v>1</v>
      </c>
      <c r="L30" t="str">
        <f t="shared" si="0"/>
        <v>Oakland Raiders</v>
      </c>
      <c r="M30" s="5">
        <f t="shared" si="1"/>
        <v>1374.1386760913238</v>
      </c>
      <c r="N30" s="6">
        <f>M30-VLOOKUP($A30,RankingWk14!$A$2:$H$33,3,FALSE)</f>
        <v>-9.5269805383827588</v>
      </c>
    </row>
    <row r="31" spans="1:14">
      <c r="A31" t="s">
        <v>26</v>
      </c>
      <c r="B31">
        <v>30</v>
      </c>
      <c r="C31">
        <v>1373.1481176310749</v>
      </c>
      <c r="D31">
        <v>6</v>
      </c>
      <c r="E31">
        <v>2</v>
      </c>
      <c r="F31">
        <v>0</v>
      </c>
      <c r="G31">
        <v>4</v>
      </c>
      <c r="H31">
        <v>0</v>
      </c>
      <c r="J31">
        <f t="shared" si="2"/>
        <v>30</v>
      </c>
      <c r="K31">
        <f>VLOOKUP($A31,RankingWk14!$A$2:$H$33,2,FALSE)-J31</f>
        <v>2</v>
      </c>
      <c r="L31" t="str">
        <f t="shared" si="0"/>
        <v>Cleveland Browns</v>
      </c>
      <c r="M31" s="5">
        <f t="shared" si="1"/>
        <v>1373.1481176310749</v>
      </c>
      <c r="N31" s="6">
        <f>M31-VLOOKUP($A31,RankingWk14!$A$2:$H$33,3,FALSE)</f>
        <v>37.678426240914405</v>
      </c>
    </row>
    <row r="32" spans="1:14">
      <c r="A32" t="s">
        <v>48</v>
      </c>
      <c r="B32">
        <v>31</v>
      </c>
      <c r="C32">
        <v>1363.2105325484765</v>
      </c>
      <c r="D32">
        <v>5</v>
      </c>
      <c r="E32">
        <v>2</v>
      </c>
      <c r="F32">
        <v>0</v>
      </c>
      <c r="G32">
        <v>3</v>
      </c>
      <c r="H32">
        <v>1</v>
      </c>
      <c r="J32">
        <f t="shared" si="2"/>
        <v>31</v>
      </c>
      <c r="K32">
        <f>VLOOKUP($A32,RankingWk14!$A$2:$H$33,2,FALSE)-J32</f>
        <v>-3</v>
      </c>
      <c r="L32" t="str">
        <f t="shared" si="0"/>
        <v>Tampa Bay Buccaneers</v>
      </c>
      <c r="M32" s="5">
        <f t="shared" si="1"/>
        <v>1363.2105325484765</v>
      </c>
      <c r="N32" s="6">
        <f>M32-VLOOKUP($A32,RankingWk14!$A$2:$H$33,3,FALSE)</f>
        <v>-40.67299569231659</v>
      </c>
    </row>
    <row r="33" spans="1:14">
      <c r="A33" t="s">
        <v>47</v>
      </c>
      <c r="B33">
        <v>32</v>
      </c>
      <c r="C33">
        <v>1348.983784550943</v>
      </c>
      <c r="D33">
        <v>5</v>
      </c>
      <c r="E33">
        <v>1</v>
      </c>
      <c r="F33">
        <v>0</v>
      </c>
      <c r="G33">
        <v>4</v>
      </c>
      <c r="H33">
        <v>0</v>
      </c>
      <c r="J33">
        <f t="shared" si="2"/>
        <v>32</v>
      </c>
      <c r="K33">
        <f>VLOOKUP($A33,RankingWk14!$A$2:$H$33,2,FALSE)-J33</f>
        <v>-1</v>
      </c>
      <c r="L33" t="str">
        <f t="shared" si="0"/>
        <v>Tennessee Titans</v>
      </c>
      <c r="M33" s="5">
        <f t="shared" si="1"/>
        <v>1348.983784550943</v>
      </c>
      <c r="N33" s="6">
        <f>M33-VLOOKUP($A33,RankingWk14!$A$2:$H$33,3,FALSE)</f>
        <v>6.9738359705390849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O33"/>
    </sheetView>
  </sheetViews>
  <sheetFormatPr baseColWidth="10" defaultColWidth="8.83203125" defaultRowHeight="14" x14ac:dyDescent="0"/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30</v>
      </c>
      <c r="B2">
        <v>1</v>
      </c>
      <c r="C2">
        <v>1690.8510753083838</v>
      </c>
      <c r="D2">
        <v>6</v>
      </c>
      <c r="E2">
        <v>6</v>
      </c>
      <c r="F2">
        <v>0</v>
      </c>
      <c r="G2">
        <v>0</v>
      </c>
      <c r="H2">
        <v>0</v>
      </c>
      <c r="J2">
        <f>1</f>
        <v>1</v>
      </c>
      <c r="K2">
        <f>VLOOKUP($A2,RankingWk14!$A$2:$H$33,2,FALSE)-J2</f>
        <v>0</v>
      </c>
      <c r="L2" t="str">
        <f>A2</f>
        <v>New England Patriots</v>
      </c>
      <c r="M2" s="5">
        <f>C2</f>
        <v>1690.8510753083838</v>
      </c>
      <c r="N2" s="6">
        <f>M2-VLOOKUP($A2,RankingWk14!$A$2:$H$33,3,FALSE)</f>
        <v>13.320095591946256</v>
      </c>
    </row>
    <row r="3" spans="1:14">
      <c r="A3" t="s">
        <v>52</v>
      </c>
      <c r="B3">
        <v>2</v>
      </c>
      <c r="C3">
        <v>1665.3541810419183</v>
      </c>
      <c r="D3">
        <v>6</v>
      </c>
      <c r="E3">
        <v>6</v>
      </c>
      <c r="F3">
        <v>0</v>
      </c>
      <c r="G3">
        <v>0</v>
      </c>
      <c r="H3">
        <v>1</v>
      </c>
      <c r="J3">
        <f>J2+1</f>
        <v>2</v>
      </c>
      <c r="K3">
        <f>VLOOKUP($A3,RankingWk14!$A$2:$H$33,2,FALSE)-J3</f>
        <v>0</v>
      </c>
      <c r="L3" t="str">
        <f t="shared" ref="L3:L33" si="0">A3</f>
        <v>Denver Broncos</v>
      </c>
      <c r="M3" s="5">
        <f t="shared" ref="M3:M33" si="1">C3</f>
        <v>1665.3541810419183</v>
      </c>
      <c r="N3" s="6">
        <f>M3-VLOOKUP($A3,RankingWk14!$A$2:$H$33,3,FALSE)</f>
        <v>-1.6250345942664808</v>
      </c>
    </row>
    <row r="4" spans="1:14">
      <c r="A4" t="s">
        <v>36</v>
      </c>
      <c r="B4">
        <v>3</v>
      </c>
      <c r="C4">
        <v>1625.1105444252689</v>
      </c>
      <c r="D4">
        <v>6</v>
      </c>
      <c r="E4">
        <v>6</v>
      </c>
      <c r="F4">
        <v>0</v>
      </c>
      <c r="G4">
        <v>0</v>
      </c>
      <c r="H4">
        <v>1</v>
      </c>
      <c r="J4">
        <f t="shared" ref="J4:J33" si="2">J3+1</f>
        <v>3</v>
      </c>
      <c r="K4">
        <f>VLOOKUP($A4,RankingWk14!$A$2:$H$33,2,FALSE)-J4</f>
        <v>2</v>
      </c>
      <c r="L4" t="str">
        <f t="shared" si="0"/>
        <v>Cincinnati Bengals</v>
      </c>
      <c r="M4" s="5">
        <f t="shared" si="1"/>
        <v>1625.1105444252689</v>
      </c>
      <c r="N4" s="6">
        <f>M4-VLOOKUP($A4,RankingWk14!$A$2:$H$33,3,FALSE)</f>
        <v>6.9781925644690546</v>
      </c>
    </row>
    <row r="5" spans="1:14">
      <c r="A5" t="s">
        <v>33</v>
      </c>
      <c r="B5">
        <v>4</v>
      </c>
      <c r="C5">
        <v>1602.2245375826999</v>
      </c>
      <c r="D5">
        <v>6</v>
      </c>
      <c r="E5">
        <v>6</v>
      </c>
      <c r="F5">
        <v>0</v>
      </c>
      <c r="G5">
        <v>0</v>
      </c>
      <c r="H5">
        <v>1</v>
      </c>
      <c r="J5">
        <f t="shared" si="2"/>
        <v>4</v>
      </c>
      <c r="K5">
        <f>VLOOKUP($A5,RankingWk14!$A$2:$H$33,2,FALSE)-J5</f>
        <v>3</v>
      </c>
      <c r="L5" t="str">
        <f t="shared" si="0"/>
        <v>Green Bay Packers</v>
      </c>
      <c r="M5" s="5">
        <f t="shared" si="1"/>
        <v>1602.2245375826999</v>
      </c>
      <c r="N5" s="6">
        <f>M5-VLOOKUP($A5,RankingWk14!$A$2:$H$33,3,FALSE)</f>
        <v>33.637236452978414</v>
      </c>
    </row>
    <row r="6" spans="1:14">
      <c r="A6" t="s">
        <v>50</v>
      </c>
      <c r="B6">
        <v>5</v>
      </c>
      <c r="C6">
        <v>1599.7569843815672</v>
      </c>
      <c r="D6">
        <v>7</v>
      </c>
      <c r="E6">
        <v>3</v>
      </c>
      <c r="F6">
        <v>0</v>
      </c>
      <c r="G6">
        <v>4</v>
      </c>
      <c r="H6">
        <v>0</v>
      </c>
      <c r="J6">
        <f t="shared" si="2"/>
        <v>5</v>
      </c>
      <c r="K6">
        <f>VLOOKUP($A6,RankingWk14!$A$2:$H$33,2,FALSE)-J6</f>
        <v>-1</v>
      </c>
      <c r="L6" t="str">
        <f t="shared" si="0"/>
        <v>Seattle Seahawks</v>
      </c>
      <c r="M6" s="5">
        <f t="shared" si="1"/>
        <v>1599.7569843815672</v>
      </c>
      <c r="N6" s="6">
        <f>M6-VLOOKUP($A6,RankingWk14!$A$2:$H$33,3,FALSE)</f>
        <v>-26.379322933075855</v>
      </c>
    </row>
    <row r="7" spans="1:14">
      <c r="A7" t="s">
        <v>23</v>
      </c>
      <c r="B7">
        <v>6</v>
      </c>
      <c r="C7">
        <v>1577.5888063831867</v>
      </c>
      <c r="D7">
        <v>6</v>
      </c>
      <c r="E7">
        <v>6</v>
      </c>
      <c r="F7">
        <v>0</v>
      </c>
      <c r="G7">
        <v>0</v>
      </c>
      <c r="H7">
        <v>0</v>
      </c>
      <c r="J7">
        <f t="shared" si="2"/>
        <v>6</v>
      </c>
      <c r="K7">
        <f>VLOOKUP($A7,RankingWk14!$A$2:$H$33,2,FALSE)-J7</f>
        <v>-3</v>
      </c>
      <c r="L7" t="str">
        <f t="shared" si="0"/>
        <v>Carolina Panthers</v>
      </c>
      <c r="M7" s="5">
        <f t="shared" si="1"/>
        <v>1577.5888063831867</v>
      </c>
      <c r="N7" s="6">
        <f>M7-VLOOKUP($A7,RankingWk14!$A$2:$H$33,3,FALSE)</f>
        <v>-51.389237418069115</v>
      </c>
    </row>
    <row r="8" spans="1:14">
      <c r="A8" t="s">
        <v>49</v>
      </c>
      <c r="B8">
        <v>7</v>
      </c>
      <c r="C8">
        <v>1562.9397659466524</v>
      </c>
      <c r="D8">
        <v>7</v>
      </c>
      <c r="E8">
        <v>5</v>
      </c>
      <c r="F8">
        <v>0</v>
      </c>
      <c r="G8">
        <v>2</v>
      </c>
      <c r="H8">
        <v>0</v>
      </c>
      <c r="J8">
        <f t="shared" si="2"/>
        <v>7</v>
      </c>
      <c r="K8">
        <f>VLOOKUP($A8,RankingWk14!$A$2:$H$33,2,FALSE)-J8</f>
        <v>-1</v>
      </c>
      <c r="L8" t="str">
        <f t="shared" si="0"/>
        <v>Arizona Cardinals</v>
      </c>
      <c r="M8" s="5">
        <f t="shared" si="1"/>
        <v>1562.9397659466524</v>
      </c>
      <c r="N8" s="6">
        <f>M8-VLOOKUP($A8,RankingWk14!$A$2:$H$33,3,FALSE)</f>
        <v>-50.693675276269687</v>
      </c>
    </row>
    <row r="9" spans="1:14">
      <c r="A9" t="s">
        <v>35</v>
      </c>
      <c r="B9">
        <v>8</v>
      </c>
      <c r="C9">
        <v>1547.734128803721</v>
      </c>
      <c r="D9">
        <v>7</v>
      </c>
      <c r="E9">
        <v>4</v>
      </c>
      <c r="F9">
        <v>0</v>
      </c>
      <c r="G9">
        <v>3</v>
      </c>
      <c r="H9">
        <v>0</v>
      </c>
      <c r="J9">
        <f t="shared" si="2"/>
        <v>8</v>
      </c>
      <c r="K9">
        <f>VLOOKUP($A9,RankingWk14!$A$2:$H$33,2,FALSE)-J9</f>
        <v>0</v>
      </c>
      <c r="L9" t="str">
        <f t="shared" si="0"/>
        <v>Pittsburgh Steelers</v>
      </c>
      <c r="M9" s="5">
        <f t="shared" si="1"/>
        <v>1547.734128803721</v>
      </c>
      <c r="N9" s="6">
        <f>M9-VLOOKUP($A9,RankingWk14!$A$2:$H$33,3,FALSE)</f>
        <v>-6.5331168358236482</v>
      </c>
    </row>
    <row r="10" spans="1:14">
      <c r="A10" t="s">
        <v>25</v>
      </c>
      <c r="B10">
        <v>9</v>
      </c>
      <c r="C10">
        <v>1541.3344024943237</v>
      </c>
      <c r="D10">
        <v>7</v>
      </c>
      <c r="E10">
        <v>2</v>
      </c>
      <c r="F10">
        <v>0</v>
      </c>
      <c r="G10">
        <v>5</v>
      </c>
      <c r="H10">
        <v>0</v>
      </c>
      <c r="J10">
        <f t="shared" si="2"/>
        <v>9</v>
      </c>
      <c r="K10">
        <f>VLOOKUP($A10,RankingWk14!$A$2:$H$33,2,FALSE)-J10</f>
        <v>2</v>
      </c>
      <c r="L10" t="str">
        <f t="shared" si="0"/>
        <v>San Francisco 49ers</v>
      </c>
      <c r="M10" s="5">
        <f t="shared" si="1"/>
        <v>1541.3344024943237</v>
      </c>
      <c r="N10" s="6">
        <f>M10-VLOOKUP($A10,RankingWk14!$A$2:$H$33,3,FALSE)</f>
        <v>12.688309561085589</v>
      </c>
    </row>
    <row r="11" spans="1:14">
      <c r="A11" t="s">
        <v>24</v>
      </c>
      <c r="B11">
        <v>10</v>
      </c>
      <c r="C11">
        <v>1526.1558463287447</v>
      </c>
      <c r="D11">
        <v>6</v>
      </c>
      <c r="E11">
        <v>2</v>
      </c>
      <c r="F11">
        <v>0</v>
      </c>
      <c r="G11">
        <v>4</v>
      </c>
      <c r="H11">
        <v>0</v>
      </c>
      <c r="J11">
        <f t="shared" si="2"/>
        <v>10</v>
      </c>
      <c r="K11">
        <f>VLOOKUP($A11,RankingWk14!$A$2:$H$33,2,FALSE)-J11</f>
        <v>2</v>
      </c>
      <c r="L11" t="str">
        <f t="shared" si="0"/>
        <v>Dallas Cowboys</v>
      </c>
      <c r="M11" s="5">
        <f t="shared" si="1"/>
        <v>1526.1558463287447</v>
      </c>
      <c r="N11" s="6">
        <f>M11-VLOOKUP($A11,RankingWk14!$A$2:$H$33,3,FALSE)</f>
        <v>4.2127728606039909</v>
      </c>
    </row>
    <row r="12" spans="1:14">
      <c r="A12" t="s">
        <v>39</v>
      </c>
      <c r="B12">
        <v>11</v>
      </c>
      <c r="C12">
        <v>1523.7184820529524</v>
      </c>
      <c r="D12">
        <v>7</v>
      </c>
      <c r="E12">
        <v>6</v>
      </c>
      <c r="F12">
        <v>0</v>
      </c>
      <c r="G12">
        <v>1</v>
      </c>
      <c r="H12">
        <v>0</v>
      </c>
      <c r="J12">
        <f t="shared" si="2"/>
        <v>11</v>
      </c>
      <c r="K12">
        <f>VLOOKUP($A12,RankingWk14!$A$2:$H$33,2,FALSE)-J12</f>
        <v>13</v>
      </c>
      <c r="L12" t="str">
        <f t="shared" si="0"/>
        <v>Atlanta Falcons</v>
      </c>
      <c r="M12" s="5">
        <f t="shared" si="1"/>
        <v>1523.7184820529524</v>
      </c>
      <c r="N12" s="6">
        <f>M12-VLOOKUP($A12,RankingWk14!$A$2:$H$33,3,FALSE)</f>
        <v>67.8770917276604</v>
      </c>
    </row>
    <row r="13" spans="1:14">
      <c r="A13" t="s">
        <v>45</v>
      </c>
      <c r="B13">
        <v>12</v>
      </c>
      <c r="C13">
        <v>1521.415306210145</v>
      </c>
      <c r="D13">
        <v>7</v>
      </c>
      <c r="E13">
        <v>3</v>
      </c>
      <c r="F13">
        <v>0</v>
      </c>
      <c r="G13">
        <v>4</v>
      </c>
      <c r="H13">
        <v>0</v>
      </c>
      <c r="J13">
        <f t="shared" si="2"/>
        <v>12</v>
      </c>
      <c r="K13">
        <f>VLOOKUP($A13,RankingWk14!$A$2:$H$33,2,FALSE)-J13</f>
        <v>7</v>
      </c>
      <c r="L13" t="str">
        <f t="shared" si="0"/>
        <v>New Orleans Saints</v>
      </c>
      <c r="M13" s="5">
        <f t="shared" si="1"/>
        <v>1521.415306210145</v>
      </c>
      <c r="N13" s="6">
        <f>M13-VLOOKUP($A13,RankingWk14!$A$2:$H$33,3,FALSE)</f>
        <v>44.159808565348158</v>
      </c>
    </row>
    <row r="14" spans="1:14">
      <c r="A14" t="s">
        <v>27</v>
      </c>
      <c r="B14">
        <v>13</v>
      </c>
      <c r="C14">
        <v>1520.8146946352515</v>
      </c>
      <c r="D14">
        <v>7</v>
      </c>
      <c r="E14">
        <v>3</v>
      </c>
      <c r="F14">
        <v>0</v>
      </c>
      <c r="G14">
        <v>4</v>
      </c>
      <c r="H14">
        <v>0</v>
      </c>
      <c r="J14">
        <f t="shared" si="2"/>
        <v>13</v>
      </c>
      <c r="K14">
        <f>VLOOKUP($A14,RankingWk14!$A$2:$H$33,2,FALSE)-J14</f>
        <v>-3</v>
      </c>
      <c r="L14" t="str">
        <f t="shared" si="0"/>
        <v>Indianapolis Colts</v>
      </c>
      <c r="M14" s="5">
        <f t="shared" si="1"/>
        <v>1520.8146946352515</v>
      </c>
      <c r="N14" s="6">
        <f>M14-VLOOKUP($A14,RankingWk14!$A$2:$H$33,3,FALSE)</f>
        <v>-13.722889504313571</v>
      </c>
    </row>
    <row r="15" spans="1:14">
      <c r="A15" t="s">
        <v>38</v>
      </c>
      <c r="B15">
        <v>14</v>
      </c>
      <c r="C15">
        <v>1514.2010696242421</v>
      </c>
      <c r="D15">
        <v>7</v>
      </c>
      <c r="E15">
        <v>3</v>
      </c>
      <c r="F15">
        <v>0</v>
      </c>
      <c r="G15">
        <v>4</v>
      </c>
      <c r="H15">
        <v>0</v>
      </c>
      <c r="J15">
        <f t="shared" si="2"/>
        <v>14</v>
      </c>
      <c r="K15">
        <f>VLOOKUP($A15,RankingWk14!$A$2:$H$33,2,FALSE)-J15</f>
        <v>4</v>
      </c>
      <c r="L15" t="str">
        <f t="shared" si="0"/>
        <v>Philadelphia Eagles</v>
      </c>
      <c r="M15" s="5">
        <f t="shared" si="1"/>
        <v>1514.2010696242421</v>
      </c>
      <c r="N15" s="6">
        <f>M15-VLOOKUP($A15,RankingWk14!$A$2:$H$33,3,FALSE)</f>
        <v>34.418083705297249</v>
      </c>
    </row>
    <row r="16" spans="1:14">
      <c r="A16" t="s">
        <v>28</v>
      </c>
      <c r="B16">
        <v>15</v>
      </c>
      <c r="C16">
        <v>1505.7213416948634</v>
      </c>
      <c r="D16">
        <v>7</v>
      </c>
      <c r="E16">
        <v>4</v>
      </c>
      <c r="F16">
        <v>0</v>
      </c>
      <c r="G16">
        <v>3</v>
      </c>
      <c r="H16">
        <v>0</v>
      </c>
      <c r="J16">
        <f t="shared" si="2"/>
        <v>15</v>
      </c>
      <c r="K16">
        <f>VLOOKUP($A16,RankingWk14!$A$2:$H$33,2,FALSE)-J16</f>
        <v>7</v>
      </c>
      <c r="L16" t="str">
        <f t="shared" si="0"/>
        <v>New York Giants</v>
      </c>
      <c r="M16" s="5">
        <f t="shared" si="1"/>
        <v>1505.7213416948634</v>
      </c>
      <c r="N16" s="6">
        <f>M16-VLOOKUP($A16,RankingWk14!$A$2:$H$33,3,FALSE)</f>
        <v>38.778387363796583</v>
      </c>
    </row>
    <row r="17" spans="1:14">
      <c r="A17" t="s">
        <v>44</v>
      </c>
      <c r="B17">
        <v>16</v>
      </c>
      <c r="C17">
        <v>1499.1522091325085</v>
      </c>
      <c r="D17">
        <v>6</v>
      </c>
      <c r="E17">
        <v>4</v>
      </c>
      <c r="F17">
        <v>0</v>
      </c>
      <c r="G17">
        <v>2</v>
      </c>
      <c r="H17">
        <v>0</v>
      </c>
      <c r="J17">
        <f t="shared" si="2"/>
        <v>16</v>
      </c>
      <c r="K17">
        <f>VLOOKUP($A17,RankingWk14!$A$2:$H$33,2,FALSE)-J17</f>
        <v>-3</v>
      </c>
      <c r="L17" t="str">
        <f t="shared" si="0"/>
        <v>Minnesota Vikings</v>
      </c>
      <c r="M17" s="5">
        <f t="shared" si="1"/>
        <v>1499.1522091325085</v>
      </c>
      <c r="N17" s="6">
        <f>M17-VLOOKUP($A17,RankingWk14!$A$2:$H$33,3,FALSE)</f>
        <v>-21.139493019507199</v>
      </c>
    </row>
    <row r="18" spans="1:14">
      <c r="A18" t="s">
        <v>51</v>
      </c>
      <c r="B18">
        <v>17</v>
      </c>
      <c r="C18">
        <v>1493.1120176869067</v>
      </c>
      <c r="D18">
        <v>7</v>
      </c>
      <c r="E18">
        <v>1</v>
      </c>
      <c r="F18">
        <v>0</v>
      </c>
      <c r="G18">
        <v>6</v>
      </c>
      <c r="H18">
        <v>0</v>
      </c>
      <c r="J18">
        <f t="shared" si="2"/>
        <v>17</v>
      </c>
      <c r="K18">
        <f>VLOOKUP($A18,RankingWk14!$A$2:$H$33,2,FALSE)-J18</f>
        <v>-1</v>
      </c>
      <c r="L18" t="str">
        <f t="shared" si="0"/>
        <v>Baltimore Ravens</v>
      </c>
      <c r="M18" s="5">
        <f t="shared" si="1"/>
        <v>1493.1120176869067</v>
      </c>
      <c r="N18" s="6">
        <f>M18-VLOOKUP($A18,RankingWk14!$A$2:$H$33,3,FALSE)</f>
        <v>0.39439820180268725</v>
      </c>
    </row>
    <row r="19" spans="1:14">
      <c r="A19" t="s">
        <v>43</v>
      </c>
      <c r="B19">
        <v>18</v>
      </c>
      <c r="C19">
        <v>1480.6941115011732</v>
      </c>
      <c r="D19">
        <v>6</v>
      </c>
      <c r="E19">
        <v>3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VLOOKUP($A19,RankingWk14!$A$2:$H$33,2,FALSE)-J19</f>
        <v>5</v>
      </c>
      <c r="L19" t="str">
        <f t="shared" si="0"/>
        <v>Miami Dolphins</v>
      </c>
      <c r="M19" s="5">
        <f t="shared" si="1"/>
        <v>1480.6941115011732</v>
      </c>
      <c r="N19" s="6">
        <f>M19-VLOOKUP($A19,RankingWk14!$A$2:$H$33,3,FALSE)</f>
        <v>14.5741852473177</v>
      </c>
    </row>
    <row r="20" spans="1:14">
      <c r="A20" t="s">
        <v>41</v>
      </c>
      <c r="B20">
        <v>19</v>
      </c>
      <c r="C20">
        <v>1479.6786353240668</v>
      </c>
      <c r="D20">
        <v>7</v>
      </c>
      <c r="E20">
        <v>1</v>
      </c>
      <c r="F20">
        <v>0</v>
      </c>
      <c r="G20">
        <v>6</v>
      </c>
      <c r="H20">
        <v>0</v>
      </c>
      <c r="J20">
        <f t="shared" si="2"/>
        <v>19</v>
      </c>
      <c r="K20">
        <f>VLOOKUP($A20,RankingWk14!$A$2:$H$33,2,FALSE)-J20</f>
        <v>-5</v>
      </c>
      <c r="L20" t="str">
        <f t="shared" si="0"/>
        <v>Detroit Lions</v>
      </c>
      <c r="M20" s="5">
        <f t="shared" si="1"/>
        <v>1479.6786353240668</v>
      </c>
      <c r="N20" s="6">
        <f>M20-VLOOKUP($A20,RankingWk14!$A$2:$H$33,3,FALSE)</f>
        <v>-14.23819562039148</v>
      </c>
    </row>
    <row r="21" spans="1:14">
      <c r="A21" t="s">
        <v>42</v>
      </c>
      <c r="B21">
        <v>20</v>
      </c>
      <c r="C21">
        <v>1479.3724770201052</v>
      </c>
      <c r="D21">
        <v>7</v>
      </c>
      <c r="E21">
        <v>2</v>
      </c>
      <c r="F21">
        <v>0</v>
      </c>
      <c r="G21">
        <v>5</v>
      </c>
      <c r="H21">
        <v>0</v>
      </c>
      <c r="J21">
        <f t="shared" si="2"/>
        <v>20</v>
      </c>
      <c r="K21">
        <f>VLOOKUP($A21,RankingWk14!$A$2:$H$33,2,FALSE)-J21</f>
        <v>-11</v>
      </c>
      <c r="L21" t="str">
        <f t="shared" si="0"/>
        <v>Kansas City Chiefs</v>
      </c>
      <c r="M21" s="5">
        <f t="shared" si="1"/>
        <v>1479.3724770201052</v>
      </c>
      <c r="N21" s="6">
        <f>M21-VLOOKUP($A21,RankingWk14!$A$2:$H$33,3,FALSE)</f>
        <v>-59.969571712721518</v>
      </c>
    </row>
    <row r="22" spans="1:14">
      <c r="A22" t="s">
        <v>40</v>
      </c>
      <c r="B22">
        <v>21</v>
      </c>
      <c r="C22">
        <v>1473.0155834388884</v>
      </c>
      <c r="D22">
        <v>7</v>
      </c>
      <c r="E22">
        <v>3</v>
      </c>
      <c r="F22">
        <v>0</v>
      </c>
      <c r="G22">
        <v>4</v>
      </c>
      <c r="H22">
        <v>0</v>
      </c>
      <c r="J22">
        <f t="shared" si="2"/>
        <v>21</v>
      </c>
      <c r="K22">
        <f>VLOOKUP($A22,RankingWk14!$A$2:$H$33,2,FALSE)-J22</f>
        <v>-6</v>
      </c>
      <c r="L22" t="str">
        <f t="shared" si="0"/>
        <v>Buffalo Bills</v>
      </c>
      <c r="M22" s="5">
        <f t="shared" si="1"/>
        <v>1473.0155834388884</v>
      </c>
      <c r="N22" s="6">
        <f>M22-VLOOKUP($A22,RankingWk14!$A$2:$H$33,3,FALSE)</f>
        <v>-20.386590163685241</v>
      </c>
    </row>
    <row r="23" spans="1:14">
      <c r="A23" t="s">
        <v>21</v>
      </c>
      <c r="B23">
        <v>22</v>
      </c>
      <c r="C23">
        <v>1470.6552878286097</v>
      </c>
      <c r="D23">
        <v>7</v>
      </c>
      <c r="E23">
        <v>2</v>
      </c>
      <c r="F23">
        <v>0</v>
      </c>
      <c r="G23">
        <v>5</v>
      </c>
      <c r="H23">
        <v>0</v>
      </c>
      <c r="J23">
        <f t="shared" si="2"/>
        <v>22</v>
      </c>
      <c r="K23">
        <f>VLOOKUP($A23,RankingWk14!$A$2:$H$33,2,FALSE)-J23</f>
        <v>3</v>
      </c>
      <c r="L23" t="str">
        <f t="shared" si="0"/>
        <v>San Diego Chargers</v>
      </c>
      <c r="M23" s="5">
        <f t="shared" si="1"/>
        <v>1470.6552878286097</v>
      </c>
      <c r="N23" s="6">
        <f>M23-VLOOKUP($A23,RankingWk14!$A$2:$H$33,3,FALSE)</f>
        <v>28.390890234872359</v>
      </c>
    </row>
    <row r="24" spans="1:14">
      <c r="A24" t="s">
        <v>46</v>
      </c>
      <c r="B24">
        <v>23</v>
      </c>
      <c r="C24">
        <v>1467.9193060165001</v>
      </c>
      <c r="D24">
        <v>6</v>
      </c>
      <c r="E24">
        <v>4</v>
      </c>
      <c r="F24">
        <v>0</v>
      </c>
      <c r="G24">
        <v>2</v>
      </c>
      <c r="H24">
        <v>0</v>
      </c>
      <c r="J24">
        <f t="shared" si="2"/>
        <v>23</v>
      </c>
      <c r="K24">
        <f>VLOOKUP($A24,RankingWk14!$A$2:$H$33,2,FALSE)-J24</f>
        <v>-2</v>
      </c>
      <c r="L24" t="str">
        <f t="shared" si="0"/>
        <v>New York Jets</v>
      </c>
      <c r="M24" s="5">
        <f t="shared" si="1"/>
        <v>1467.9193060165001</v>
      </c>
      <c r="N24" s="6">
        <f>M24-VLOOKUP($A24,RankingWk14!$A$2:$H$33,3,FALSE)</f>
        <v>0.69424856937939694</v>
      </c>
    </row>
    <row r="25" spans="1:14">
      <c r="A25" t="s">
        <v>34</v>
      </c>
      <c r="B25">
        <v>24</v>
      </c>
      <c r="C25">
        <v>1463.8445403203295</v>
      </c>
      <c r="D25">
        <v>6</v>
      </c>
      <c r="E25">
        <v>3</v>
      </c>
      <c r="F25">
        <v>0</v>
      </c>
      <c r="G25">
        <v>3</v>
      </c>
      <c r="H25">
        <v>0</v>
      </c>
      <c r="J25">
        <f t="shared" si="2"/>
        <v>24</v>
      </c>
      <c r="K25">
        <f>VLOOKUP($A25,RankingWk14!$A$2:$H$33,2,FALSE)-J25</f>
        <v>2</v>
      </c>
      <c r="L25" t="str">
        <f t="shared" si="0"/>
        <v>St. Louis Rams</v>
      </c>
      <c r="M25" s="5">
        <f t="shared" si="1"/>
        <v>1463.8445403203295</v>
      </c>
      <c r="N25" s="6">
        <f>M25-VLOOKUP($A25,RankingWk14!$A$2:$H$33,3,FALSE)</f>
        <v>34.025478566086122</v>
      </c>
    </row>
    <row r="26" spans="1:14">
      <c r="A26" t="s">
        <v>32</v>
      </c>
      <c r="B26">
        <v>25</v>
      </c>
      <c r="C26">
        <v>1459.2230459144198</v>
      </c>
      <c r="D26">
        <v>6</v>
      </c>
      <c r="E26">
        <v>2</v>
      </c>
      <c r="F26">
        <v>0</v>
      </c>
      <c r="G26">
        <v>4</v>
      </c>
      <c r="H26">
        <v>1</v>
      </c>
      <c r="J26">
        <f t="shared" si="2"/>
        <v>25</v>
      </c>
      <c r="K26">
        <f>VLOOKUP($A26,RankingWk14!$A$2:$H$33,2,FALSE)-J26</f>
        <v>-5</v>
      </c>
      <c r="L26" t="str">
        <f t="shared" si="0"/>
        <v>Chicago Bears</v>
      </c>
      <c r="M26" s="5">
        <f t="shared" si="1"/>
        <v>1459.2230459144198</v>
      </c>
      <c r="N26" s="6">
        <f>M26-VLOOKUP($A26,RankingWk14!$A$2:$H$33,3,FALSE)</f>
        <v>-12.583099519265261</v>
      </c>
    </row>
    <row r="27" spans="1:14">
      <c r="A27" t="s">
        <v>31</v>
      </c>
      <c r="B27">
        <v>26</v>
      </c>
      <c r="C27">
        <v>1452.2754130090548</v>
      </c>
      <c r="D27">
        <v>7</v>
      </c>
      <c r="E27">
        <v>2</v>
      </c>
      <c r="F27">
        <v>0</v>
      </c>
      <c r="G27">
        <v>5</v>
      </c>
      <c r="H27">
        <v>0</v>
      </c>
      <c r="J27">
        <f t="shared" si="2"/>
        <v>26</v>
      </c>
      <c r="K27">
        <f>VLOOKUP($A27,RankingWk14!$A$2:$H$33,2,FALSE)-J27</f>
        <v>-9</v>
      </c>
      <c r="L27" t="str">
        <f t="shared" si="0"/>
        <v>Houston Texans</v>
      </c>
      <c r="M27" s="5">
        <f t="shared" si="1"/>
        <v>1452.2754130090548</v>
      </c>
      <c r="N27" s="6">
        <f>M27-VLOOKUP($A27,RankingWk14!$A$2:$H$33,3,FALSE)</f>
        <v>-37.984930027952032</v>
      </c>
    </row>
    <row r="28" spans="1:14">
      <c r="A28" t="s">
        <v>29</v>
      </c>
      <c r="B28">
        <v>27</v>
      </c>
      <c r="C28">
        <v>1408.7459077783835</v>
      </c>
      <c r="D28">
        <v>7</v>
      </c>
      <c r="E28">
        <v>2</v>
      </c>
      <c r="F28">
        <v>0</v>
      </c>
      <c r="G28">
        <v>5</v>
      </c>
      <c r="H28">
        <v>0</v>
      </c>
      <c r="J28">
        <f t="shared" si="2"/>
        <v>27</v>
      </c>
      <c r="K28">
        <f>VLOOKUP($A28,RankingWk14!$A$2:$H$33,2,FALSE)-J28</f>
        <v>2</v>
      </c>
      <c r="L28" t="str">
        <f t="shared" si="0"/>
        <v>Jacksonville Jaguars</v>
      </c>
      <c r="M28" s="5">
        <f t="shared" si="1"/>
        <v>1408.7459077783835</v>
      </c>
      <c r="N28" s="6">
        <f>M28-VLOOKUP($A28,RankingWk14!$A$2:$H$33,3,FALSE)</f>
        <v>12.158243731596713</v>
      </c>
    </row>
    <row r="29" spans="1:14">
      <c r="A29" t="s">
        <v>22</v>
      </c>
      <c r="B29">
        <v>28</v>
      </c>
      <c r="C29">
        <v>1402.677636013502</v>
      </c>
      <c r="D29">
        <v>7</v>
      </c>
      <c r="E29">
        <v>3</v>
      </c>
      <c r="F29">
        <v>0</v>
      </c>
      <c r="G29">
        <v>4</v>
      </c>
      <c r="H29">
        <v>0</v>
      </c>
      <c r="J29">
        <f t="shared" si="2"/>
        <v>28</v>
      </c>
      <c r="K29">
        <f>VLOOKUP($A29,RankingWk14!$A$2:$H$33,2,FALSE)-J29</f>
        <v>-1</v>
      </c>
      <c r="L29" t="str">
        <f t="shared" si="0"/>
        <v>Washington Redskins</v>
      </c>
      <c r="M29" s="5">
        <f t="shared" si="1"/>
        <v>1402.677636013502</v>
      </c>
      <c r="N29" s="6">
        <f>M29-VLOOKUP($A29,RankingWk14!$A$2:$H$33,3,FALSE)</f>
        <v>-12.518420862548737</v>
      </c>
    </row>
    <row r="30" spans="1:14">
      <c r="A30" t="s">
        <v>37</v>
      </c>
      <c r="B30">
        <v>29</v>
      </c>
      <c r="C30">
        <v>1390.5647858887053</v>
      </c>
      <c r="D30">
        <v>6</v>
      </c>
      <c r="E30">
        <v>3</v>
      </c>
      <c r="F30">
        <v>0</v>
      </c>
      <c r="G30">
        <v>3</v>
      </c>
      <c r="H30">
        <v>0</v>
      </c>
      <c r="J30">
        <f t="shared" si="2"/>
        <v>29</v>
      </c>
      <c r="K30">
        <f>VLOOKUP($A30,RankingWk14!$A$2:$H$33,2,FALSE)-J30</f>
        <v>1</v>
      </c>
      <c r="L30" t="str">
        <f t="shared" si="0"/>
        <v>Oakland Raiders</v>
      </c>
      <c r="M30" s="5">
        <f t="shared" si="1"/>
        <v>1390.5647858887053</v>
      </c>
      <c r="N30" s="6">
        <f>M30-VLOOKUP($A30,RankingWk14!$A$2:$H$33,3,FALSE)</f>
        <v>6.8991292589987552</v>
      </c>
    </row>
    <row r="31" spans="1:14">
      <c r="A31" t="s">
        <v>26</v>
      </c>
      <c r="B31">
        <v>30</v>
      </c>
      <c r="C31">
        <v>1363.5127324088141</v>
      </c>
      <c r="D31">
        <v>7</v>
      </c>
      <c r="E31">
        <v>2</v>
      </c>
      <c r="F31">
        <v>0</v>
      </c>
      <c r="G31">
        <v>5</v>
      </c>
      <c r="H31">
        <v>0</v>
      </c>
      <c r="J31">
        <f t="shared" si="2"/>
        <v>30</v>
      </c>
      <c r="K31">
        <f>VLOOKUP($A31,RankingWk14!$A$2:$H$33,2,FALSE)-J31</f>
        <v>2</v>
      </c>
      <c r="L31" t="str">
        <f t="shared" si="0"/>
        <v>Cleveland Browns</v>
      </c>
      <c r="M31" s="5">
        <f t="shared" si="1"/>
        <v>1363.5127324088141</v>
      </c>
      <c r="N31" s="6">
        <f>M31-VLOOKUP($A31,RankingWk14!$A$2:$H$33,3,FALSE)</f>
        <v>28.043041018653639</v>
      </c>
    </row>
    <row r="32" spans="1:14">
      <c r="A32" t="s">
        <v>48</v>
      </c>
      <c r="B32">
        <v>31</v>
      </c>
      <c r="C32">
        <v>1351.7147117417655</v>
      </c>
      <c r="D32">
        <v>6</v>
      </c>
      <c r="E32">
        <v>2</v>
      </c>
      <c r="F32">
        <v>0</v>
      </c>
      <c r="G32">
        <v>4</v>
      </c>
      <c r="H32">
        <v>0</v>
      </c>
      <c r="J32">
        <f t="shared" si="2"/>
        <v>31</v>
      </c>
      <c r="K32">
        <f>VLOOKUP($A32,RankingWk14!$A$2:$H$33,2,FALSE)-J32</f>
        <v>-3</v>
      </c>
      <c r="L32" t="str">
        <f t="shared" si="0"/>
        <v>Tampa Bay Buccaneers</v>
      </c>
      <c r="M32" s="5">
        <f t="shared" si="1"/>
        <v>1351.7147117417655</v>
      </c>
      <c r="N32" s="6">
        <f>M32-VLOOKUP($A32,RankingWk14!$A$2:$H$33,3,FALSE)</f>
        <v>-52.168816499027571</v>
      </c>
    </row>
    <row r="33" spans="1:14">
      <c r="A33" t="s">
        <v>47</v>
      </c>
      <c r="B33">
        <v>32</v>
      </c>
      <c r="C33">
        <v>1342.0927493454283</v>
      </c>
      <c r="D33">
        <v>6</v>
      </c>
      <c r="E33">
        <v>1</v>
      </c>
      <c r="F33">
        <v>0</v>
      </c>
      <c r="G33">
        <v>5</v>
      </c>
      <c r="H33">
        <v>0</v>
      </c>
      <c r="J33">
        <f t="shared" si="2"/>
        <v>32</v>
      </c>
      <c r="K33">
        <f>VLOOKUP($A33,RankingWk14!$A$2:$H$33,2,FALSE)-J33</f>
        <v>-1</v>
      </c>
      <c r="L33" t="str">
        <f t="shared" si="0"/>
        <v>Tennessee Titans</v>
      </c>
      <c r="M33" s="5">
        <f t="shared" si="1"/>
        <v>1342.0927493454283</v>
      </c>
      <c r="N33" s="6">
        <f>M33-VLOOKUP($A33,RankingWk14!$A$2:$H$33,3,FALSE)</f>
        <v>8.2800765024330758E-2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O33"/>
    </sheetView>
  </sheetViews>
  <sheetFormatPr baseColWidth="10" defaultColWidth="8.83203125" defaultRowHeight="14" x14ac:dyDescent="0"/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30</v>
      </c>
      <c r="B2">
        <v>1</v>
      </c>
      <c r="C2">
        <v>1696.594660051843</v>
      </c>
      <c r="D2">
        <v>7</v>
      </c>
      <c r="E2">
        <v>7</v>
      </c>
      <c r="F2">
        <v>0</v>
      </c>
      <c r="G2">
        <v>0</v>
      </c>
      <c r="H2">
        <v>0</v>
      </c>
      <c r="J2">
        <f>1</f>
        <v>1</v>
      </c>
      <c r="K2">
        <f>VLOOKUP($A2,RankingWk14!$A$2:$H$33,2,FALSE)-J2</f>
        <v>0</v>
      </c>
      <c r="L2" t="str">
        <f>A2</f>
        <v>New England Patriots</v>
      </c>
      <c r="M2" s="5">
        <f>C2</f>
        <v>1696.594660051843</v>
      </c>
      <c r="N2" s="6">
        <f>M2-VLOOKUP($A2,RankingWk14!$A$2:$H$33,3,FALSE)</f>
        <v>19.063680335405479</v>
      </c>
    </row>
    <row r="3" spans="1:14">
      <c r="A3" t="s">
        <v>52</v>
      </c>
      <c r="B3">
        <v>2</v>
      </c>
      <c r="C3">
        <v>1675.6075795296076</v>
      </c>
      <c r="D3">
        <v>7</v>
      </c>
      <c r="E3">
        <v>7</v>
      </c>
      <c r="F3">
        <v>0</v>
      </c>
      <c r="G3">
        <v>0</v>
      </c>
      <c r="H3">
        <v>0</v>
      </c>
      <c r="J3">
        <f>J2+1</f>
        <v>2</v>
      </c>
      <c r="K3">
        <f>VLOOKUP($A3,RankingWk14!$A$2:$H$33,2,FALSE)-J3</f>
        <v>0</v>
      </c>
      <c r="L3" t="str">
        <f t="shared" ref="L3:L33" si="0">A3</f>
        <v>Denver Broncos</v>
      </c>
      <c r="M3" s="5">
        <f t="shared" ref="M3:M33" si="1">C3</f>
        <v>1675.6075795296076</v>
      </c>
      <c r="N3" s="6">
        <f>M3-VLOOKUP($A3,RankingWk14!$A$2:$H$33,3,FALSE)</f>
        <v>8.6283638934228293</v>
      </c>
    </row>
    <row r="4" spans="1:14">
      <c r="A4" t="s">
        <v>36</v>
      </c>
      <c r="B4">
        <v>3</v>
      </c>
      <c r="C4">
        <v>1634.8718337367711</v>
      </c>
      <c r="D4">
        <v>7</v>
      </c>
      <c r="E4">
        <v>7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VLOOKUP($A4,RankingWk14!$A$2:$H$33,2,FALSE)-J4</f>
        <v>2</v>
      </c>
      <c r="L4" t="str">
        <f t="shared" si="0"/>
        <v>Cincinnati Bengals</v>
      </c>
      <c r="M4" s="5">
        <f t="shared" si="1"/>
        <v>1634.8718337367711</v>
      </c>
      <c r="N4" s="6">
        <f>M4-VLOOKUP($A4,RankingWk14!$A$2:$H$33,3,FALSE)</f>
        <v>16.739481875971251</v>
      </c>
    </row>
    <row r="5" spans="1:14">
      <c r="A5" t="s">
        <v>50</v>
      </c>
      <c r="B5">
        <v>4</v>
      </c>
      <c r="C5">
        <v>1609.6478835478722</v>
      </c>
      <c r="D5">
        <v>8</v>
      </c>
      <c r="E5">
        <v>4</v>
      </c>
      <c r="F5">
        <v>0</v>
      </c>
      <c r="G5">
        <v>4</v>
      </c>
      <c r="H5">
        <v>0</v>
      </c>
      <c r="J5">
        <f t="shared" si="2"/>
        <v>4</v>
      </c>
      <c r="K5">
        <f>VLOOKUP($A5,RankingWk14!$A$2:$H$33,2,FALSE)-J5</f>
        <v>0</v>
      </c>
      <c r="L5" t="str">
        <f t="shared" si="0"/>
        <v>Seattle Seahawks</v>
      </c>
      <c r="M5" s="5">
        <f t="shared" si="1"/>
        <v>1609.6478835478722</v>
      </c>
      <c r="N5" s="6">
        <f>M5-VLOOKUP($A5,RankingWk14!$A$2:$H$33,3,FALSE)</f>
        <v>-16.488423766770893</v>
      </c>
    </row>
    <row r="6" spans="1:14">
      <c r="A6" t="s">
        <v>33</v>
      </c>
      <c r="B6">
        <v>5</v>
      </c>
      <c r="C6">
        <v>1591.9711390950106</v>
      </c>
      <c r="D6">
        <v>7</v>
      </c>
      <c r="E6">
        <v>6</v>
      </c>
      <c r="F6">
        <v>0</v>
      </c>
      <c r="G6">
        <v>1</v>
      </c>
      <c r="H6">
        <v>0</v>
      </c>
      <c r="J6">
        <f t="shared" si="2"/>
        <v>5</v>
      </c>
      <c r="K6">
        <f>VLOOKUP($A6,RankingWk14!$A$2:$H$33,2,FALSE)-J6</f>
        <v>2</v>
      </c>
      <c r="L6" t="str">
        <f t="shared" si="0"/>
        <v>Green Bay Packers</v>
      </c>
      <c r="M6" s="5">
        <f t="shared" si="1"/>
        <v>1591.9711390950106</v>
      </c>
      <c r="N6" s="6">
        <f>M6-VLOOKUP($A6,RankingWk14!$A$2:$H$33,3,FALSE)</f>
        <v>23.383837965289104</v>
      </c>
    </row>
    <row r="7" spans="1:14">
      <c r="A7" t="s">
        <v>23</v>
      </c>
      <c r="B7">
        <v>6</v>
      </c>
      <c r="C7">
        <v>1588.0641823673702</v>
      </c>
      <c r="D7">
        <v>7</v>
      </c>
      <c r="E7">
        <v>7</v>
      </c>
      <c r="F7">
        <v>0</v>
      </c>
      <c r="G7">
        <v>0</v>
      </c>
      <c r="H7">
        <v>0</v>
      </c>
      <c r="J7">
        <f t="shared" si="2"/>
        <v>6</v>
      </c>
      <c r="K7">
        <f>VLOOKUP($A7,RankingWk14!$A$2:$H$33,2,FALSE)-J7</f>
        <v>-3</v>
      </c>
      <c r="L7" t="str">
        <f t="shared" si="0"/>
        <v>Carolina Panthers</v>
      </c>
      <c r="M7" s="5">
        <f t="shared" si="1"/>
        <v>1588.0641823673702</v>
      </c>
      <c r="N7" s="6">
        <f>M7-VLOOKUP($A7,RankingWk14!$A$2:$H$33,3,FALSE)</f>
        <v>-40.913861433885586</v>
      </c>
    </row>
    <row r="8" spans="1:14">
      <c r="A8" t="s">
        <v>49</v>
      </c>
      <c r="B8">
        <v>7</v>
      </c>
      <c r="C8">
        <v>1568.9611565839882</v>
      </c>
      <c r="D8">
        <v>8</v>
      </c>
      <c r="E8">
        <v>6</v>
      </c>
      <c r="F8">
        <v>0</v>
      </c>
      <c r="G8">
        <v>2</v>
      </c>
      <c r="H8">
        <v>0</v>
      </c>
      <c r="J8">
        <f t="shared" si="2"/>
        <v>7</v>
      </c>
      <c r="K8">
        <f>VLOOKUP($A8,RankingWk14!$A$2:$H$33,2,FALSE)-J8</f>
        <v>-1</v>
      </c>
      <c r="L8" t="str">
        <f t="shared" si="0"/>
        <v>Arizona Cardinals</v>
      </c>
      <c r="M8" s="5">
        <f t="shared" si="1"/>
        <v>1568.9611565839882</v>
      </c>
      <c r="N8" s="6">
        <f>M8-VLOOKUP($A8,RankingWk14!$A$2:$H$33,3,FALSE)</f>
        <v>-44.672284638933888</v>
      </c>
    </row>
    <row r="9" spans="1:14">
      <c r="A9" t="s">
        <v>35</v>
      </c>
      <c r="B9">
        <v>8</v>
      </c>
      <c r="C9">
        <v>1537.9728394922188</v>
      </c>
      <c r="D9">
        <v>8</v>
      </c>
      <c r="E9">
        <v>4</v>
      </c>
      <c r="F9">
        <v>0</v>
      </c>
      <c r="G9">
        <v>4</v>
      </c>
      <c r="H9">
        <v>0</v>
      </c>
      <c r="J9">
        <f t="shared" si="2"/>
        <v>8</v>
      </c>
      <c r="K9">
        <f>VLOOKUP($A9,RankingWk14!$A$2:$H$33,2,FALSE)-J9</f>
        <v>0</v>
      </c>
      <c r="L9" t="str">
        <f t="shared" si="0"/>
        <v>Pittsburgh Steelers</v>
      </c>
      <c r="M9" s="5">
        <f t="shared" si="1"/>
        <v>1537.9728394922188</v>
      </c>
      <c r="N9" s="6">
        <f>M9-VLOOKUP($A9,RankingWk14!$A$2:$H$33,3,FALSE)</f>
        <v>-16.294406147325844</v>
      </c>
    </row>
    <row r="10" spans="1:14">
      <c r="A10" t="s">
        <v>45</v>
      </c>
      <c r="B10">
        <v>9</v>
      </c>
      <c r="C10">
        <v>1533.3510541642256</v>
      </c>
      <c r="D10">
        <v>8</v>
      </c>
      <c r="E10">
        <v>4</v>
      </c>
      <c r="F10">
        <v>0</v>
      </c>
      <c r="G10">
        <v>4</v>
      </c>
      <c r="H10">
        <v>0</v>
      </c>
      <c r="J10">
        <f t="shared" si="2"/>
        <v>9</v>
      </c>
      <c r="K10">
        <f>VLOOKUP($A10,RankingWk14!$A$2:$H$33,2,FALSE)-J10</f>
        <v>10</v>
      </c>
      <c r="L10" t="str">
        <f t="shared" si="0"/>
        <v>New Orleans Saints</v>
      </c>
      <c r="M10" s="5">
        <f t="shared" si="1"/>
        <v>1533.3510541642256</v>
      </c>
      <c r="N10" s="6">
        <f>M10-VLOOKUP($A10,RankingWk14!$A$2:$H$33,3,FALSE)</f>
        <v>56.095556519428783</v>
      </c>
    </row>
    <row r="11" spans="1:14">
      <c r="A11" t="s">
        <v>25</v>
      </c>
      <c r="B11">
        <v>10</v>
      </c>
      <c r="C11">
        <v>1526.0918064453679</v>
      </c>
      <c r="D11">
        <v>8</v>
      </c>
      <c r="E11">
        <v>2</v>
      </c>
      <c r="F11">
        <v>0</v>
      </c>
      <c r="G11">
        <v>6</v>
      </c>
      <c r="H11">
        <v>0</v>
      </c>
      <c r="J11">
        <f t="shared" si="2"/>
        <v>10</v>
      </c>
      <c r="K11">
        <f>VLOOKUP($A11,RankingWk14!$A$2:$H$33,2,FALSE)-J11</f>
        <v>1</v>
      </c>
      <c r="L11" t="str">
        <f t="shared" si="0"/>
        <v>San Francisco 49ers</v>
      </c>
      <c r="M11" s="5">
        <f t="shared" si="1"/>
        <v>1526.0918064453679</v>
      </c>
      <c r="N11" s="6">
        <f>M11-VLOOKUP($A11,RankingWk14!$A$2:$H$33,3,FALSE)</f>
        <v>-2.5542864878702858</v>
      </c>
    </row>
    <row r="12" spans="1:14">
      <c r="A12" t="s">
        <v>24</v>
      </c>
      <c r="B12">
        <v>11</v>
      </c>
      <c r="C12">
        <v>1516.2649471624397</v>
      </c>
      <c r="D12">
        <v>7</v>
      </c>
      <c r="E12">
        <v>2</v>
      </c>
      <c r="F12">
        <v>0</v>
      </c>
      <c r="G12">
        <v>5</v>
      </c>
      <c r="H12">
        <v>0</v>
      </c>
      <c r="J12">
        <f t="shared" si="2"/>
        <v>11</v>
      </c>
      <c r="K12">
        <f>VLOOKUP($A12,RankingWk14!$A$2:$H$33,2,FALSE)-J12</f>
        <v>1</v>
      </c>
      <c r="L12" t="str">
        <f t="shared" si="0"/>
        <v>Dallas Cowboys</v>
      </c>
      <c r="M12" s="5">
        <f t="shared" si="1"/>
        <v>1516.2649471624397</v>
      </c>
      <c r="N12" s="6">
        <f>M12-VLOOKUP($A12,RankingWk14!$A$2:$H$33,3,FALSE)</f>
        <v>-5.678126305700971</v>
      </c>
    </row>
    <row r="13" spans="1:14">
      <c r="A13" t="s">
        <v>38</v>
      </c>
      <c r="B13">
        <v>12</v>
      </c>
      <c r="C13">
        <v>1514.2010696242421</v>
      </c>
      <c r="D13">
        <v>7</v>
      </c>
      <c r="E13">
        <v>3</v>
      </c>
      <c r="F13">
        <v>0</v>
      </c>
      <c r="G13">
        <v>4</v>
      </c>
      <c r="H13">
        <v>1</v>
      </c>
      <c r="J13">
        <f t="shared" si="2"/>
        <v>12</v>
      </c>
      <c r="K13">
        <f>VLOOKUP($A13,RankingWk14!$A$2:$H$33,2,FALSE)-J13</f>
        <v>6</v>
      </c>
      <c r="L13" t="str">
        <f t="shared" si="0"/>
        <v>Philadelphia Eagles</v>
      </c>
      <c r="M13" s="5">
        <f t="shared" si="1"/>
        <v>1514.2010696242421</v>
      </c>
      <c r="N13" s="6">
        <f>M13-VLOOKUP($A13,RankingWk14!$A$2:$H$33,3,FALSE)</f>
        <v>34.418083705297249</v>
      </c>
    </row>
    <row r="14" spans="1:14">
      <c r="A14" t="s">
        <v>27</v>
      </c>
      <c r="B14">
        <v>13</v>
      </c>
      <c r="C14">
        <v>1510.339318651068</v>
      </c>
      <c r="D14">
        <v>8</v>
      </c>
      <c r="E14">
        <v>3</v>
      </c>
      <c r="F14">
        <v>0</v>
      </c>
      <c r="G14">
        <v>5</v>
      </c>
      <c r="H14">
        <v>0</v>
      </c>
      <c r="J14">
        <f t="shared" si="2"/>
        <v>13</v>
      </c>
      <c r="K14">
        <f>VLOOKUP($A14,RankingWk14!$A$2:$H$33,2,FALSE)-J14</f>
        <v>-3</v>
      </c>
      <c r="L14" t="str">
        <f t="shared" si="0"/>
        <v>Indianapolis Colts</v>
      </c>
      <c r="M14" s="5">
        <f t="shared" si="1"/>
        <v>1510.339318651068</v>
      </c>
      <c r="N14" s="6">
        <f>M14-VLOOKUP($A14,RankingWk14!$A$2:$H$33,3,FALSE)</f>
        <v>-24.1982654884971</v>
      </c>
    </row>
    <row r="15" spans="1:14">
      <c r="A15" t="s">
        <v>44</v>
      </c>
      <c r="B15">
        <v>14</v>
      </c>
      <c r="C15">
        <v>1510.2219334210756</v>
      </c>
      <c r="D15">
        <v>7</v>
      </c>
      <c r="E15">
        <v>5</v>
      </c>
      <c r="F15">
        <v>0</v>
      </c>
      <c r="G15">
        <v>2</v>
      </c>
      <c r="H15">
        <v>0</v>
      </c>
      <c r="J15">
        <f t="shared" si="2"/>
        <v>14</v>
      </c>
      <c r="K15">
        <f>VLOOKUP($A15,RankingWk14!$A$2:$H$33,2,FALSE)-J15</f>
        <v>-1</v>
      </c>
      <c r="L15" t="str">
        <f t="shared" si="0"/>
        <v>Minnesota Vikings</v>
      </c>
      <c r="M15" s="5">
        <f t="shared" si="1"/>
        <v>1510.2219334210756</v>
      </c>
      <c r="N15" s="6">
        <f>M15-VLOOKUP($A15,RankingWk14!$A$2:$H$33,3,FALSE)</f>
        <v>-10.069768730940041</v>
      </c>
    </row>
    <row r="16" spans="1:14">
      <c r="A16" t="s">
        <v>39</v>
      </c>
      <c r="B16">
        <v>15</v>
      </c>
      <c r="C16">
        <v>1505.4906258145609</v>
      </c>
      <c r="D16">
        <v>8</v>
      </c>
      <c r="E16">
        <v>6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VLOOKUP($A16,RankingWk14!$A$2:$H$33,2,FALSE)-J16</f>
        <v>9</v>
      </c>
      <c r="L16" t="str">
        <f t="shared" si="0"/>
        <v>Atlanta Falcons</v>
      </c>
      <c r="M16" s="5">
        <f t="shared" si="1"/>
        <v>1505.4906258145609</v>
      </c>
      <c r="N16" s="6">
        <f>M16-VLOOKUP($A16,RankingWk14!$A$2:$H$33,3,FALSE)</f>
        <v>49.649235489268904</v>
      </c>
    </row>
    <row r="17" spans="1:14">
      <c r="A17" t="s">
        <v>51</v>
      </c>
      <c r="B17">
        <v>16</v>
      </c>
      <c r="C17">
        <v>1504.8051951435907</v>
      </c>
      <c r="D17">
        <v>8</v>
      </c>
      <c r="E17">
        <v>2</v>
      </c>
      <c r="F17">
        <v>0</v>
      </c>
      <c r="G17">
        <v>6</v>
      </c>
      <c r="H17">
        <v>0</v>
      </c>
      <c r="J17">
        <f t="shared" si="2"/>
        <v>16</v>
      </c>
      <c r="K17">
        <f>VLOOKUP($A17,RankingWk14!$A$2:$H$33,2,FALSE)-J17</f>
        <v>0</v>
      </c>
      <c r="L17" t="str">
        <f t="shared" si="0"/>
        <v>Baltimore Ravens</v>
      </c>
      <c r="M17" s="5">
        <f t="shared" si="1"/>
        <v>1504.8051951435907</v>
      </c>
      <c r="N17" s="6">
        <f>M17-VLOOKUP($A17,RankingWk14!$A$2:$H$33,3,FALSE)</f>
        <v>12.087575658486685</v>
      </c>
    </row>
    <row r="18" spans="1:14">
      <c r="A18" t="s">
        <v>28</v>
      </c>
      <c r="B18">
        <v>17</v>
      </c>
      <c r="C18">
        <v>1493.7855937407828</v>
      </c>
      <c r="D18">
        <v>8</v>
      </c>
      <c r="E18">
        <v>4</v>
      </c>
      <c r="F18">
        <v>0</v>
      </c>
      <c r="G18">
        <v>4</v>
      </c>
      <c r="H18">
        <v>0</v>
      </c>
      <c r="J18">
        <f t="shared" si="2"/>
        <v>17</v>
      </c>
      <c r="K18">
        <f>VLOOKUP($A18,RankingWk14!$A$2:$H$33,2,FALSE)-J18</f>
        <v>5</v>
      </c>
      <c r="L18" t="str">
        <f t="shared" si="0"/>
        <v>New York Giants</v>
      </c>
      <c r="M18" s="5">
        <f t="shared" si="1"/>
        <v>1493.7855937407828</v>
      </c>
      <c r="N18" s="6">
        <f>M18-VLOOKUP($A18,RankingWk14!$A$2:$H$33,3,FALSE)</f>
        <v>26.842639409715957</v>
      </c>
    </row>
    <row r="19" spans="1:14">
      <c r="A19" t="s">
        <v>42</v>
      </c>
      <c r="B19">
        <v>18</v>
      </c>
      <c r="C19">
        <v>1491.8834919476728</v>
      </c>
      <c r="D19">
        <v>8</v>
      </c>
      <c r="E19">
        <v>3</v>
      </c>
      <c r="F19">
        <v>0</v>
      </c>
      <c r="G19">
        <v>5</v>
      </c>
      <c r="H19">
        <v>0</v>
      </c>
      <c r="J19">
        <f t="shared" si="2"/>
        <v>18</v>
      </c>
      <c r="K19">
        <f>VLOOKUP($A19,RankingWk14!$A$2:$H$33,2,FALSE)-J19</f>
        <v>-9</v>
      </c>
      <c r="L19" t="str">
        <f t="shared" si="0"/>
        <v>Kansas City Chiefs</v>
      </c>
      <c r="M19" s="5">
        <f t="shared" si="1"/>
        <v>1491.8834919476728</v>
      </c>
      <c r="N19" s="6">
        <f>M19-VLOOKUP($A19,RankingWk14!$A$2:$H$33,3,FALSE)</f>
        <v>-47.45855678515386</v>
      </c>
    </row>
    <row r="20" spans="1:14">
      <c r="A20" t="s">
        <v>34</v>
      </c>
      <c r="B20">
        <v>19</v>
      </c>
      <c r="C20">
        <v>1479.0871363692854</v>
      </c>
      <c r="D20">
        <v>7</v>
      </c>
      <c r="E20">
        <v>4</v>
      </c>
      <c r="F20">
        <v>0</v>
      </c>
      <c r="G20">
        <v>3</v>
      </c>
      <c r="H20">
        <v>0</v>
      </c>
      <c r="J20">
        <f t="shared" si="2"/>
        <v>19</v>
      </c>
      <c r="K20">
        <f>VLOOKUP($A20,RankingWk14!$A$2:$H$33,2,FALSE)-J20</f>
        <v>7</v>
      </c>
      <c r="L20" t="str">
        <f t="shared" si="0"/>
        <v>St. Louis Rams</v>
      </c>
      <c r="M20" s="5">
        <f t="shared" si="1"/>
        <v>1479.0871363692854</v>
      </c>
      <c r="N20" s="6">
        <f>M20-VLOOKUP($A20,RankingWk14!$A$2:$H$33,3,FALSE)</f>
        <v>49.268074615041996</v>
      </c>
    </row>
    <row r="21" spans="1:14">
      <c r="A21" t="s">
        <v>43</v>
      </c>
      <c r="B21">
        <v>20</v>
      </c>
      <c r="C21">
        <v>1474.950526757714</v>
      </c>
      <c r="D21">
        <v>7</v>
      </c>
      <c r="E21">
        <v>3</v>
      </c>
      <c r="F21">
        <v>0</v>
      </c>
      <c r="G21">
        <v>4</v>
      </c>
      <c r="H21">
        <v>0</v>
      </c>
      <c r="J21">
        <f t="shared" si="2"/>
        <v>20</v>
      </c>
      <c r="K21">
        <f>VLOOKUP($A21,RankingWk14!$A$2:$H$33,2,FALSE)-J21</f>
        <v>3</v>
      </c>
      <c r="L21" t="str">
        <f t="shared" si="0"/>
        <v>Miami Dolphins</v>
      </c>
      <c r="M21" s="5">
        <f t="shared" si="1"/>
        <v>1474.950526757714</v>
      </c>
      <c r="N21" s="6">
        <f>M21-VLOOKUP($A21,RankingWk14!$A$2:$H$33,3,FALSE)</f>
        <v>8.8306005038584772</v>
      </c>
    </row>
    <row r="22" spans="1:14">
      <c r="A22" t="s">
        <v>40</v>
      </c>
      <c r="B22">
        <v>21</v>
      </c>
      <c r="C22">
        <v>1473.0155834388884</v>
      </c>
      <c r="D22">
        <v>7</v>
      </c>
      <c r="E22">
        <v>3</v>
      </c>
      <c r="F22">
        <v>0</v>
      </c>
      <c r="G22">
        <v>4</v>
      </c>
      <c r="H22">
        <v>1</v>
      </c>
      <c r="J22">
        <f t="shared" si="2"/>
        <v>21</v>
      </c>
      <c r="K22">
        <f>VLOOKUP($A22,RankingWk14!$A$2:$H$33,2,FALSE)-J22</f>
        <v>-6</v>
      </c>
      <c r="L22" t="str">
        <f t="shared" si="0"/>
        <v>Buffalo Bills</v>
      </c>
      <c r="M22" s="5">
        <f t="shared" si="1"/>
        <v>1473.0155834388884</v>
      </c>
      <c r="N22" s="6">
        <f>M22-VLOOKUP($A22,RankingWk14!$A$2:$H$33,3,FALSE)</f>
        <v>-20.386590163685241</v>
      </c>
    </row>
    <row r="23" spans="1:14">
      <c r="A23" t="s">
        <v>41</v>
      </c>
      <c r="B23">
        <v>22</v>
      </c>
      <c r="C23">
        <v>1467.1676203964992</v>
      </c>
      <c r="D23">
        <v>8</v>
      </c>
      <c r="E23">
        <v>1</v>
      </c>
      <c r="F23">
        <v>0</v>
      </c>
      <c r="G23">
        <v>7</v>
      </c>
      <c r="H23">
        <v>0</v>
      </c>
      <c r="J23">
        <f t="shared" si="2"/>
        <v>22</v>
      </c>
      <c r="K23">
        <f>VLOOKUP($A23,RankingWk14!$A$2:$H$33,2,FALSE)-J23</f>
        <v>-8</v>
      </c>
      <c r="L23" t="str">
        <f t="shared" si="0"/>
        <v>Detroit Lions</v>
      </c>
      <c r="M23" s="5">
        <f t="shared" si="1"/>
        <v>1467.1676203964992</v>
      </c>
      <c r="N23" s="6">
        <f>M23-VLOOKUP($A23,RankingWk14!$A$2:$H$33,3,FALSE)</f>
        <v>-26.749210547959137</v>
      </c>
    </row>
    <row r="24" spans="1:14">
      <c r="A24" t="s">
        <v>31</v>
      </c>
      <c r="B24">
        <v>23</v>
      </c>
      <c r="C24">
        <v>1460.9390300449566</v>
      </c>
      <c r="D24">
        <v>8</v>
      </c>
      <c r="E24">
        <v>3</v>
      </c>
      <c r="F24">
        <v>0</v>
      </c>
      <c r="G24">
        <v>5</v>
      </c>
      <c r="H24">
        <v>0</v>
      </c>
      <c r="J24">
        <f t="shared" si="2"/>
        <v>23</v>
      </c>
      <c r="K24">
        <f>VLOOKUP($A24,RankingWk14!$A$2:$H$33,2,FALSE)-J24</f>
        <v>-6</v>
      </c>
      <c r="L24" t="str">
        <f t="shared" si="0"/>
        <v>Houston Texans</v>
      </c>
      <c r="M24" s="5">
        <f t="shared" si="1"/>
        <v>1460.9390300449566</v>
      </c>
      <c r="N24" s="6">
        <f>M24-VLOOKUP($A24,RankingWk14!$A$2:$H$33,3,FALSE)</f>
        <v>-29.321312992050252</v>
      </c>
    </row>
    <row r="25" spans="1:14">
      <c r="A25" t="s">
        <v>21</v>
      </c>
      <c r="B25">
        <v>24</v>
      </c>
      <c r="C25">
        <v>1458.9621103719257</v>
      </c>
      <c r="D25">
        <v>8</v>
      </c>
      <c r="E25">
        <v>2</v>
      </c>
      <c r="F25">
        <v>0</v>
      </c>
      <c r="G25">
        <v>6</v>
      </c>
      <c r="H25">
        <v>0</v>
      </c>
      <c r="J25">
        <f t="shared" si="2"/>
        <v>24</v>
      </c>
      <c r="K25">
        <f>VLOOKUP($A25,RankingWk14!$A$2:$H$33,2,FALSE)-J25</f>
        <v>1</v>
      </c>
      <c r="L25" t="str">
        <f t="shared" si="0"/>
        <v>San Diego Chargers</v>
      </c>
      <c r="M25" s="5">
        <f t="shared" si="1"/>
        <v>1458.9621103719257</v>
      </c>
      <c r="N25" s="6">
        <f>M25-VLOOKUP($A25,RankingWk14!$A$2:$H$33,3,FALSE)</f>
        <v>16.697712778188361</v>
      </c>
    </row>
    <row r="26" spans="1:14">
      <c r="A26" t="s">
        <v>46</v>
      </c>
      <c r="B26">
        <v>25</v>
      </c>
      <c r="C26">
        <v>1452.6813452771858</v>
      </c>
      <c r="D26">
        <v>7</v>
      </c>
      <c r="E26">
        <v>4</v>
      </c>
      <c r="F26">
        <v>0</v>
      </c>
      <c r="G26">
        <v>3</v>
      </c>
      <c r="H26">
        <v>0</v>
      </c>
      <c r="J26">
        <f t="shared" si="2"/>
        <v>25</v>
      </c>
      <c r="K26">
        <f>VLOOKUP($A26,RankingWk14!$A$2:$H$33,2,FALSE)-J26</f>
        <v>-4</v>
      </c>
      <c r="L26" t="str">
        <f t="shared" si="0"/>
        <v>New York Jets</v>
      </c>
      <c r="M26" s="5">
        <f t="shared" si="1"/>
        <v>1452.6813452771858</v>
      </c>
      <c r="N26" s="6">
        <f>M26-VLOOKUP($A26,RankingWk14!$A$2:$H$33,3,FALSE)</f>
        <v>-14.543712169934906</v>
      </c>
    </row>
    <row r="27" spans="1:14">
      <c r="A27" t="s">
        <v>32</v>
      </c>
      <c r="B27">
        <v>26</v>
      </c>
      <c r="C27">
        <v>1448.1533216258526</v>
      </c>
      <c r="D27">
        <v>7</v>
      </c>
      <c r="E27">
        <v>2</v>
      </c>
      <c r="F27">
        <v>0</v>
      </c>
      <c r="G27">
        <v>5</v>
      </c>
      <c r="H27">
        <v>0</v>
      </c>
      <c r="J27">
        <f t="shared" si="2"/>
        <v>26</v>
      </c>
      <c r="K27">
        <f>VLOOKUP($A27,RankingWk14!$A$2:$H$33,2,FALSE)-J27</f>
        <v>-6</v>
      </c>
      <c r="L27" t="str">
        <f t="shared" si="0"/>
        <v>Chicago Bears</v>
      </c>
      <c r="M27" s="5">
        <f t="shared" si="1"/>
        <v>1448.1533216258526</v>
      </c>
      <c r="N27" s="6">
        <f>M27-VLOOKUP($A27,RankingWk14!$A$2:$H$33,3,FALSE)</f>
        <v>-23.652823807832419</v>
      </c>
    </row>
    <row r="28" spans="1:14">
      <c r="A28" t="s">
        <v>29</v>
      </c>
      <c r="B28">
        <v>27</v>
      </c>
      <c r="C28">
        <v>1408.7459077783835</v>
      </c>
      <c r="D28">
        <v>7</v>
      </c>
      <c r="E28">
        <v>2</v>
      </c>
      <c r="F28">
        <v>0</v>
      </c>
      <c r="G28">
        <v>5</v>
      </c>
      <c r="H28">
        <v>1</v>
      </c>
      <c r="J28">
        <f t="shared" si="2"/>
        <v>27</v>
      </c>
      <c r="K28">
        <f>VLOOKUP($A28,RankingWk14!$A$2:$H$33,2,FALSE)-J28</f>
        <v>2</v>
      </c>
      <c r="L28" t="str">
        <f t="shared" si="0"/>
        <v>Jacksonville Jaguars</v>
      </c>
      <c r="M28" s="5">
        <f t="shared" si="1"/>
        <v>1408.7459077783835</v>
      </c>
      <c r="N28" s="6">
        <f>M28-VLOOKUP($A28,RankingWk14!$A$2:$H$33,3,FALSE)</f>
        <v>12.158243731596713</v>
      </c>
    </row>
    <row r="29" spans="1:14">
      <c r="A29" t="s">
        <v>37</v>
      </c>
      <c r="B29">
        <v>28</v>
      </c>
      <c r="C29">
        <v>1405.8027466280196</v>
      </c>
      <c r="D29">
        <v>7</v>
      </c>
      <c r="E29">
        <v>4</v>
      </c>
      <c r="F29">
        <v>0</v>
      </c>
      <c r="G29">
        <v>3</v>
      </c>
      <c r="H29">
        <v>0</v>
      </c>
      <c r="J29">
        <f t="shared" si="2"/>
        <v>28</v>
      </c>
      <c r="K29">
        <f>VLOOKUP($A29,RankingWk14!$A$2:$H$33,2,FALSE)-J29</f>
        <v>2</v>
      </c>
      <c r="L29" t="str">
        <f t="shared" si="0"/>
        <v>Oakland Raiders</v>
      </c>
      <c r="M29" s="5">
        <f t="shared" si="1"/>
        <v>1405.8027466280196</v>
      </c>
      <c r="N29" s="6">
        <f>M29-VLOOKUP($A29,RankingWk14!$A$2:$H$33,3,FALSE)</f>
        <v>22.137089998313058</v>
      </c>
    </row>
    <row r="30" spans="1:14">
      <c r="A30" t="s">
        <v>22</v>
      </c>
      <c r="B30">
        <v>29</v>
      </c>
      <c r="C30">
        <v>1402.677636013502</v>
      </c>
      <c r="D30">
        <v>7</v>
      </c>
      <c r="E30">
        <v>3</v>
      </c>
      <c r="F30">
        <v>0</v>
      </c>
      <c r="G30">
        <v>4</v>
      </c>
      <c r="H30">
        <v>1</v>
      </c>
      <c r="J30">
        <f t="shared" si="2"/>
        <v>29</v>
      </c>
      <c r="K30">
        <f>VLOOKUP($A30,RankingWk14!$A$2:$H$33,2,FALSE)-J30</f>
        <v>-2</v>
      </c>
      <c r="L30" t="str">
        <f t="shared" si="0"/>
        <v>Washington Redskins</v>
      </c>
      <c r="M30" s="5">
        <f t="shared" si="1"/>
        <v>1402.677636013502</v>
      </c>
      <c r="N30" s="6">
        <f>M30-VLOOKUP($A30,RankingWk14!$A$2:$H$33,3,FALSE)</f>
        <v>-12.518420862548737</v>
      </c>
    </row>
    <row r="31" spans="1:14">
      <c r="A31" t="s">
        <v>48</v>
      </c>
      <c r="B31">
        <v>30</v>
      </c>
      <c r="C31">
        <v>1369.942567980157</v>
      </c>
      <c r="D31">
        <v>7</v>
      </c>
      <c r="E31">
        <v>3</v>
      </c>
      <c r="F31">
        <v>0</v>
      </c>
      <c r="G31">
        <v>4</v>
      </c>
      <c r="H31">
        <v>0</v>
      </c>
      <c r="J31">
        <f t="shared" si="2"/>
        <v>30</v>
      </c>
      <c r="K31">
        <f>VLOOKUP($A31,RankingWk14!$A$2:$H$33,2,FALSE)-J31</f>
        <v>-2</v>
      </c>
      <c r="L31" t="str">
        <f t="shared" si="0"/>
        <v>Tampa Bay Buccaneers</v>
      </c>
      <c r="M31" s="5">
        <f t="shared" si="1"/>
        <v>1369.942567980157</v>
      </c>
      <c r="N31" s="6">
        <f>M31-VLOOKUP($A31,RankingWk14!$A$2:$H$33,3,FALSE)</f>
        <v>-33.940960260636075</v>
      </c>
    </row>
    <row r="32" spans="1:14">
      <c r="A32" t="s">
        <v>26</v>
      </c>
      <c r="B32">
        <v>31</v>
      </c>
      <c r="C32">
        <v>1357.4913417714783</v>
      </c>
      <c r="D32">
        <v>8</v>
      </c>
      <c r="E32">
        <v>2</v>
      </c>
      <c r="F32">
        <v>0</v>
      </c>
      <c r="G32">
        <v>6</v>
      </c>
      <c r="H32">
        <v>0</v>
      </c>
      <c r="J32">
        <f t="shared" si="2"/>
        <v>31</v>
      </c>
      <c r="K32">
        <f>VLOOKUP($A32,RankingWk14!$A$2:$H$33,2,FALSE)-J32</f>
        <v>1</v>
      </c>
      <c r="L32" t="str">
        <f t="shared" si="0"/>
        <v>Cleveland Browns</v>
      </c>
      <c r="M32" s="5">
        <f t="shared" si="1"/>
        <v>1357.4913417714783</v>
      </c>
      <c r="N32" s="6">
        <f>M32-VLOOKUP($A32,RankingWk14!$A$2:$H$33,3,FALSE)</f>
        <v>22.021650381317841</v>
      </c>
    </row>
    <row r="33" spans="1:14">
      <c r="A33" t="s">
        <v>47</v>
      </c>
      <c r="B33">
        <v>32</v>
      </c>
      <c r="C33">
        <v>1333.4291323095265</v>
      </c>
      <c r="D33">
        <v>7</v>
      </c>
      <c r="E33">
        <v>1</v>
      </c>
      <c r="F33">
        <v>0</v>
      </c>
      <c r="G33">
        <v>6</v>
      </c>
      <c r="H33">
        <v>0</v>
      </c>
      <c r="J33">
        <f t="shared" si="2"/>
        <v>32</v>
      </c>
      <c r="K33">
        <f>VLOOKUP($A33,RankingWk14!$A$2:$H$33,2,FALSE)-J33</f>
        <v>-1</v>
      </c>
      <c r="L33" t="str">
        <f t="shared" si="0"/>
        <v>Tennessee Titans</v>
      </c>
      <c r="M33" s="5">
        <f t="shared" si="1"/>
        <v>1333.4291323095265</v>
      </c>
      <c r="N33" s="6">
        <f>M33-VLOOKUP($A33,RankingWk14!$A$2:$H$33,3,FALSE)</f>
        <v>-8.5808162708774489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O33"/>
    </sheetView>
  </sheetViews>
  <sheetFormatPr baseColWidth="10" defaultColWidth="8.83203125" defaultRowHeight="14" x14ac:dyDescent="0"/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30</v>
      </c>
      <c r="B2">
        <v>1</v>
      </c>
      <c r="C2">
        <v>1700.4827398943776</v>
      </c>
      <c r="D2">
        <v>8</v>
      </c>
      <c r="E2">
        <v>8</v>
      </c>
      <c r="F2">
        <v>0</v>
      </c>
      <c r="G2">
        <v>0</v>
      </c>
      <c r="H2">
        <v>0</v>
      </c>
      <c r="J2">
        <f>1</f>
        <v>1</v>
      </c>
      <c r="K2">
        <f>VLOOKUP($A2,RankingWk14!$A$2:$H$33,2,FALSE)-J2</f>
        <v>0</v>
      </c>
      <c r="L2" t="str">
        <f>A2</f>
        <v>New England Patriots</v>
      </c>
      <c r="M2" s="5">
        <f>C2</f>
        <v>1700.4827398943776</v>
      </c>
      <c r="N2" s="6">
        <f>M2-VLOOKUP($A2,RankingWk14!$A$2:$H$33,3,FALSE)</f>
        <v>22.951760177940059</v>
      </c>
    </row>
    <row r="3" spans="1:14">
      <c r="A3" t="s">
        <v>52</v>
      </c>
      <c r="B3">
        <v>2</v>
      </c>
      <c r="C3">
        <v>1657.5728615235444</v>
      </c>
      <c r="D3">
        <v>8</v>
      </c>
      <c r="E3">
        <v>7</v>
      </c>
      <c r="F3">
        <v>0</v>
      </c>
      <c r="G3">
        <v>1</v>
      </c>
      <c r="H3">
        <v>0</v>
      </c>
      <c r="J3">
        <f>J2+1</f>
        <v>2</v>
      </c>
      <c r="K3">
        <f>VLOOKUP($A3,RankingWk14!$A$2:$H$33,2,FALSE)-J3</f>
        <v>0</v>
      </c>
      <c r="L3" t="str">
        <f t="shared" ref="L3:L33" si="0">A3</f>
        <v>Denver Broncos</v>
      </c>
      <c r="M3" s="5">
        <f t="shared" ref="M3:M33" si="1">C3</f>
        <v>1657.5728615235444</v>
      </c>
      <c r="N3" s="6">
        <f>M3-VLOOKUP($A3,RankingWk14!$A$2:$H$33,3,FALSE)</f>
        <v>-9.4063541126404289</v>
      </c>
    </row>
    <row r="4" spans="1:14">
      <c r="A4" t="s">
        <v>36</v>
      </c>
      <c r="B4">
        <v>3</v>
      </c>
      <c r="C4">
        <v>1639.082810579275</v>
      </c>
      <c r="D4">
        <v>8</v>
      </c>
      <c r="E4">
        <v>8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VLOOKUP($A4,RankingWk14!$A$2:$H$33,2,FALSE)-J4</f>
        <v>2</v>
      </c>
      <c r="L4" t="str">
        <f t="shared" si="0"/>
        <v>Cincinnati Bengals</v>
      </c>
      <c r="M4" s="5">
        <f t="shared" si="1"/>
        <v>1639.082810579275</v>
      </c>
      <c r="N4" s="6">
        <f>M4-VLOOKUP($A4,RankingWk14!$A$2:$H$33,3,FALSE)</f>
        <v>20.950458718475147</v>
      </c>
    </row>
    <row r="5" spans="1:14">
      <c r="A5" t="s">
        <v>50</v>
      </c>
      <c r="B5">
        <v>4</v>
      </c>
      <c r="C5">
        <v>1609.6478835478722</v>
      </c>
      <c r="D5">
        <v>8</v>
      </c>
      <c r="E5">
        <v>4</v>
      </c>
      <c r="F5">
        <v>0</v>
      </c>
      <c r="G5">
        <v>4</v>
      </c>
      <c r="H5">
        <v>1</v>
      </c>
      <c r="J5">
        <f t="shared" si="2"/>
        <v>4</v>
      </c>
      <c r="K5">
        <f>VLOOKUP($A5,RankingWk14!$A$2:$H$33,2,FALSE)-J5</f>
        <v>0</v>
      </c>
      <c r="L5" t="str">
        <f t="shared" si="0"/>
        <v>Seattle Seahawks</v>
      </c>
      <c r="M5" s="5">
        <f t="shared" si="1"/>
        <v>1609.6478835478722</v>
      </c>
      <c r="N5" s="6">
        <f>M5-VLOOKUP($A5,RankingWk14!$A$2:$H$33,3,FALSE)</f>
        <v>-16.488423766770893</v>
      </c>
    </row>
    <row r="6" spans="1:14">
      <c r="A6" t="s">
        <v>23</v>
      </c>
      <c r="B6">
        <v>5</v>
      </c>
      <c r="C6">
        <v>1600.7047405102617</v>
      </c>
      <c r="D6">
        <v>8</v>
      </c>
      <c r="E6">
        <v>8</v>
      </c>
      <c r="F6">
        <v>0</v>
      </c>
      <c r="G6">
        <v>0</v>
      </c>
      <c r="H6">
        <v>0</v>
      </c>
      <c r="J6">
        <f t="shared" si="2"/>
        <v>5</v>
      </c>
      <c r="K6">
        <f>VLOOKUP($A6,RankingWk14!$A$2:$H$33,2,FALSE)-J6</f>
        <v>-2</v>
      </c>
      <c r="L6" t="str">
        <f t="shared" si="0"/>
        <v>Carolina Panthers</v>
      </c>
      <c r="M6" s="5">
        <f t="shared" si="1"/>
        <v>1600.7047405102617</v>
      </c>
      <c r="N6" s="6">
        <f>M6-VLOOKUP($A6,RankingWk14!$A$2:$H$33,3,FALSE)</f>
        <v>-28.273303290994136</v>
      </c>
    </row>
    <row r="7" spans="1:14">
      <c r="A7" t="s">
        <v>33</v>
      </c>
      <c r="B7">
        <v>6</v>
      </c>
      <c r="C7">
        <v>1579.3305809521191</v>
      </c>
      <c r="D7">
        <v>8</v>
      </c>
      <c r="E7">
        <v>6</v>
      </c>
      <c r="F7">
        <v>0</v>
      </c>
      <c r="G7">
        <v>2</v>
      </c>
      <c r="H7">
        <v>0</v>
      </c>
      <c r="J7">
        <f t="shared" si="2"/>
        <v>6</v>
      </c>
      <c r="K7">
        <f>VLOOKUP($A7,RankingWk14!$A$2:$H$33,2,FALSE)-J7</f>
        <v>1</v>
      </c>
      <c r="L7" t="str">
        <f t="shared" si="0"/>
        <v>Green Bay Packers</v>
      </c>
      <c r="M7" s="5">
        <f t="shared" si="1"/>
        <v>1579.3305809521191</v>
      </c>
      <c r="N7" s="6">
        <f>M7-VLOOKUP($A7,RankingWk14!$A$2:$H$33,3,FALSE)</f>
        <v>10.743279822397653</v>
      </c>
    </row>
    <row r="8" spans="1:14">
      <c r="A8" t="s">
        <v>49</v>
      </c>
      <c r="B8">
        <v>7</v>
      </c>
      <c r="C8">
        <v>1568.9611565839882</v>
      </c>
      <c r="D8">
        <v>8</v>
      </c>
      <c r="E8">
        <v>6</v>
      </c>
      <c r="F8">
        <v>0</v>
      </c>
      <c r="G8">
        <v>2</v>
      </c>
      <c r="H8">
        <v>1</v>
      </c>
      <c r="J8">
        <f t="shared" si="2"/>
        <v>7</v>
      </c>
      <c r="K8">
        <f>VLOOKUP($A8,RankingWk14!$A$2:$H$33,2,FALSE)-J8</f>
        <v>-1</v>
      </c>
      <c r="L8" t="str">
        <f t="shared" si="0"/>
        <v>Arizona Cardinals</v>
      </c>
      <c r="M8" s="5">
        <f t="shared" si="1"/>
        <v>1568.9611565839882</v>
      </c>
      <c r="N8" s="6">
        <f>M8-VLOOKUP($A8,RankingWk14!$A$2:$H$33,3,FALSE)</f>
        <v>-44.672284638933888</v>
      </c>
    </row>
    <row r="9" spans="1:14">
      <c r="A9" t="s">
        <v>35</v>
      </c>
      <c r="B9">
        <v>8</v>
      </c>
      <c r="C9">
        <v>1545.9344797631475</v>
      </c>
      <c r="D9">
        <v>9</v>
      </c>
      <c r="E9">
        <v>5</v>
      </c>
      <c r="F9">
        <v>0</v>
      </c>
      <c r="G9">
        <v>4</v>
      </c>
      <c r="H9">
        <v>0</v>
      </c>
      <c r="J9">
        <f t="shared" si="2"/>
        <v>8</v>
      </c>
      <c r="K9">
        <f>VLOOKUP($A9,RankingWk14!$A$2:$H$33,2,FALSE)-J9</f>
        <v>0</v>
      </c>
      <c r="L9" t="str">
        <f t="shared" si="0"/>
        <v>Pittsburgh Steelers</v>
      </c>
      <c r="M9" s="5">
        <f t="shared" si="1"/>
        <v>1545.9344797631475</v>
      </c>
      <c r="N9" s="6">
        <f>M9-VLOOKUP($A9,RankingWk14!$A$2:$H$33,3,FALSE)</f>
        <v>-8.3327658763971613</v>
      </c>
    </row>
    <row r="10" spans="1:14">
      <c r="A10" t="s">
        <v>25</v>
      </c>
      <c r="B10">
        <v>9</v>
      </c>
      <c r="C10">
        <v>1537.8514868168027</v>
      </c>
      <c r="D10">
        <v>9</v>
      </c>
      <c r="E10">
        <v>3</v>
      </c>
      <c r="F10">
        <v>0</v>
      </c>
      <c r="G10">
        <v>6</v>
      </c>
      <c r="H10">
        <v>0</v>
      </c>
      <c r="J10">
        <f t="shared" si="2"/>
        <v>9</v>
      </c>
      <c r="K10">
        <f>VLOOKUP($A10,RankingWk14!$A$2:$H$33,2,FALSE)-J10</f>
        <v>2</v>
      </c>
      <c r="L10" t="str">
        <f t="shared" si="0"/>
        <v>San Francisco 49ers</v>
      </c>
      <c r="M10" s="5">
        <f t="shared" si="1"/>
        <v>1537.8514868168027</v>
      </c>
      <c r="N10" s="6">
        <f>M10-VLOOKUP($A10,RankingWk14!$A$2:$H$33,3,FALSE)</f>
        <v>9.2053938835645113</v>
      </c>
    </row>
    <row r="11" spans="1:14">
      <c r="A11" t="s">
        <v>24</v>
      </c>
      <c r="B11">
        <v>10</v>
      </c>
      <c r="C11">
        <v>1528.6906940725048</v>
      </c>
      <c r="D11">
        <v>8</v>
      </c>
      <c r="E11">
        <v>3</v>
      </c>
      <c r="F11">
        <v>0</v>
      </c>
      <c r="G11">
        <v>5</v>
      </c>
      <c r="H11">
        <v>0</v>
      </c>
      <c r="J11">
        <f t="shared" si="2"/>
        <v>10</v>
      </c>
      <c r="K11">
        <f>VLOOKUP($A11,RankingWk14!$A$2:$H$33,2,FALSE)-J11</f>
        <v>2</v>
      </c>
      <c r="L11" t="str">
        <f t="shared" si="0"/>
        <v>Dallas Cowboys</v>
      </c>
      <c r="M11" s="5">
        <f t="shared" si="1"/>
        <v>1528.6906940725048</v>
      </c>
      <c r="N11" s="6">
        <f>M11-VLOOKUP($A11,RankingWk14!$A$2:$H$33,3,FALSE)</f>
        <v>6.7476206043641014</v>
      </c>
    </row>
    <row r="12" spans="1:14">
      <c r="A12" t="s">
        <v>27</v>
      </c>
      <c r="B12">
        <v>11</v>
      </c>
      <c r="C12">
        <v>1528.3740366571312</v>
      </c>
      <c r="D12">
        <v>9</v>
      </c>
      <c r="E12">
        <v>4</v>
      </c>
      <c r="F12">
        <v>0</v>
      </c>
      <c r="G12">
        <v>5</v>
      </c>
      <c r="H12">
        <v>0</v>
      </c>
      <c r="J12">
        <f t="shared" si="2"/>
        <v>11</v>
      </c>
      <c r="K12">
        <f>VLOOKUP($A12,RankingWk14!$A$2:$H$33,2,FALSE)-J12</f>
        <v>-1</v>
      </c>
      <c r="L12" t="str">
        <f t="shared" si="0"/>
        <v>Indianapolis Colts</v>
      </c>
      <c r="M12" s="5">
        <f t="shared" si="1"/>
        <v>1528.3740366571312</v>
      </c>
      <c r="N12" s="6">
        <f>M12-VLOOKUP($A12,RankingWk14!$A$2:$H$33,3,FALSE)</f>
        <v>-6.1635474824338417</v>
      </c>
    </row>
    <row r="13" spans="1:14">
      <c r="A13" t="s">
        <v>44</v>
      </c>
      <c r="B13">
        <v>12</v>
      </c>
      <c r="C13">
        <v>1521.6047579517822</v>
      </c>
      <c r="D13">
        <v>8</v>
      </c>
      <c r="E13">
        <v>6</v>
      </c>
      <c r="F13">
        <v>0</v>
      </c>
      <c r="G13">
        <v>2</v>
      </c>
      <c r="H13">
        <v>0</v>
      </c>
      <c r="J13">
        <f t="shared" si="2"/>
        <v>12</v>
      </c>
      <c r="K13">
        <f>VLOOKUP($A13,RankingWk14!$A$2:$H$33,2,FALSE)-J13</f>
        <v>1</v>
      </c>
      <c r="L13" t="str">
        <f t="shared" si="0"/>
        <v>Minnesota Vikings</v>
      </c>
      <c r="M13" s="5">
        <f t="shared" si="1"/>
        <v>1521.6047579517822</v>
      </c>
      <c r="N13" s="6">
        <f>M13-VLOOKUP($A13,RankingWk14!$A$2:$H$33,3,FALSE)</f>
        <v>1.3130557997665164</v>
      </c>
    </row>
    <row r="14" spans="1:14">
      <c r="A14" t="s">
        <v>45</v>
      </c>
      <c r="B14">
        <v>13</v>
      </c>
      <c r="C14">
        <v>1514.3594322253616</v>
      </c>
      <c r="D14">
        <v>9</v>
      </c>
      <c r="E14">
        <v>4</v>
      </c>
      <c r="F14">
        <v>0</v>
      </c>
      <c r="G14">
        <v>5</v>
      </c>
      <c r="H14">
        <v>0</v>
      </c>
      <c r="J14">
        <f t="shared" si="2"/>
        <v>13</v>
      </c>
      <c r="K14">
        <f>VLOOKUP($A14,RankingWk14!$A$2:$H$33,2,FALSE)-J14</f>
        <v>6</v>
      </c>
      <c r="L14" t="str">
        <f t="shared" si="0"/>
        <v>New Orleans Saints</v>
      </c>
      <c r="M14" s="5">
        <f t="shared" si="1"/>
        <v>1514.3594322253616</v>
      </c>
      <c r="N14" s="6">
        <f>M14-VLOOKUP($A14,RankingWk14!$A$2:$H$33,3,FALSE)</f>
        <v>37.103934580564783</v>
      </c>
    </row>
    <row r="15" spans="1:14">
      <c r="A15" t="s">
        <v>51</v>
      </c>
      <c r="B15">
        <v>14</v>
      </c>
      <c r="C15">
        <v>1504.8051951435907</v>
      </c>
      <c r="D15">
        <v>8</v>
      </c>
      <c r="E15">
        <v>2</v>
      </c>
      <c r="F15">
        <v>0</v>
      </c>
      <c r="G15">
        <v>6</v>
      </c>
      <c r="H15">
        <v>1</v>
      </c>
      <c r="J15">
        <f t="shared" si="2"/>
        <v>14</v>
      </c>
      <c r="K15">
        <f>VLOOKUP($A15,RankingWk14!$A$2:$H$33,2,FALSE)-J15</f>
        <v>2</v>
      </c>
      <c r="L15" t="str">
        <f t="shared" si="0"/>
        <v>Baltimore Ravens</v>
      </c>
      <c r="M15" s="5">
        <f t="shared" si="1"/>
        <v>1504.8051951435907</v>
      </c>
      <c r="N15" s="6">
        <f>M15-VLOOKUP($A15,RankingWk14!$A$2:$H$33,3,FALSE)</f>
        <v>12.087575658486685</v>
      </c>
    </row>
    <row r="16" spans="1:14">
      <c r="A16" t="s">
        <v>28</v>
      </c>
      <c r="B16">
        <v>15</v>
      </c>
      <c r="C16">
        <v>1502.0095651676311</v>
      </c>
      <c r="D16">
        <v>9</v>
      </c>
      <c r="E16">
        <v>5</v>
      </c>
      <c r="F16">
        <v>0</v>
      </c>
      <c r="G16">
        <v>4</v>
      </c>
      <c r="H16">
        <v>0</v>
      </c>
      <c r="J16">
        <f t="shared" si="2"/>
        <v>15</v>
      </c>
      <c r="K16">
        <f>VLOOKUP($A16,RankingWk14!$A$2:$H$33,2,FALSE)-J16</f>
        <v>7</v>
      </c>
      <c r="L16" t="str">
        <f t="shared" si="0"/>
        <v>New York Giants</v>
      </c>
      <c r="M16" s="5">
        <f t="shared" si="1"/>
        <v>1502.0095651676311</v>
      </c>
      <c r="N16" s="6">
        <f>M16-VLOOKUP($A16,RankingWk14!$A$2:$H$33,3,FALSE)</f>
        <v>35.066610836564223</v>
      </c>
    </row>
    <row r="17" spans="1:14">
      <c r="A17" t="s">
        <v>38</v>
      </c>
      <c r="B17">
        <v>16</v>
      </c>
      <c r="C17">
        <v>1501.775322714177</v>
      </c>
      <c r="D17">
        <v>8</v>
      </c>
      <c r="E17">
        <v>3</v>
      </c>
      <c r="F17">
        <v>0</v>
      </c>
      <c r="G17">
        <v>5</v>
      </c>
      <c r="H17">
        <v>0</v>
      </c>
      <c r="J17">
        <f t="shared" si="2"/>
        <v>16</v>
      </c>
      <c r="K17">
        <f>VLOOKUP($A17,RankingWk14!$A$2:$H$33,2,FALSE)-J17</f>
        <v>2</v>
      </c>
      <c r="L17" t="str">
        <f t="shared" si="0"/>
        <v>Philadelphia Eagles</v>
      </c>
      <c r="M17" s="5">
        <f t="shared" si="1"/>
        <v>1501.775322714177</v>
      </c>
      <c r="N17" s="6">
        <f>M17-VLOOKUP($A17,RankingWk14!$A$2:$H$33,3,FALSE)</f>
        <v>21.992336795232177</v>
      </c>
    </row>
    <row r="18" spans="1:14">
      <c r="A18" t="s">
        <v>39</v>
      </c>
      <c r="B18">
        <v>17</v>
      </c>
      <c r="C18">
        <v>1493.7309454431261</v>
      </c>
      <c r="D18">
        <v>9</v>
      </c>
      <c r="E18">
        <v>6</v>
      </c>
      <c r="F18">
        <v>0</v>
      </c>
      <c r="G18">
        <v>3</v>
      </c>
      <c r="H18">
        <v>0</v>
      </c>
      <c r="J18">
        <f t="shared" si="2"/>
        <v>17</v>
      </c>
      <c r="K18">
        <f>VLOOKUP($A18,RankingWk14!$A$2:$H$33,2,FALSE)-J18</f>
        <v>7</v>
      </c>
      <c r="L18" t="str">
        <f t="shared" si="0"/>
        <v>Atlanta Falcons</v>
      </c>
      <c r="M18" s="5">
        <f t="shared" si="1"/>
        <v>1493.7309454431261</v>
      </c>
      <c r="N18" s="6">
        <f>M18-VLOOKUP($A18,RankingWk14!$A$2:$H$33,3,FALSE)</f>
        <v>37.889555117834107</v>
      </c>
    </row>
    <row r="19" spans="1:14">
      <c r="A19" t="s">
        <v>42</v>
      </c>
      <c r="B19">
        <v>18</v>
      </c>
      <c r="C19">
        <v>1491.8834919476728</v>
      </c>
      <c r="D19">
        <v>8</v>
      </c>
      <c r="E19">
        <v>3</v>
      </c>
      <c r="F19">
        <v>0</v>
      </c>
      <c r="G19">
        <v>5</v>
      </c>
      <c r="H19">
        <v>1</v>
      </c>
      <c r="J19">
        <f t="shared" si="2"/>
        <v>18</v>
      </c>
      <c r="K19">
        <f>VLOOKUP($A19,RankingWk14!$A$2:$H$33,2,FALSE)-J19</f>
        <v>-9</v>
      </c>
      <c r="L19" t="str">
        <f t="shared" si="0"/>
        <v>Kansas City Chiefs</v>
      </c>
      <c r="M19" s="5">
        <f t="shared" si="1"/>
        <v>1491.8834919476728</v>
      </c>
      <c r="N19" s="6">
        <f>M19-VLOOKUP($A19,RankingWk14!$A$2:$H$33,3,FALSE)</f>
        <v>-47.45855678515386</v>
      </c>
    </row>
    <row r="20" spans="1:14">
      <c r="A20" t="s">
        <v>40</v>
      </c>
      <c r="B20">
        <v>19</v>
      </c>
      <c r="C20">
        <v>1485.5851979010674</v>
      </c>
      <c r="D20">
        <v>8</v>
      </c>
      <c r="E20">
        <v>4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VLOOKUP($A20,RankingWk14!$A$2:$H$33,2,FALSE)-J20</f>
        <v>-4</v>
      </c>
      <c r="L20" t="str">
        <f t="shared" si="0"/>
        <v>Buffalo Bills</v>
      </c>
      <c r="M20" s="5">
        <f t="shared" si="1"/>
        <v>1485.5851979010674</v>
      </c>
      <c r="N20" s="6">
        <f>M20-VLOOKUP($A20,RankingWk14!$A$2:$H$33,3,FALSE)</f>
        <v>-7.8169757015061805</v>
      </c>
    </row>
    <row r="21" spans="1:14">
      <c r="A21" t="s">
        <v>34</v>
      </c>
      <c r="B21">
        <v>20</v>
      </c>
      <c r="C21">
        <v>1467.7043118385789</v>
      </c>
      <c r="D21">
        <v>8</v>
      </c>
      <c r="E21">
        <v>4</v>
      </c>
      <c r="F21">
        <v>0</v>
      </c>
      <c r="G21">
        <v>4</v>
      </c>
      <c r="H21">
        <v>0</v>
      </c>
      <c r="J21">
        <f t="shared" si="2"/>
        <v>20</v>
      </c>
      <c r="K21">
        <f>VLOOKUP($A21,RankingWk14!$A$2:$H$33,2,FALSE)-J21</f>
        <v>6</v>
      </c>
      <c r="L21" t="str">
        <f t="shared" si="0"/>
        <v>St. Louis Rams</v>
      </c>
      <c r="M21" s="5">
        <f t="shared" si="1"/>
        <v>1467.7043118385789</v>
      </c>
      <c r="N21" s="6">
        <f>M21-VLOOKUP($A21,RankingWk14!$A$2:$H$33,3,FALSE)</f>
        <v>37.885250084335439</v>
      </c>
    </row>
    <row r="22" spans="1:14">
      <c r="A22" t="s">
        <v>41</v>
      </c>
      <c r="B22">
        <v>21</v>
      </c>
      <c r="C22">
        <v>1467.1676203964992</v>
      </c>
      <c r="D22">
        <v>8</v>
      </c>
      <c r="E22">
        <v>1</v>
      </c>
      <c r="F22">
        <v>0</v>
      </c>
      <c r="G22">
        <v>7</v>
      </c>
      <c r="H22">
        <v>1</v>
      </c>
      <c r="J22">
        <f t="shared" si="2"/>
        <v>21</v>
      </c>
      <c r="K22">
        <f>VLOOKUP($A22,RankingWk14!$A$2:$H$33,2,FALSE)-J22</f>
        <v>-7</v>
      </c>
      <c r="L22" t="str">
        <f t="shared" si="0"/>
        <v>Detroit Lions</v>
      </c>
      <c r="M22" s="5">
        <f t="shared" si="1"/>
        <v>1467.1676203964992</v>
      </c>
      <c r="N22" s="6">
        <f>M22-VLOOKUP($A22,RankingWk14!$A$2:$H$33,3,FALSE)</f>
        <v>-26.749210547959137</v>
      </c>
    </row>
    <row r="23" spans="1:14">
      <c r="A23" t="s">
        <v>46</v>
      </c>
      <c r="B23">
        <v>22</v>
      </c>
      <c r="C23">
        <v>1463.6090130915254</v>
      </c>
      <c r="D23">
        <v>8</v>
      </c>
      <c r="E23">
        <v>5</v>
      </c>
      <c r="F23">
        <v>0</v>
      </c>
      <c r="G23">
        <v>3</v>
      </c>
      <c r="H23">
        <v>0</v>
      </c>
      <c r="J23">
        <f t="shared" si="2"/>
        <v>22</v>
      </c>
      <c r="K23">
        <f>VLOOKUP($A23,RankingWk14!$A$2:$H$33,2,FALSE)-J23</f>
        <v>-1</v>
      </c>
      <c r="L23" t="str">
        <f t="shared" si="0"/>
        <v>New York Jets</v>
      </c>
      <c r="M23" s="5">
        <f t="shared" si="1"/>
        <v>1463.6090130915254</v>
      </c>
      <c r="N23" s="6">
        <f>M23-VLOOKUP($A23,RankingWk14!$A$2:$H$33,3,FALSE)</f>
        <v>-3.6160443555952497</v>
      </c>
    </row>
    <row r="24" spans="1:14">
      <c r="A24" t="s">
        <v>43</v>
      </c>
      <c r="B24">
        <v>23</v>
      </c>
      <c r="C24">
        <v>1462.3809122955349</v>
      </c>
      <c r="D24">
        <v>8</v>
      </c>
      <c r="E24">
        <v>3</v>
      </c>
      <c r="F24">
        <v>0</v>
      </c>
      <c r="G24">
        <v>5</v>
      </c>
      <c r="H24">
        <v>0</v>
      </c>
      <c r="J24">
        <f t="shared" si="2"/>
        <v>23</v>
      </c>
      <c r="K24">
        <f>VLOOKUP($A24,RankingWk14!$A$2:$H$33,2,FALSE)-J24</f>
        <v>0</v>
      </c>
      <c r="L24" t="str">
        <f t="shared" si="0"/>
        <v>Miami Dolphins</v>
      </c>
      <c r="M24" s="5">
        <f t="shared" si="1"/>
        <v>1462.3809122955349</v>
      </c>
      <c r="N24" s="6">
        <f>M24-VLOOKUP($A24,RankingWk14!$A$2:$H$33,3,FALSE)</f>
        <v>-3.7390139583205837</v>
      </c>
    </row>
    <row r="25" spans="1:14">
      <c r="A25" t="s">
        <v>32</v>
      </c>
      <c r="B25">
        <v>24</v>
      </c>
      <c r="C25">
        <v>1461.0420736518108</v>
      </c>
      <c r="D25">
        <v>8</v>
      </c>
      <c r="E25">
        <v>3</v>
      </c>
      <c r="F25">
        <v>0</v>
      </c>
      <c r="G25">
        <v>5</v>
      </c>
      <c r="H25">
        <v>0</v>
      </c>
      <c r="J25">
        <f t="shared" si="2"/>
        <v>24</v>
      </c>
      <c r="K25">
        <f>VLOOKUP($A25,RankingWk14!$A$2:$H$33,2,FALSE)-J25</f>
        <v>-4</v>
      </c>
      <c r="L25" t="str">
        <f t="shared" si="0"/>
        <v>Chicago Bears</v>
      </c>
      <c r="M25" s="5">
        <f t="shared" si="1"/>
        <v>1461.0420736518108</v>
      </c>
      <c r="N25" s="6">
        <f>M25-VLOOKUP($A25,RankingWk14!$A$2:$H$33,3,FALSE)</f>
        <v>-10.764071781874236</v>
      </c>
    </row>
    <row r="26" spans="1:14">
      <c r="A26" t="s">
        <v>31</v>
      </c>
      <c r="B26">
        <v>25</v>
      </c>
      <c r="C26">
        <v>1460.9390300449566</v>
      </c>
      <c r="D26">
        <v>8</v>
      </c>
      <c r="E26">
        <v>3</v>
      </c>
      <c r="F26">
        <v>0</v>
      </c>
      <c r="G26">
        <v>5</v>
      </c>
      <c r="H26">
        <v>1</v>
      </c>
      <c r="J26">
        <f t="shared" si="2"/>
        <v>25</v>
      </c>
      <c r="K26">
        <f>VLOOKUP($A26,RankingWk14!$A$2:$H$33,2,FALSE)-J26</f>
        <v>-8</v>
      </c>
      <c r="L26" t="str">
        <f t="shared" si="0"/>
        <v>Houston Texans</v>
      </c>
      <c r="M26" s="5">
        <f t="shared" si="1"/>
        <v>1460.9390300449566</v>
      </c>
      <c r="N26" s="6">
        <f>M26-VLOOKUP($A26,RankingWk14!$A$2:$H$33,3,FALSE)</f>
        <v>-29.321312992050252</v>
      </c>
    </row>
    <row r="27" spans="1:14">
      <c r="A27" t="s">
        <v>21</v>
      </c>
      <c r="B27">
        <v>26</v>
      </c>
      <c r="C27">
        <v>1446.0733583459676</v>
      </c>
      <c r="D27">
        <v>9</v>
      </c>
      <c r="E27">
        <v>2</v>
      </c>
      <c r="F27">
        <v>0</v>
      </c>
      <c r="G27">
        <v>7</v>
      </c>
      <c r="H27">
        <v>0</v>
      </c>
      <c r="J27">
        <f t="shared" si="2"/>
        <v>26</v>
      </c>
      <c r="K27">
        <f>VLOOKUP($A27,RankingWk14!$A$2:$H$33,2,FALSE)-J27</f>
        <v>-1</v>
      </c>
      <c r="L27" t="str">
        <f t="shared" si="0"/>
        <v>San Diego Chargers</v>
      </c>
      <c r="M27" s="5">
        <f t="shared" si="1"/>
        <v>1446.0733583459676</v>
      </c>
      <c r="N27" s="6">
        <f>M27-VLOOKUP($A27,RankingWk14!$A$2:$H$33,3,FALSE)</f>
        <v>3.8089607522301776</v>
      </c>
    </row>
    <row r="28" spans="1:14">
      <c r="A28" t="s">
        <v>22</v>
      </c>
      <c r="B28">
        <v>27</v>
      </c>
      <c r="C28">
        <v>1398.7895561709674</v>
      </c>
      <c r="D28">
        <v>8</v>
      </c>
      <c r="E28">
        <v>3</v>
      </c>
      <c r="F28">
        <v>0</v>
      </c>
      <c r="G28">
        <v>5</v>
      </c>
      <c r="H28">
        <v>0</v>
      </c>
      <c r="J28">
        <f t="shared" si="2"/>
        <v>27</v>
      </c>
      <c r="K28">
        <f>VLOOKUP($A28,RankingWk14!$A$2:$H$33,2,FALSE)-J28</f>
        <v>0</v>
      </c>
      <c r="L28" t="str">
        <f t="shared" si="0"/>
        <v>Washington Redskins</v>
      </c>
      <c r="M28" s="5">
        <f t="shared" si="1"/>
        <v>1398.7895561709674</v>
      </c>
      <c r="N28" s="6">
        <f>M28-VLOOKUP($A28,RankingWk14!$A$2:$H$33,3,FALSE)</f>
        <v>-16.406500705083317</v>
      </c>
    </row>
    <row r="29" spans="1:14">
      <c r="A29" t="s">
        <v>37</v>
      </c>
      <c r="B29">
        <v>28</v>
      </c>
      <c r="C29">
        <v>1397.8411063570909</v>
      </c>
      <c r="D29">
        <v>8</v>
      </c>
      <c r="E29">
        <v>4</v>
      </c>
      <c r="F29">
        <v>0</v>
      </c>
      <c r="G29">
        <v>4</v>
      </c>
      <c r="H29">
        <v>0</v>
      </c>
      <c r="J29">
        <f t="shared" si="2"/>
        <v>28</v>
      </c>
      <c r="K29">
        <f>VLOOKUP($A29,RankingWk14!$A$2:$H$33,2,FALSE)-J29</f>
        <v>2</v>
      </c>
      <c r="L29" t="str">
        <f t="shared" si="0"/>
        <v>Oakland Raiders</v>
      </c>
      <c r="M29" s="5">
        <f t="shared" si="1"/>
        <v>1397.8411063570909</v>
      </c>
      <c r="N29" s="6">
        <f>M29-VLOOKUP($A29,RankingWk14!$A$2:$H$33,3,FALSE)</f>
        <v>14.175449727384375</v>
      </c>
    </row>
    <row r="30" spans="1:14">
      <c r="A30" t="s">
        <v>29</v>
      </c>
      <c r="B30">
        <v>29</v>
      </c>
      <c r="C30">
        <v>1397.8182399640439</v>
      </c>
      <c r="D30">
        <v>8</v>
      </c>
      <c r="E30">
        <v>2</v>
      </c>
      <c r="F30">
        <v>0</v>
      </c>
      <c r="G30">
        <v>6</v>
      </c>
      <c r="H30">
        <v>0</v>
      </c>
      <c r="J30">
        <f t="shared" si="2"/>
        <v>29</v>
      </c>
      <c r="K30">
        <f>VLOOKUP($A30,RankingWk14!$A$2:$H$33,2,FALSE)-J30</f>
        <v>0</v>
      </c>
      <c r="L30" t="str">
        <f t="shared" si="0"/>
        <v>Jacksonville Jaguars</v>
      </c>
      <c r="M30" s="5">
        <f t="shared" si="1"/>
        <v>1397.8182399640439</v>
      </c>
      <c r="N30" s="6">
        <f>M30-VLOOKUP($A30,RankingWk14!$A$2:$H$33,3,FALSE)</f>
        <v>1.2305759172570561</v>
      </c>
    </row>
    <row r="31" spans="1:14">
      <c r="A31" t="s">
        <v>48</v>
      </c>
      <c r="B31">
        <v>30</v>
      </c>
      <c r="C31">
        <v>1361.7185965533088</v>
      </c>
      <c r="D31">
        <v>8</v>
      </c>
      <c r="E31">
        <v>3</v>
      </c>
      <c r="F31">
        <v>0</v>
      </c>
      <c r="G31">
        <v>5</v>
      </c>
      <c r="H31">
        <v>0</v>
      </c>
      <c r="J31">
        <f t="shared" si="2"/>
        <v>30</v>
      </c>
      <c r="K31">
        <f>VLOOKUP($A31,RankingWk14!$A$2:$H$33,2,FALSE)-J31</f>
        <v>-2</v>
      </c>
      <c r="L31" t="str">
        <f t="shared" si="0"/>
        <v>Tampa Bay Buccaneers</v>
      </c>
      <c r="M31" s="5">
        <f t="shared" si="1"/>
        <v>1361.7185965533088</v>
      </c>
      <c r="N31" s="6">
        <f>M31-VLOOKUP($A31,RankingWk14!$A$2:$H$33,3,FALSE)</f>
        <v>-42.164931687484341</v>
      </c>
    </row>
    <row r="32" spans="1:14">
      <c r="A32" t="s">
        <v>26</v>
      </c>
      <c r="B32">
        <v>31</v>
      </c>
      <c r="C32">
        <v>1353.2803649289744</v>
      </c>
      <c r="D32">
        <v>9</v>
      </c>
      <c r="E32">
        <v>2</v>
      </c>
      <c r="F32">
        <v>0</v>
      </c>
      <c r="G32">
        <v>7</v>
      </c>
      <c r="H32">
        <v>0</v>
      </c>
      <c r="J32">
        <f t="shared" si="2"/>
        <v>31</v>
      </c>
      <c r="K32">
        <f>VLOOKUP($A32,RankingWk14!$A$2:$H$33,2,FALSE)-J32</f>
        <v>1</v>
      </c>
      <c r="L32" t="str">
        <f t="shared" si="0"/>
        <v>Cleveland Browns</v>
      </c>
      <c r="M32" s="5">
        <f t="shared" si="1"/>
        <v>1353.2803649289744</v>
      </c>
      <c r="N32" s="6">
        <f>M32-VLOOKUP($A32,RankingWk14!$A$2:$H$33,3,FALSE)</f>
        <v>17.810673538813944</v>
      </c>
    </row>
    <row r="33" spans="1:14">
      <c r="A33" t="s">
        <v>47</v>
      </c>
      <c r="B33">
        <v>32</v>
      </c>
      <c r="C33">
        <v>1352.4207542483905</v>
      </c>
      <c r="D33">
        <v>8</v>
      </c>
      <c r="E33">
        <v>2</v>
      </c>
      <c r="F33">
        <v>0</v>
      </c>
      <c r="G33">
        <v>6</v>
      </c>
      <c r="H33">
        <v>0</v>
      </c>
      <c r="J33">
        <f t="shared" si="2"/>
        <v>32</v>
      </c>
      <c r="K33">
        <f>VLOOKUP($A33,RankingWk14!$A$2:$H$33,2,FALSE)-J33</f>
        <v>-1</v>
      </c>
      <c r="L33" t="str">
        <f t="shared" si="0"/>
        <v>Tennessee Titans</v>
      </c>
      <c r="M33" s="5">
        <f t="shared" si="1"/>
        <v>1352.4207542483905</v>
      </c>
      <c r="N33" s="6">
        <f>M33-VLOOKUP($A33,RankingWk14!$A$2:$H$33,3,FALSE)</f>
        <v>10.410805667986551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O33"/>
    </sheetView>
  </sheetViews>
  <sheetFormatPr baseColWidth="10" defaultColWidth="8.83203125" defaultRowHeight="14" x14ac:dyDescent="0"/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30</v>
      </c>
      <c r="B2">
        <v>1</v>
      </c>
      <c r="C2">
        <v>1706.5292654969817</v>
      </c>
      <c r="D2">
        <v>9</v>
      </c>
      <c r="E2">
        <v>9</v>
      </c>
      <c r="F2">
        <v>0</v>
      </c>
      <c r="G2">
        <v>0</v>
      </c>
      <c r="H2">
        <v>0</v>
      </c>
      <c r="J2">
        <f>1</f>
        <v>1</v>
      </c>
      <c r="K2">
        <f>VLOOKUP($A2,RankingWk14!$A$2:$H$33,2,FALSE)-J2</f>
        <v>0</v>
      </c>
      <c r="L2" t="str">
        <f>A2</f>
        <v>New England Patriots</v>
      </c>
      <c r="M2" s="5">
        <f>C2</f>
        <v>1706.5292654969817</v>
      </c>
      <c r="N2" s="6">
        <f>M2-VLOOKUP($A2,RankingWk14!$A$2:$H$33,3,FALSE)</f>
        <v>28.998285780544165</v>
      </c>
    </row>
    <row r="3" spans="1:14">
      <c r="A3" t="s">
        <v>52</v>
      </c>
      <c r="B3">
        <v>2</v>
      </c>
      <c r="C3">
        <v>1639.5259697574172</v>
      </c>
      <c r="D3">
        <v>9</v>
      </c>
      <c r="E3">
        <v>7</v>
      </c>
      <c r="F3">
        <v>0</v>
      </c>
      <c r="G3">
        <v>2</v>
      </c>
      <c r="H3">
        <v>0</v>
      </c>
      <c r="J3">
        <f>J2+1</f>
        <v>2</v>
      </c>
      <c r="K3">
        <f>VLOOKUP($A3,RankingWk14!$A$2:$H$33,2,FALSE)-J3</f>
        <v>0</v>
      </c>
      <c r="L3" t="str">
        <f t="shared" ref="L3:L33" si="0">A3</f>
        <v>Denver Broncos</v>
      </c>
      <c r="M3" s="5">
        <f t="shared" ref="M3:M33" si="1">C3</f>
        <v>1639.5259697574172</v>
      </c>
      <c r="N3" s="6">
        <f>M3-VLOOKUP($A3,RankingWk14!$A$2:$H$33,3,FALSE)</f>
        <v>-27.453245878767575</v>
      </c>
    </row>
    <row r="4" spans="1:14">
      <c r="A4" t="s">
        <v>36</v>
      </c>
      <c r="B4">
        <v>3</v>
      </c>
      <c r="C4">
        <v>1620.6818535887139</v>
      </c>
      <c r="D4">
        <v>9</v>
      </c>
      <c r="E4">
        <v>8</v>
      </c>
      <c r="F4">
        <v>0</v>
      </c>
      <c r="G4">
        <v>1</v>
      </c>
      <c r="H4">
        <v>0</v>
      </c>
      <c r="J4">
        <f t="shared" ref="J4:J33" si="2">J3+1</f>
        <v>3</v>
      </c>
      <c r="K4">
        <f>VLOOKUP($A4,RankingWk14!$A$2:$H$33,2,FALSE)-J4</f>
        <v>2</v>
      </c>
      <c r="L4" t="str">
        <f t="shared" si="0"/>
        <v>Cincinnati Bengals</v>
      </c>
      <c r="M4" s="5">
        <f t="shared" si="1"/>
        <v>1620.6818535887139</v>
      </c>
      <c r="N4" s="6">
        <f>M4-VLOOKUP($A4,RankingWk14!$A$2:$H$33,3,FALSE)</f>
        <v>2.5495017279140484</v>
      </c>
    </row>
    <row r="5" spans="1:14">
      <c r="A5" t="s">
        <v>23</v>
      </c>
      <c r="B5">
        <v>4</v>
      </c>
      <c r="C5">
        <v>1605.5351784149354</v>
      </c>
      <c r="D5">
        <v>9</v>
      </c>
      <c r="E5">
        <v>9</v>
      </c>
      <c r="F5">
        <v>0</v>
      </c>
      <c r="G5">
        <v>0</v>
      </c>
      <c r="H5">
        <v>0</v>
      </c>
      <c r="J5">
        <f t="shared" si="2"/>
        <v>4</v>
      </c>
      <c r="K5">
        <f>VLOOKUP($A5,RankingWk14!$A$2:$H$33,2,FALSE)-J5</f>
        <v>-1</v>
      </c>
      <c r="L5" t="str">
        <f t="shared" si="0"/>
        <v>Carolina Panthers</v>
      </c>
      <c r="M5" s="5">
        <f t="shared" si="1"/>
        <v>1605.5351784149354</v>
      </c>
      <c r="N5" s="6">
        <f>M5-VLOOKUP($A5,RankingWk14!$A$2:$H$33,3,FALSE)</f>
        <v>-23.442865386320364</v>
      </c>
    </row>
    <row r="6" spans="1:14">
      <c r="A6" t="s">
        <v>50</v>
      </c>
      <c r="B6">
        <v>5</v>
      </c>
      <c r="C6">
        <v>1595.6907158823785</v>
      </c>
      <c r="D6">
        <v>9</v>
      </c>
      <c r="E6">
        <v>4</v>
      </c>
      <c r="F6">
        <v>0</v>
      </c>
      <c r="G6">
        <v>5</v>
      </c>
      <c r="H6">
        <v>0</v>
      </c>
      <c r="J6">
        <f t="shared" si="2"/>
        <v>5</v>
      </c>
      <c r="K6">
        <f>VLOOKUP($A6,RankingWk14!$A$2:$H$33,2,FALSE)-J6</f>
        <v>-1</v>
      </c>
      <c r="L6" t="str">
        <f t="shared" si="0"/>
        <v>Seattle Seahawks</v>
      </c>
      <c r="M6" s="5">
        <f t="shared" si="1"/>
        <v>1595.6907158823785</v>
      </c>
      <c r="N6" s="6">
        <f>M6-VLOOKUP($A6,RankingWk14!$A$2:$H$33,3,FALSE)</f>
        <v>-30.445591432264564</v>
      </c>
    </row>
    <row r="7" spans="1:14">
      <c r="A7" t="s">
        <v>49</v>
      </c>
      <c r="B7">
        <v>6</v>
      </c>
      <c r="C7">
        <v>1582.9183242494819</v>
      </c>
      <c r="D7">
        <v>9</v>
      </c>
      <c r="E7">
        <v>7</v>
      </c>
      <c r="F7">
        <v>0</v>
      </c>
      <c r="G7">
        <v>2</v>
      </c>
      <c r="H7">
        <v>0</v>
      </c>
      <c r="J7">
        <f t="shared" si="2"/>
        <v>6</v>
      </c>
      <c r="K7">
        <f>VLOOKUP($A7,RankingWk14!$A$2:$H$33,2,FALSE)-J7</f>
        <v>0</v>
      </c>
      <c r="L7" t="str">
        <f t="shared" si="0"/>
        <v>Arizona Cardinals</v>
      </c>
      <c r="M7" s="5">
        <f t="shared" si="1"/>
        <v>1582.9183242494819</v>
      </c>
      <c r="N7" s="6">
        <f>M7-VLOOKUP($A7,RankingWk14!$A$2:$H$33,3,FALSE)</f>
        <v>-30.715116973440217</v>
      </c>
    </row>
    <row r="8" spans="1:14">
      <c r="A8" t="s">
        <v>33</v>
      </c>
      <c r="B8">
        <v>7</v>
      </c>
      <c r="C8">
        <v>1562.9297755141283</v>
      </c>
      <c r="D8">
        <v>9</v>
      </c>
      <c r="E8">
        <v>6</v>
      </c>
      <c r="F8">
        <v>0</v>
      </c>
      <c r="G8">
        <v>3</v>
      </c>
      <c r="H8">
        <v>0</v>
      </c>
      <c r="J8">
        <f t="shared" si="2"/>
        <v>7</v>
      </c>
      <c r="K8">
        <f>VLOOKUP($A8,RankingWk14!$A$2:$H$33,2,FALSE)-J8</f>
        <v>0</v>
      </c>
      <c r="L8" t="str">
        <f t="shared" si="0"/>
        <v>Green Bay Packers</v>
      </c>
      <c r="M8" s="5">
        <f t="shared" si="1"/>
        <v>1562.9297755141283</v>
      </c>
      <c r="N8" s="6">
        <f>M8-VLOOKUP($A8,RankingWk14!$A$2:$H$33,3,FALSE)</f>
        <v>-5.6575256155931584</v>
      </c>
    </row>
    <row r="9" spans="1:14">
      <c r="A9" t="s">
        <v>35</v>
      </c>
      <c r="B9">
        <v>8</v>
      </c>
      <c r="C9">
        <v>1552.1358848630143</v>
      </c>
      <c r="D9">
        <v>10</v>
      </c>
      <c r="E9">
        <v>6</v>
      </c>
      <c r="F9">
        <v>0</v>
      </c>
      <c r="G9">
        <v>4</v>
      </c>
      <c r="H9">
        <v>0</v>
      </c>
      <c r="J9">
        <f t="shared" si="2"/>
        <v>8</v>
      </c>
      <c r="K9">
        <f>VLOOKUP($A9,RankingWk14!$A$2:$H$33,2,FALSE)-J9</f>
        <v>0</v>
      </c>
      <c r="L9" t="str">
        <f t="shared" si="0"/>
        <v>Pittsburgh Steelers</v>
      </c>
      <c r="M9" s="5">
        <f t="shared" si="1"/>
        <v>1552.1358848630143</v>
      </c>
      <c r="N9" s="6">
        <f>M9-VLOOKUP($A9,RankingWk14!$A$2:$H$33,3,FALSE)</f>
        <v>-2.1313607765303004</v>
      </c>
    </row>
    <row r="10" spans="1:14">
      <c r="A10" t="s">
        <v>25</v>
      </c>
      <c r="B10">
        <v>9</v>
      </c>
      <c r="C10">
        <v>1537.8514868168027</v>
      </c>
      <c r="D10">
        <v>9</v>
      </c>
      <c r="E10">
        <v>3</v>
      </c>
      <c r="F10">
        <v>0</v>
      </c>
      <c r="G10">
        <v>6</v>
      </c>
      <c r="H10">
        <v>1</v>
      </c>
      <c r="J10">
        <f t="shared" si="2"/>
        <v>9</v>
      </c>
      <c r="K10">
        <f>VLOOKUP($A10,RankingWk14!$A$2:$H$33,2,FALSE)-J10</f>
        <v>2</v>
      </c>
      <c r="L10" t="str">
        <f t="shared" si="0"/>
        <v>San Francisco 49ers</v>
      </c>
      <c r="M10" s="5">
        <f t="shared" si="1"/>
        <v>1537.8514868168027</v>
      </c>
      <c r="N10" s="6">
        <f>M10-VLOOKUP($A10,RankingWk14!$A$2:$H$33,3,FALSE)</f>
        <v>9.2053938835645113</v>
      </c>
    </row>
    <row r="11" spans="1:14">
      <c r="A11" t="s">
        <v>44</v>
      </c>
      <c r="B11">
        <v>10</v>
      </c>
      <c r="C11">
        <v>1529.8312511142201</v>
      </c>
      <c r="D11">
        <v>9</v>
      </c>
      <c r="E11">
        <v>7</v>
      </c>
      <c r="F11">
        <v>0</v>
      </c>
      <c r="G11">
        <v>2</v>
      </c>
      <c r="H11">
        <v>0</v>
      </c>
      <c r="J11">
        <f t="shared" si="2"/>
        <v>10</v>
      </c>
      <c r="K11">
        <f>VLOOKUP($A11,RankingWk14!$A$2:$H$33,2,FALSE)-J11</f>
        <v>3</v>
      </c>
      <c r="L11" t="str">
        <f t="shared" si="0"/>
        <v>Minnesota Vikings</v>
      </c>
      <c r="M11" s="5">
        <f t="shared" si="1"/>
        <v>1529.8312511142201</v>
      </c>
      <c r="N11" s="6">
        <f>M11-VLOOKUP($A11,RankingWk14!$A$2:$H$33,3,FALSE)</f>
        <v>9.5395489622044352</v>
      </c>
    </row>
    <row r="12" spans="1:14">
      <c r="A12" t="s">
        <v>27</v>
      </c>
      <c r="B12">
        <v>11</v>
      </c>
      <c r="C12">
        <v>1528.3740366571312</v>
      </c>
      <c r="D12">
        <v>9</v>
      </c>
      <c r="E12">
        <v>4</v>
      </c>
      <c r="F12">
        <v>0</v>
      </c>
      <c r="G12">
        <v>5</v>
      </c>
      <c r="H12">
        <v>1</v>
      </c>
      <c r="J12">
        <f t="shared" si="2"/>
        <v>11</v>
      </c>
      <c r="K12">
        <f>VLOOKUP($A12,RankingWk14!$A$2:$H$33,2,FALSE)-J12</f>
        <v>-1</v>
      </c>
      <c r="L12" t="str">
        <f t="shared" si="0"/>
        <v>Indianapolis Colts</v>
      </c>
      <c r="M12" s="5">
        <f t="shared" si="1"/>
        <v>1528.3740366571312</v>
      </c>
      <c r="N12" s="6">
        <f>M12-VLOOKUP($A12,RankingWk14!$A$2:$H$33,3,FALSE)</f>
        <v>-6.1635474824338417</v>
      </c>
    </row>
    <row r="13" spans="1:14">
      <c r="A13" t="s">
        <v>24</v>
      </c>
      <c r="B13">
        <v>12</v>
      </c>
      <c r="C13">
        <v>1510.6068008562638</v>
      </c>
      <c r="D13">
        <v>9</v>
      </c>
      <c r="E13">
        <v>3</v>
      </c>
      <c r="F13">
        <v>0</v>
      </c>
      <c r="G13">
        <v>6</v>
      </c>
      <c r="H13">
        <v>0</v>
      </c>
      <c r="J13">
        <f t="shared" si="2"/>
        <v>12</v>
      </c>
      <c r="K13">
        <f>VLOOKUP($A13,RankingWk14!$A$2:$H$33,2,FALSE)-J13</f>
        <v>0</v>
      </c>
      <c r="L13" t="str">
        <f t="shared" si="0"/>
        <v>Dallas Cowboys</v>
      </c>
      <c r="M13" s="5">
        <f t="shared" si="1"/>
        <v>1510.6068008562638</v>
      </c>
      <c r="N13" s="6">
        <f>M13-VLOOKUP($A13,RankingWk14!$A$2:$H$33,3,FALSE)</f>
        <v>-11.336272611876893</v>
      </c>
    </row>
    <row r="14" spans="1:14">
      <c r="A14" t="s">
        <v>42</v>
      </c>
      <c r="B14">
        <v>13</v>
      </c>
      <c r="C14">
        <v>1509.9303837138</v>
      </c>
      <c r="D14">
        <v>9</v>
      </c>
      <c r="E14">
        <v>4</v>
      </c>
      <c r="F14">
        <v>0</v>
      </c>
      <c r="G14">
        <v>5</v>
      </c>
      <c r="H14">
        <v>0</v>
      </c>
      <c r="J14">
        <f t="shared" si="2"/>
        <v>13</v>
      </c>
      <c r="K14">
        <f>VLOOKUP($A14,RankingWk14!$A$2:$H$33,2,FALSE)-J14</f>
        <v>-4</v>
      </c>
      <c r="L14" t="str">
        <f t="shared" si="0"/>
        <v>Kansas City Chiefs</v>
      </c>
      <c r="M14" s="5">
        <f t="shared" si="1"/>
        <v>1509.9303837138</v>
      </c>
      <c r="N14" s="6">
        <f>M14-VLOOKUP($A14,RankingWk14!$A$2:$H$33,3,FALSE)</f>
        <v>-29.411665019026714</v>
      </c>
    </row>
    <row r="15" spans="1:14">
      <c r="A15" t="s">
        <v>45</v>
      </c>
      <c r="B15">
        <v>14</v>
      </c>
      <c r="C15">
        <v>1497.8483309345272</v>
      </c>
      <c r="D15">
        <v>10</v>
      </c>
      <c r="E15">
        <v>4</v>
      </c>
      <c r="F15">
        <v>0</v>
      </c>
      <c r="G15">
        <v>6</v>
      </c>
      <c r="H15">
        <v>0</v>
      </c>
      <c r="J15">
        <f t="shared" si="2"/>
        <v>14</v>
      </c>
      <c r="K15">
        <f>VLOOKUP($A15,RankingWk14!$A$2:$H$33,2,FALSE)-J15</f>
        <v>5</v>
      </c>
      <c r="L15" t="str">
        <f t="shared" si="0"/>
        <v>New Orleans Saints</v>
      </c>
      <c r="M15" s="5">
        <f t="shared" si="1"/>
        <v>1497.8483309345272</v>
      </c>
      <c r="N15" s="6">
        <f>M15-VLOOKUP($A15,RankingWk14!$A$2:$H$33,3,FALSE)</f>
        <v>20.592833289730379</v>
      </c>
    </row>
    <row r="16" spans="1:14">
      <c r="A16" t="s">
        <v>40</v>
      </c>
      <c r="B16">
        <v>15</v>
      </c>
      <c r="C16">
        <v>1497.295593853104</v>
      </c>
      <c r="D16">
        <v>9</v>
      </c>
      <c r="E16">
        <v>5</v>
      </c>
      <c r="F16">
        <v>0</v>
      </c>
      <c r="G16">
        <v>4</v>
      </c>
      <c r="H16">
        <v>0</v>
      </c>
      <c r="J16">
        <f t="shared" si="2"/>
        <v>15</v>
      </c>
      <c r="K16">
        <f>VLOOKUP($A16,RankingWk14!$A$2:$H$33,2,FALSE)-J16</f>
        <v>0</v>
      </c>
      <c r="L16" t="str">
        <f t="shared" si="0"/>
        <v>Buffalo Bills</v>
      </c>
      <c r="M16" s="5">
        <f t="shared" si="1"/>
        <v>1497.295593853104</v>
      </c>
      <c r="N16" s="6">
        <f>M16-VLOOKUP($A16,RankingWk14!$A$2:$H$33,3,FALSE)</f>
        <v>3.8934202505304256</v>
      </c>
    </row>
    <row r="17" spans="1:14">
      <c r="A17" t="s">
        <v>28</v>
      </c>
      <c r="B17">
        <v>16</v>
      </c>
      <c r="C17">
        <v>1495.963039565027</v>
      </c>
      <c r="D17">
        <v>10</v>
      </c>
      <c r="E17">
        <v>5</v>
      </c>
      <c r="F17">
        <v>0</v>
      </c>
      <c r="G17">
        <v>5</v>
      </c>
      <c r="H17">
        <v>0</v>
      </c>
      <c r="J17">
        <f t="shared" si="2"/>
        <v>16</v>
      </c>
      <c r="K17">
        <f>VLOOKUP($A17,RankingWk14!$A$2:$H$33,2,FALSE)-J17</f>
        <v>6</v>
      </c>
      <c r="L17" t="str">
        <f t="shared" si="0"/>
        <v>New York Giants</v>
      </c>
      <c r="M17" s="5">
        <f t="shared" si="1"/>
        <v>1495.963039565027</v>
      </c>
      <c r="N17" s="6">
        <f>M17-VLOOKUP($A17,RankingWk14!$A$2:$H$33,3,FALSE)</f>
        <v>29.020085233960117</v>
      </c>
    </row>
    <row r="18" spans="1:14">
      <c r="A18" t="s">
        <v>39</v>
      </c>
      <c r="B18">
        <v>17</v>
      </c>
      <c r="C18">
        <v>1493.7309454431261</v>
      </c>
      <c r="D18">
        <v>9</v>
      </c>
      <c r="E18">
        <v>6</v>
      </c>
      <c r="F18">
        <v>0</v>
      </c>
      <c r="G18">
        <v>3</v>
      </c>
      <c r="H18">
        <v>1</v>
      </c>
      <c r="J18">
        <f t="shared" si="2"/>
        <v>17</v>
      </c>
      <c r="K18">
        <f>VLOOKUP($A18,RankingWk14!$A$2:$H$33,2,FALSE)-J18</f>
        <v>7</v>
      </c>
      <c r="L18" t="str">
        <f t="shared" si="0"/>
        <v>Atlanta Falcons</v>
      </c>
      <c r="M18" s="5">
        <f t="shared" si="1"/>
        <v>1493.7309454431261</v>
      </c>
      <c r="N18" s="6">
        <f>M18-VLOOKUP($A18,RankingWk14!$A$2:$H$33,3,FALSE)</f>
        <v>37.889555117834107</v>
      </c>
    </row>
    <row r="19" spans="1:14">
      <c r="A19" t="s">
        <v>51</v>
      </c>
      <c r="B19">
        <v>18</v>
      </c>
      <c r="C19">
        <v>1488.5732489526342</v>
      </c>
      <c r="D19">
        <v>9</v>
      </c>
      <c r="E19">
        <v>2</v>
      </c>
      <c r="F19">
        <v>0</v>
      </c>
      <c r="G19">
        <v>7</v>
      </c>
      <c r="H19">
        <v>0</v>
      </c>
      <c r="J19">
        <f t="shared" si="2"/>
        <v>18</v>
      </c>
      <c r="K19">
        <f>VLOOKUP($A19,RankingWk14!$A$2:$H$33,2,FALSE)-J19</f>
        <v>-2</v>
      </c>
      <c r="L19" t="str">
        <f t="shared" si="0"/>
        <v>Baltimore Ravens</v>
      </c>
      <c r="M19" s="5">
        <f t="shared" si="1"/>
        <v>1488.5732489526342</v>
      </c>
      <c r="N19" s="6">
        <f>M19-VLOOKUP($A19,RankingWk14!$A$2:$H$33,3,FALSE)</f>
        <v>-4.144370532469793</v>
      </c>
    </row>
    <row r="20" spans="1:14">
      <c r="A20" t="s">
        <v>38</v>
      </c>
      <c r="B20">
        <v>19</v>
      </c>
      <c r="C20">
        <v>1487.8640377222787</v>
      </c>
      <c r="D20">
        <v>9</v>
      </c>
      <c r="E20">
        <v>3</v>
      </c>
      <c r="F20">
        <v>0</v>
      </c>
      <c r="G20">
        <v>6</v>
      </c>
      <c r="H20">
        <v>0</v>
      </c>
      <c r="J20">
        <f t="shared" si="2"/>
        <v>19</v>
      </c>
      <c r="K20">
        <f>VLOOKUP($A20,RankingWk14!$A$2:$H$33,2,FALSE)-J20</f>
        <v>-1</v>
      </c>
      <c r="L20" t="str">
        <f t="shared" si="0"/>
        <v>Philadelphia Eagles</v>
      </c>
      <c r="M20" s="5">
        <f t="shared" si="1"/>
        <v>1487.8640377222787</v>
      </c>
      <c r="N20" s="6">
        <f>M20-VLOOKUP($A20,RankingWk14!$A$2:$H$33,3,FALSE)</f>
        <v>8.0810518033338212</v>
      </c>
    </row>
    <row r="21" spans="1:14">
      <c r="A21" t="s">
        <v>41</v>
      </c>
      <c r="B21">
        <v>20</v>
      </c>
      <c r="C21">
        <v>1483.56842583449</v>
      </c>
      <c r="D21">
        <v>9</v>
      </c>
      <c r="E21">
        <v>2</v>
      </c>
      <c r="F21">
        <v>0</v>
      </c>
      <c r="G21">
        <v>7</v>
      </c>
      <c r="H21">
        <v>0</v>
      </c>
      <c r="J21">
        <f t="shared" si="2"/>
        <v>20</v>
      </c>
      <c r="K21">
        <f>VLOOKUP($A21,RankingWk14!$A$2:$H$33,2,FALSE)-J21</f>
        <v>-6</v>
      </c>
      <c r="L21" t="str">
        <f t="shared" si="0"/>
        <v>Detroit Lions</v>
      </c>
      <c r="M21" s="5">
        <f t="shared" si="1"/>
        <v>1483.56842583449</v>
      </c>
      <c r="N21" s="6">
        <f>M21-VLOOKUP($A21,RankingWk14!$A$2:$H$33,3,FALSE)</f>
        <v>-10.348405109968326</v>
      </c>
    </row>
    <row r="22" spans="1:14">
      <c r="A22" t="s">
        <v>31</v>
      </c>
      <c r="B22">
        <v>21</v>
      </c>
      <c r="C22">
        <v>1479.3399870355177</v>
      </c>
      <c r="D22">
        <v>9</v>
      </c>
      <c r="E22">
        <v>4</v>
      </c>
      <c r="F22">
        <v>0</v>
      </c>
      <c r="G22">
        <v>5</v>
      </c>
      <c r="H22">
        <v>0</v>
      </c>
      <c r="J22">
        <f t="shared" si="2"/>
        <v>21</v>
      </c>
      <c r="K22">
        <f>VLOOKUP($A22,RankingWk14!$A$2:$H$33,2,FALSE)-J22</f>
        <v>-4</v>
      </c>
      <c r="L22" t="str">
        <f t="shared" si="0"/>
        <v>Houston Texans</v>
      </c>
      <c r="M22" s="5">
        <f t="shared" si="1"/>
        <v>1479.3399870355177</v>
      </c>
      <c r="N22" s="6">
        <f>M22-VLOOKUP($A22,RankingWk14!$A$2:$H$33,3,FALSE)</f>
        <v>-10.920356001489154</v>
      </c>
    </row>
    <row r="23" spans="1:14">
      <c r="A23" t="s">
        <v>43</v>
      </c>
      <c r="B23">
        <v>22</v>
      </c>
      <c r="C23">
        <v>1476.2921972874333</v>
      </c>
      <c r="D23">
        <v>9</v>
      </c>
      <c r="E23">
        <v>4</v>
      </c>
      <c r="F23">
        <v>0</v>
      </c>
      <c r="G23">
        <v>5</v>
      </c>
      <c r="H23">
        <v>0</v>
      </c>
      <c r="J23">
        <f t="shared" si="2"/>
        <v>22</v>
      </c>
      <c r="K23">
        <f>VLOOKUP($A23,RankingWk14!$A$2:$H$33,2,FALSE)-J23</f>
        <v>1</v>
      </c>
      <c r="L23" t="str">
        <f t="shared" si="0"/>
        <v>Miami Dolphins</v>
      </c>
      <c r="M23" s="5">
        <f t="shared" si="1"/>
        <v>1476.2921972874333</v>
      </c>
      <c r="N23" s="6">
        <f>M23-VLOOKUP($A23,RankingWk14!$A$2:$H$33,3,FALSE)</f>
        <v>10.172271033577772</v>
      </c>
    </row>
    <row r="24" spans="1:14">
      <c r="A24" t="s">
        <v>32</v>
      </c>
      <c r="B24">
        <v>23</v>
      </c>
      <c r="C24">
        <v>1473.7817375643353</v>
      </c>
      <c r="D24">
        <v>9</v>
      </c>
      <c r="E24">
        <v>4</v>
      </c>
      <c r="F24">
        <v>0</v>
      </c>
      <c r="G24">
        <v>5</v>
      </c>
      <c r="H24">
        <v>0</v>
      </c>
      <c r="J24">
        <f t="shared" si="2"/>
        <v>23</v>
      </c>
      <c r="K24">
        <f>VLOOKUP($A24,RankingWk14!$A$2:$H$33,2,FALSE)-J24</f>
        <v>-3</v>
      </c>
      <c r="L24" t="str">
        <f t="shared" si="0"/>
        <v>Chicago Bears</v>
      </c>
      <c r="M24" s="5">
        <f t="shared" si="1"/>
        <v>1473.7817375643353</v>
      </c>
      <c r="N24" s="6">
        <f>M24-VLOOKUP($A24,RankingWk14!$A$2:$H$33,3,FALSE)</f>
        <v>1.9755921306502842</v>
      </c>
    </row>
    <row r="25" spans="1:14">
      <c r="A25" t="s">
        <v>34</v>
      </c>
      <c r="B25">
        <v>24</v>
      </c>
      <c r="C25">
        <v>1454.9646479260543</v>
      </c>
      <c r="D25">
        <v>9</v>
      </c>
      <c r="E25">
        <v>4</v>
      </c>
      <c r="F25">
        <v>0</v>
      </c>
      <c r="G25">
        <v>5</v>
      </c>
      <c r="H25">
        <v>0</v>
      </c>
      <c r="J25">
        <f t="shared" si="2"/>
        <v>24</v>
      </c>
      <c r="K25">
        <f>VLOOKUP($A25,RankingWk14!$A$2:$H$33,2,FALSE)-J25</f>
        <v>2</v>
      </c>
      <c r="L25" t="str">
        <f t="shared" si="0"/>
        <v>St. Louis Rams</v>
      </c>
      <c r="M25" s="5">
        <f t="shared" si="1"/>
        <v>1454.9646479260543</v>
      </c>
      <c r="N25" s="6">
        <f>M25-VLOOKUP($A25,RankingWk14!$A$2:$H$33,3,FALSE)</f>
        <v>25.145586171810919</v>
      </c>
    </row>
    <row r="26" spans="1:14">
      <c r="A26" t="s">
        <v>46</v>
      </c>
      <c r="B26">
        <v>25</v>
      </c>
      <c r="C26">
        <v>1451.8986171394888</v>
      </c>
      <c r="D26">
        <v>9</v>
      </c>
      <c r="E26">
        <v>5</v>
      </c>
      <c r="F26">
        <v>0</v>
      </c>
      <c r="G26">
        <v>4</v>
      </c>
      <c r="H26">
        <v>0</v>
      </c>
      <c r="J26">
        <f t="shared" si="2"/>
        <v>25</v>
      </c>
      <c r="K26">
        <f>VLOOKUP($A26,RankingWk14!$A$2:$H$33,2,FALSE)-J26</f>
        <v>-4</v>
      </c>
      <c r="L26" t="str">
        <f t="shared" si="0"/>
        <v>New York Jets</v>
      </c>
      <c r="M26" s="5">
        <f t="shared" si="1"/>
        <v>1451.8986171394888</v>
      </c>
      <c r="N26" s="6">
        <f>M26-VLOOKUP($A26,RankingWk14!$A$2:$H$33,3,FALSE)</f>
        <v>-15.326440307631856</v>
      </c>
    </row>
    <row r="27" spans="1:14">
      <c r="A27" t="s">
        <v>21</v>
      </c>
      <c r="B27">
        <v>26</v>
      </c>
      <c r="C27">
        <v>1446.0733583459676</v>
      </c>
      <c r="D27">
        <v>9</v>
      </c>
      <c r="E27">
        <v>2</v>
      </c>
      <c r="F27">
        <v>0</v>
      </c>
      <c r="G27">
        <v>7</v>
      </c>
      <c r="H27">
        <v>1</v>
      </c>
      <c r="J27">
        <f t="shared" si="2"/>
        <v>26</v>
      </c>
      <c r="K27">
        <f>VLOOKUP($A27,RankingWk14!$A$2:$H$33,2,FALSE)-J27</f>
        <v>-1</v>
      </c>
      <c r="L27" t="str">
        <f t="shared" si="0"/>
        <v>San Diego Chargers</v>
      </c>
      <c r="M27" s="5">
        <f t="shared" si="1"/>
        <v>1446.0733583459676</v>
      </c>
      <c r="N27" s="6">
        <f>M27-VLOOKUP($A27,RankingWk14!$A$2:$H$33,3,FALSE)</f>
        <v>3.8089607522301776</v>
      </c>
    </row>
    <row r="28" spans="1:14">
      <c r="A28" t="s">
        <v>22</v>
      </c>
      <c r="B28">
        <v>27</v>
      </c>
      <c r="C28">
        <v>1415.3006574618018</v>
      </c>
      <c r="D28">
        <v>9</v>
      </c>
      <c r="E28">
        <v>4</v>
      </c>
      <c r="F28">
        <v>0</v>
      </c>
      <c r="G28">
        <v>5</v>
      </c>
      <c r="H28">
        <v>0</v>
      </c>
      <c r="J28">
        <f t="shared" si="2"/>
        <v>27</v>
      </c>
      <c r="K28">
        <f>VLOOKUP($A28,RankingWk14!$A$2:$H$33,2,FALSE)-J28</f>
        <v>0</v>
      </c>
      <c r="L28" t="str">
        <f t="shared" si="0"/>
        <v>Washington Redskins</v>
      </c>
      <c r="M28" s="5">
        <f t="shared" si="1"/>
        <v>1415.3006574618018</v>
      </c>
      <c r="N28" s="6">
        <f>M28-VLOOKUP($A28,RankingWk14!$A$2:$H$33,3,FALSE)</f>
        <v>0.10460058575108633</v>
      </c>
    </row>
    <row r="29" spans="1:14">
      <c r="A29" t="s">
        <v>29</v>
      </c>
      <c r="B29">
        <v>28</v>
      </c>
      <c r="C29">
        <v>1414.0501861550003</v>
      </c>
      <c r="D29">
        <v>9</v>
      </c>
      <c r="E29">
        <v>3</v>
      </c>
      <c r="F29">
        <v>0</v>
      </c>
      <c r="G29">
        <v>6</v>
      </c>
      <c r="H29">
        <v>0</v>
      </c>
      <c r="J29">
        <f t="shared" si="2"/>
        <v>28</v>
      </c>
      <c r="K29">
        <f>VLOOKUP($A29,RankingWk14!$A$2:$H$33,2,FALSE)-J29</f>
        <v>1</v>
      </c>
      <c r="L29" t="str">
        <f t="shared" si="0"/>
        <v>Jacksonville Jaguars</v>
      </c>
      <c r="M29" s="5">
        <f t="shared" si="1"/>
        <v>1414.0501861550003</v>
      </c>
      <c r="N29" s="6">
        <f>M29-VLOOKUP($A29,RankingWk14!$A$2:$H$33,3,FALSE)</f>
        <v>17.462522108213534</v>
      </c>
    </row>
    <row r="30" spans="1:14">
      <c r="A30" t="s">
        <v>37</v>
      </c>
      <c r="B30">
        <v>29</v>
      </c>
      <c r="C30">
        <v>1389.614613194653</v>
      </c>
      <c r="D30">
        <v>9</v>
      </c>
      <c r="E30">
        <v>4</v>
      </c>
      <c r="F30">
        <v>0</v>
      </c>
      <c r="G30">
        <v>5</v>
      </c>
      <c r="H30">
        <v>0</v>
      </c>
      <c r="J30">
        <f t="shared" si="2"/>
        <v>29</v>
      </c>
      <c r="K30">
        <f>VLOOKUP($A30,RankingWk14!$A$2:$H$33,2,FALSE)-J30</f>
        <v>1</v>
      </c>
      <c r="L30" t="str">
        <f t="shared" si="0"/>
        <v>Oakland Raiders</v>
      </c>
      <c r="M30" s="5">
        <f t="shared" si="1"/>
        <v>1389.614613194653</v>
      </c>
      <c r="N30" s="6">
        <f>M30-VLOOKUP($A30,RankingWk14!$A$2:$H$33,3,FALSE)</f>
        <v>5.9489565649464566</v>
      </c>
    </row>
    <row r="31" spans="1:14">
      <c r="A31" t="s">
        <v>48</v>
      </c>
      <c r="B31">
        <v>30</v>
      </c>
      <c r="C31">
        <v>1379.8024897695498</v>
      </c>
      <c r="D31">
        <v>9</v>
      </c>
      <c r="E31">
        <v>4</v>
      </c>
      <c r="F31">
        <v>0</v>
      </c>
      <c r="G31">
        <v>5</v>
      </c>
      <c r="H31">
        <v>0</v>
      </c>
      <c r="J31">
        <f t="shared" si="2"/>
        <v>30</v>
      </c>
      <c r="K31">
        <f>VLOOKUP($A31,RankingWk14!$A$2:$H$33,2,FALSE)-J31</f>
        <v>-2</v>
      </c>
      <c r="L31" t="str">
        <f t="shared" si="0"/>
        <v>Tampa Bay Buccaneers</v>
      </c>
      <c r="M31" s="5">
        <f t="shared" si="1"/>
        <v>1379.8024897695498</v>
      </c>
      <c r="N31" s="6">
        <f>M31-VLOOKUP($A31,RankingWk14!$A$2:$H$33,3,FALSE)</f>
        <v>-24.081038471243346</v>
      </c>
    </row>
    <row r="32" spans="1:14">
      <c r="A32" t="s">
        <v>47</v>
      </c>
      <c r="B32">
        <v>31</v>
      </c>
      <c r="C32">
        <v>1347.5903163437167</v>
      </c>
      <c r="D32">
        <v>9</v>
      </c>
      <c r="E32">
        <v>2</v>
      </c>
      <c r="F32">
        <v>0</v>
      </c>
      <c r="G32">
        <v>7</v>
      </c>
      <c r="H32">
        <v>0</v>
      </c>
      <c r="J32">
        <f t="shared" si="2"/>
        <v>31</v>
      </c>
      <c r="K32">
        <f>VLOOKUP($A32,RankingWk14!$A$2:$H$33,2,FALSE)-J32</f>
        <v>0</v>
      </c>
      <c r="L32" t="str">
        <f t="shared" si="0"/>
        <v>Tennessee Titans</v>
      </c>
      <c r="M32" s="5">
        <f t="shared" si="1"/>
        <v>1347.5903163437167</v>
      </c>
      <c r="N32" s="6">
        <f>M32-VLOOKUP($A32,RankingWk14!$A$2:$H$33,3,FALSE)</f>
        <v>5.5803677633127791</v>
      </c>
    </row>
    <row r="33" spans="1:14">
      <c r="A33" t="s">
        <v>26</v>
      </c>
      <c r="B33">
        <v>32</v>
      </c>
      <c r="C33">
        <v>1347.0789598291076</v>
      </c>
      <c r="D33">
        <v>10</v>
      </c>
      <c r="E33">
        <v>2</v>
      </c>
      <c r="F33">
        <v>0</v>
      </c>
      <c r="G33">
        <v>8</v>
      </c>
      <c r="H33">
        <v>0</v>
      </c>
      <c r="J33">
        <f t="shared" si="2"/>
        <v>32</v>
      </c>
      <c r="K33">
        <f>VLOOKUP($A33,RankingWk14!$A$2:$H$33,2,FALSE)-J33</f>
        <v>0</v>
      </c>
      <c r="L33" t="str">
        <f t="shared" si="0"/>
        <v>Cleveland Browns</v>
      </c>
      <c r="M33" s="5">
        <f t="shared" si="1"/>
        <v>1347.0789598291076</v>
      </c>
      <c r="N33" s="6">
        <f>M33-VLOOKUP($A33,RankingWk14!$A$2:$H$33,3,FALSE)</f>
        <v>11.609268438947083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O33"/>
    </sheetView>
  </sheetViews>
  <sheetFormatPr baseColWidth="10" defaultColWidth="8.83203125" defaultRowHeight="14" x14ac:dyDescent="0"/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30</v>
      </c>
      <c r="B2">
        <v>1</v>
      </c>
      <c r="C2">
        <v>1712.2963972930031</v>
      </c>
      <c r="D2">
        <v>10</v>
      </c>
      <c r="E2">
        <v>10</v>
      </c>
      <c r="F2">
        <v>0</v>
      </c>
      <c r="G2">
        <v>0</v>
      </c>
      <c r="H2">
        <v>0</v>
      </c>
      <c r="J2">
        <f>1</f>
        <v>1</v>
      </c>
      <c r="K2">
        <f>VLOOKUP($A2,RankingWk14!$A$2:$H$33,2,FALSE)-J2</f>
        <v>0</v>
      </c>
      <c r="L2" t="str">
        <f>A2</f>
        <v>New England Patriots</v>
      </c>
      <c r="M2" s="5">
        <f>C2</f>
        <v>1712.2963972930031</v>
      </c>
      <c r="N2" s="6">
        <f>M2-VLOOKUP($A2,RankingWk14!$A$2:$H$33,3,FALSE)</f>
        <v>34.765417576565596</v>
      </c>
    </row>
    <row r="3" spans="1:14">
      <c r="A3" t="s">
        <v>52</v>
      </c>
      <c r="B3">
        <v>2</v>
      </c>
      <c r="C3">
        <v>1646.4774929405121</v>
      </c>
      <c r="D3">
        <v>10</v>
      </c>
      <c r="E3">
        <v>8</v>
      </c>
      <c r="F3">
        <v>0</v>
      </c>
      <c r="G3">
        <v>2</v>
      </c>
      <c r="H3">
        <v>0</v>
      </c>
      <c r="J3">
        <f>J2+1</f>
        <v>2</v>
      </c>
      <c r="K3">
        <f>VLOOKUP($A3,RankingWk14!$A$2:$H$33,2,FALSE)-J3</f>
        <v>0</v>
      </c>
      <c r="L3" t="str">
        <f t="shared" ref="L3:L33" si="0">A3</f>
        <v>Denver Broncos</v>
      </c>
      <c r="M3" s="5">
        <f t="shared" ref="M3:M33" si="1">C3</f>
        <v>1646.4774929405121</v>
      </c>
      <c r="N3" s="6">
        <f>M3-VLOOKUP($A3,RankingWk14!$A$2:$H$33,3,FALSE)</f>
        <v>-20.501722695672697</v>
      </c>
    </row>
    <row r="4" spans="1:14">
      <c r="A4" t="s">
        <v>23</v>
      </c>
      <c r="B4">
        <v>3</v>
      </c>
      <c r="C4">
        <v>1611.8017603541589</v>
      </c>
      <c r="D4">
        <v>10</v>
      </c>
      <c r="E4">
        <v>10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VLOOKUP($A4,RankingWk14!$A$2:$H$33,2,FALSE)-J4</f>
        <v>0</v>
      </c>
      <c r="L4" t="str">
        <f t="shared" si="0"/>
        <v>Carolina Panthers</v>
      </c>
      <c r="M4" s="5">
        <f t="shared" si="1"/>
        <v>1611.8017603541589</v>
      </c>
      <c r="N4" s="6">
        <f>M4-VLOOKUP($A4,RankingWk14!$A$2:$H$33,3,FALSE)</f>
        <v>-17.176283447096921</v>
      </c>
    </row>
    <row r="5" spans="1:14">
      <c r="A5" t="s">
        <v>36</v>
      </c>
      <c r="B5">
        <v>4</v>
      </c>
      <c r="C5">
        <v>1606.8285266095543</v>
      </c>
      <c r="D5">
        <v>10</v>
      </c>
      <c r="E5">
        <v>8</v>
      </c>
      <c r="F5">
        <v>0</v>
      </c>
      <c r="G5">
        <v>2</v>
      </c>
      <c r="H5">
        <v>0</v>
      </c>
      <c r="J5">
        <f t="shared" si="2"/>
        <v>4</v>
      </c>
      <c r="K5">
        <f>VLOOKUP($A5,RankingWk14!$A$2:$H$33,2,FALSE)-J5</f>
        <v>1</v>
      </c>
      <c r="L5" t="str">
        <f t="shared" si="0"/>
        <v>Cincinnati Bengals</v>
      </c>
      <c r="M5" s="5">
        <f t="shared" si="1"/>
        <v>1606.8285266095543</v>
      </c>
      <c r="N5" s="6">
        <f>M5-VLOOKUP($A5,RankingWk14!$A$2:$H$33,3,FALSE)</f>
        <v>-11.303825251245598</v>
      </c>
    </row>
    <row r="6" spans="1:14">
      <c r="A6" t="s">
        <v>50</v>
      </c>
      <c r="B6">
        <v>5</v>
      </c>
      <c r="C6">
        <v>1606.1287951413528</v>
      </c>
      <c r="D6">
        <v>10</v>
      </c>
      <c r="E6">
        <v>5</v>
      </c>
      <c r="F6">
        <v>0</v>
      </c>
      <c r="G6">
        <v>5</v>
      </c>
      <c r="H6">
        <v>0</v>
      </c>
      <c r="J6">
        <f t="shared" si="2"/>
        <v>5</v>
      </c>
      <c r="K6">
        <f>VLOOKUP($A6,RankingWk14!$A$2:$H$33,2,FALSE)-J6</f>
        <v>-1</v>
      </c>
      <c r="L6" t="str">
        <f t="shared" si="0"/>
        <v>Seattle Seahawks</v>
      </c>
      <c r="M6" s="5">
        <f t="shared" si="1"/>
        <v>1606.1287951413528</v>
      </c>
      <c r="N6" s="6">
        <f>M6-VLOOKUP($A6,RankingWk14!$A$2:$H$33,3,FALSE)</f>
        <v>-20.007512173290252</v>
      </c>
    </row>
    <row r="7" spans="1:14">
      <c r="A7" t="s">
        <v>49</v>
      </c>
      <c r="B7">
        <v>6</v>
      </c>
      <c r="C7">
        <v>1596.7716512286415</v>
      </c>
      <c r="D7">
        <v>10</v>
      </c>
      <c r="E7">
        <v>8</v>
      </c>
      <c r="F7">
        <v>0</v>
      </c>
      <c r="G7">
        <v>2</v>
      </c>
      <c r="H7">
        <v>0</v>
      </c>
      <c r="J7">
        <f t="shared" si="2"/>
        <v>6</v>
      </c>
      <c r="K7">
        <f>VLOOKUP($A7,RankingWk14!$A$2:$H$33,2,FALSE)-J7</f>
        <v>0</v>
      </c>
      <c r="L7" t="str">
        <f t="shared" si="0"/>
        <v>Arizona Cardinals</v>
      </c>
      <c r="M7" s="5">
        <f t="shared" si="1"/>
        <v>1596.7716512286415</v>
      </c>
      <c r="N7" s="6">
        <f>M7-VLOOKUP($A7,RankingWk14!$A$2:$H$33,3,FALSE)</f>
        <v>-16.861789994280571</v>
      </c>
    </row>
    <row r="8" spans="1:14">
      <c r="A8" t="s">
        <v>33</v>
      </c>
      <c r="B8">
        <v>7</v>
      </c>
      <c r="C8">
        <v>1574.2425497443824</v>
      </c>
      <c r="D8">
        <v>10</v>
      </c>
      <c r="E8">
        <v>7</v>
      </c>
      <c r="F8">
        <v>0</v>
      </c>
      <c r="G8">
        <v>3</v>
      </c>
      <c r="H8">
        <v>0</v>
      </c>
      <c r="J8">
        <f t="shared" si="2"/>
        <v>7</v>
      </c>
      <c r="K8">
        <f>VLOOKUP($A8,RankingWk14!$A$2:$H$33,2,FALSE)-J8</f>
        <v>0</v>
      </c>
      <c r="L8" t="str">
        <f t="shared" si="0"/>
        <v>Green Bay Packers</v>
      </c>
      <c r="M8" s="5">
        <f t="shared" si="1"/>
        <v>1574.2425497443824</v>
      </c>
      <c r="N8" s="6">
        <f>M8-VLOOKUP($A8,RankingWk14!$A$2:$H$33,3,FALSE)</f>
        <v>5.6552486146608771</v>
      </c>
    </row>
    <row r="9" spans="1:14">
      <c r="A9" t="s">
        <v>35</v>
      </c>
      <c r="B9">
        <v>8</v>
      </c>
      <c r="C9">
        <v>1552.1358848630143</v>
      </c>
      <c r="D9">
        <v>10</v>
      </c>
      <c r="E9">
        <v>6</v>
      </c>
      <c r="F9">
        <v>0</v>
      </c>
      <c r="G9">
        <v>4</v>
      </c>
      <c r="H9">
        <v>1</v>
      </c>
      <c r="J9">
        <f t="shared" si="2"/>
        <v>8</v>
      </c>
      <c r="K9">
        <f>VLOOKUP($A9,RankingWk14!$A$2:$H$33,2,FALSE)-J9</f>
        <v>0</v>
      </c>
      <c r="L9" t="str">
        <f t="shared" si="0"/>
        <v>Pittsburgh Steelers</v>
      </c>
      <c r="M9" s="5">
        <f t="shared" si="1"/>
        <v>1552.1358848630143</v>
      </c>
      <c r="N9" s="6">
        <f>M9-VLOOKUP($A9,RankingWk14!$A$2:$H$33,3,FALSE)</f>
        <v>-2.1313607765303004</v>
      </c>
    </row>
    <row r="10" spans="1:14">
      <c r="A10" t="s">
        <v>27</v>
      </c>
      <c r="B10">
        <v>9</v>
      </c>
      <c r="C10">
        <v>1539.6317655240011</v>
      </c>
      <c r="D10">
        <v>10</v>
      </c>
      <c r="E10">
        <v>5</v>
      </c>
      <c r="F10">
        <v>0</v>
      </c>
      <c r="G10">
        <v>5</v>
      </c>
      <c r="H10">
        <v>0</v>
      </c>
      <c r="J10">
        <f t="shared" si="2"/>
        <v>9</v>
      </c>
      <c r="K10">
        <f>VLOOKUP($A10,RankingWk14!$A$2:$H$33,2,FALSE)-J10</f>
        <v>1</v>
      </c>
      <c r="L10" t="str">
        <f t="shared" si="0"/>
        <v>Indianapolis Colts</v>
      </c>
      <c r="M10" s="5">
        <f t="shared" si="1"/>
        <v>1539.6317655240011</v>
      </c>
      <c r="N10" s="6">
        <f>M10-VLOOKUP($A10,RankingWk14!$A$2:$H$33,3,FALSE)</f>
        <v>5.0941813844360695</v>
      </c>
    </row>
    <row r="11" spans="1:14">
      <c r="A11" t="s">
        <v>25</v>
      </c>
      <c r="B11">
        <v>10</v>
      </c>
      <c r="C11">
        <v>1527.4134075578284</v>
      </c>
      <c r="D11">
        <v>10</v>
      </c>
      <c r="E11">
        <v>3</v>
      </c>
      <c r="F11">
        <v>0</v>
      </c>
      <c r="G11">
        <v>7</v>
      </c>
      <c r="H11">
        <v>0</v>
      </c>
      <c r="J11">
        <f t="shared" si="2"/>
        <v>10</v>
      </c>
      <c r="K11">
        <f>VLOOKUP($A11,RankingWk14!$A$2:$H$33,2,FALSE)-J11</f>
        <v>1</v>
      </c>
      <c r="L11" t="str">
        <f t="shared" si="0"/>
        <v>San Francisco 49ers</v>
      </c>
      <c r="M11" s="5">
        <f t="shared" si="1"/>
        <v>1527.4134075578284</v>
      </c>
      <c r="N11" s="6">
        <f>M11-VLOOKUP($A11,RankingWk14!$A$2:$H$33,3,FALSE)</f>
        <v>-1.2326853754098011</v>
      </c>
    </row>
    <row r="12" spans="1:14">
      <c r="A12" t="s">
        <v>24</v>
      </c>
      <c r="B12">
        <v>11</v>
      </c>
      <c r="C12">
        <v>1521.87623238632</v>
      </c>
      <c r="D12">
        <v>10</v>
      </c>
      <c r="E12">
        <v>4</v>
      </c>
      <c r="F12">
        <v>0</v>
      </c>
      <c r="G12">
        <v>6</v>
      </c>
      <c r="H12">
        <v>0</v>
      </c>
      <c r="J12">
        <f t="shared" si="2"/>
        <v>11</v>
      </c>
      <c r="K12">
        <f>VLOOKUP($A12,RankingWk14!$A$2:$H$33,2,FALSE)-J12</f>
        <v>1</v>
      </c>
      <c r="L12" t="str">
        <f t="shared" si="0"/>
        <v>Dallas Cowboys</v>
      </c>
      <c r="M12" s="5">
        <f t="shared" si="1"/>
        <v>1521.87623238632</v>
      </c>
      <c r="N12" s="6">
        <f>M12-VLOOKUP($A12,RankingWk14!$A$2:$H$33,3,FALSE)</f>
        <v>-6.6841081820712134E-2</v>
      </c>
    </row>
    <row r="13" spans="1:14">
      <c r="A13" t="s">
        <v>42</v>
      </c>
      <c r="B13">
        <v>12</v>
      </c>
      <c r="C13">
        <v>1520.1584674337337</v>
      </c>
      <c r="D13">
        <v>10</v>
      </c>
      <c r="E13">
        <v>5</v>
      </c>
      <c r="F13">
        <v>0</v>
      </c>
      <c r="G13">
        <v>5</v>
      </c>
      <c r="H13">
        <v>0</v>
      </c>
      <c r="J13">
        <f t="shared" si="2"/>
        <v>12</v>
      </c>
      <c r="K13">
        <f>VLOOKUP($A13,RankingWk14!$A$2:$H$33,2,FALSE)-J13</f>
        <v>-3</v>
      </c>
      <c r="L13" t="str">
        <f t="shared" si="0"/>
        <v>Kansas City Chiefs</v>
      </c>
      <c r="M13" s="5">
        <f t="shared" si="1"/>
        <v>1520.1584674337337</v>
      </c>
      <c r="N13" s="6">
        <f>M13-VLOOKUP($A13,RankingWk14!$A$2:$H$33,3,FALSE)</f>
        <v>-19.183581299093021</v>
      </c>
    </row>
    <row r="14" spans="1:14">
      <c r="A14" t="s">
        <v>44</v>
      </c>
      <c r="B14">
        <v>13</v>
      </c>
      <c r="C14">
        <v>1518.5184768839661</v>
      </c>
      <c r="D14">
        <v>10</v>
      </c>
      <c r="E14">
        <v>7</v>
      </c>
      <c r="F14">
        <v>0</v>
      </c>
      <c r="G14">
        <v>3</v>
      </c>
      <c r="H14">
        <v>0</v>
      </c>
      <c r="J14">
        <f t="shared" si="2"/>
        <v>13</v>
      </c>
      <c r="K14">
        <f>VLOOKUP($A14,RankingWk14!$A$2:$H$33,2,FALSE)-J14</f>
        <v>0</v>
      </c>
      <c r="L14" t="str">
        <f t="shared" si="0"/>
        <v>Minnesota Vikings</v>
      </c>
      <c r="M14" s="5">
        <f t="shared" si="1"/>
        <v>1518.5184768839661</v>
      </c>
      <c r="N14" s="6">
        <f>M14-VLOOKUP($A14,RankingWk14!$A$2:$H$33,3,FALSE)</f>
        <v>-1.7732252680496003</v>
      </c>
    </row>
    <row r="15" spans="1:14">
      <c r="A15" t="s">
        <v>51</v>
      </c>
      <c r="B15">
        <v>14</v>
      </c>
      <c r="C15">
        <v>1499.8678397952385</v>
      </c>
      <c r="D15">
        <v>10</v>
      </c>
      <c r="E15">
        <v>3</v>
      </c>
      <c r="F15">
        <v>0</v>
      </c>
      <c r="G15">
        <v>7</v>
      </c>
      <c r="H15">
        <v>0</v>
      </c>
      <c r="J15">
        <f t="shared" si="2"/>
        <v>14</v>
      </c>
      <c r="K15">
        <f>VLOOKUP($A15,RankingWk14!$A$2:$H$33,2,FALSE)-J15</f>
        <v>2</v>
      </c>
      <c r="L15" t="str">
        <f t="shared" si="0"/>
        <v>Baltimore Ravens</v>
      </c>
      <c r="M15" s="5">
        <f t="shared" si="1"/>
        <v>1499.8678397952385</v>
      </c>
      <c r="N15" s="6">
        <f>M15-VLOOKUP($A15,RankingWk14!$A$2:$H$33,3,FALSE)</f>
        <v>7.1502203101345003</v>
      </c>
    </row>
    <row r="16" spans="1:14">
      <c r="A16" t="s">
        <v>45</v>
      </c>
      <c r="B16">
        <v>15</v>
      </c>
      <c r="C16">
        <v>1497.8483309345272</v>
      </c>
      <c r="D16">
        <v>10</v>
      </c>
      <c r="E16">
        <v>4</v>
      </c>
      <c r="F16">
        <v>0</v>
      </c>
      <c r="G16">
        <v>6</v>
      </c>
      <c r="H16">
        <v>1</v>
      </c>
      <c r="J16">
        <f t="shared" si="2"/>
        <v>15</v>
      </c>
      <c r="K16">
        <f>VLOOKUP($A16,RankingWk14!$A$2:$H$33,2,FALSE)-J16</f>
        <v>4</v>
      </c>
      <c r="L16" t="str">
        <f t="shared" si="0"/>
        <v>New Orleans Saints</v>
      </c>
      <c r="M16" s="5">
        <f t="shared" si="1"/>
        <v>1497.8483309345272</v>
      </c>
      <c r="N16" s="6">
        <f>M16-VLOOKUP($A16,RankingWk14!$A$2:$H$33,3,FALSE)</f>
        <v>20.592833289730379</v>
      </c>
    </row>
    <row r="17" spans="1:14">
      <c r="A17" t="s">
        <v>28</v>
      </c>
      <c r="B17">
        <v>16</v>
      </c>
      <c r="C17">
        <v>1495.963039565027</v>
      </c>
      <c r="D17">
        <v>10</v>
      </c>
      <c r="E17">
        <v>5</v>
      </c>
      <c r="F17">
        <v>0</v>
      </c>
      <c r="G17">
        <v>5</v>
      </c>
      <c r="H17">
        <v>1</v>
      </c>
      <c r="J17">
        <f t="shared" si="2"/>
        <v>16</v>
      </c>
      <c r="K17">
        <f>VLOOKUP($A17,RankingWk14!$A$2:$H$33,2,FALSE)-J17</f>
        <v>6</v>
      </c>
      <c r="L17" t="str">
        <f t="shared" si="0"/>
        <v>New York Giants</v>
      </c>
      <c r="M17" s="5">
        <f t="shared" si="1"/>
        <v>1495.963039565027</v>
      </c>
      <c r="N17" s="6">
        <f>M17-VLOOKUP($A17,RankingWk14!$A$2:$H$33,3,FALSE)</f>
        <v>29.020085233960117</v>
      </c>
    </row>
    <row r="18" spans="1:14">
      <c r="A18" t="s">
        <v>41</v>
      </c>
      <c r="B18">
        <v>17</v>
      </c>
      <c r="C18">
        <v>1492.7682213717248</v>
      </c>
      <c r="D18">
        <v>10</v>
      </c>
      <c r="E18">
        <v>3</v>
      </c>
      <c r="F18">
        <v>0</v>
      </c>
      <c r="G18">
        <v>7</v>
      </c>
      <c r="H18">
        <v>0</v>
      </c>
      <c r="J18">
        <f t="shared" si="2"/>
        <v>17</v>
      </c>
      <c r="K18">
        <f>VLOOKUP($A18,RankingWk14!$A$2:$H$33,2,FALSE)-J18</f>
        <v>-3</v>
      </c>
      <c r="L18" t="str">
        <f t="shared" si="0"/>
        <v>Detroit Lions</v>
      </c>
      <c r="M18" s="5">
        <f t="shared" si="1"/>
        <v>1492.7682213717248</v>
      </c>
      <c r="N18" s="6">
        <f>M18-VLOOKUP($A18,RankingWk14!$A$2:$H$33,3,FALSE)</f>
        <v>-1.1486095727334487</v>
      </c>
    </row>
    <row r="19" spans="1:14">
      <c r="A19" t="s">
        <v>40</v>
      </c>
      <c r="B19">
        <v>18</v>
      </c>
      <c r="C19">
        <v>1491.5284620570826</v>
      </c>
      <c r="D19">
        <v>10</v>
      </c>
      <c r="E19">
        <v>5</v>
      </c>
      <c r="F19">
        <v>0</v>
      </c>
      <c r="G19">
        <v>5</v>
      </c>
      <c r="H19">
        <v>0</v>
      </c>
      <c r="J19">
        <f t="shared" si="2"/>
        <v>18</v>
      </c>
      <c r="K19">
        <f>VLOOKUP($A19,RankingWk14!$A$2:$H$33,2,FALSE)-J19</f>
        <v>-3</v>
      </c>
      <c r="L19" t="str">
        <f t="shared" si="0"/>
        <v>Buffalo Bills</v>
      </c>
      <c r="M19" s="5">
        <f t="shared" si="1"/>
        <v>1491.5284620570826</v>
      </c>
      <c r="N19" s="6">
        <f>M19-VLOOKUP($A19,RankingWk14!$A$2:$H$33,3,FALSE)</f>
        <v>-1.8737115454910054</v>
      </c>
    </row>
    <row r="20" spans="1:14">
      <c r="A20" t="s">
        <v>31</v>
      </c>
      <c r="B20">
        <v>19</v>
      </c>
      <c r="C20">
        <v>1490.8547522539918</v>
      </c>
      <c r="D20">
        <v>10</v>
      </c>
      <c r="E20">
        <v>5</v>
      </c>
      <c r="F20">
        <v>0</v>
      </c>
      <c r="G20">
        <v>5</v>
      </c>
      <c r="H20">
        <v>0</v>
      </c>
      <c r="J20">
        <f t="shared" si="2"/>
        <v>19</v>
      </c>
      <c r="K20">
        <f>VLOOKUP($A20,RankingWk14!$A$2:$H$33,2,FALSE)-J20</f>
        <v>-2</v>
      </c>
      <c r="L20" t="str">
        <f t="shared" si="0"/>
        <v>Houston Texans</v>
      </c>
      <c r="M20" s="5">
        <f t="shared" si="1"/>
        <v>1490.8547522539918</v>
      </c>
      <c r="N20" s="6">
        <f>M20-VLOOKUP($A20,RankingWk14!$A$2:$H$33,3,FALSE)</f>
        <v>0.5944092169850137</v>
      </c>
    </row>
    <row r="21" spans="1:14">
      <c r="A21" t="s">
        <v>39</v>
      </c>
      <c r="B21">
        <v>20</v>
      </c>
      <c r="C21">
        <v>1482.4732165762562</v>
      </c>
      <c r="D21">
        <v>10</v>
      </c>
      <c r="E21">
        <v>6</v>
      </c>
      <c r="F21">
        <v>0</v>
      </c>
      <c r="G21">
        <v>4</v>
      </c>
      <c r="H21">
        <v>0</v>
      </c>
      <c r="J21">
        <f t="shared" si="2"/>
        <v>20</v>
      </c>
      <c r="K21">
        <f>VLOOKUP($A21,RankingWk14!$A$2:$H$33,2,FALSE)-J21</f>
        <v>4</v>
      </c>
      <c r="L21" t="str">
        <f t="shared" si="0"/>
        <v>Atlanta Falcons</v>
      </c>
      <c r="M21" s="5">
        <f t="shared" si="1"/>
        <v>1482.4732165762562</v>
      </c>
      <c r="N21" s="6">
        <f>M21-VLOOKUP($A21,RankingWk14!$A$2:$H$33,3,FALSE)</f>
        <v>26.631826250964195</v>
      </c>
    </row>
    <row r="22" spans="1:14">
      <c r="A22" t="s">
        <v>38</v>
      </c>
      <c r="B22">
        <v>21</v>
      </c>
      <c r="C22">
        <v>1471.5969086685654</v>
      </c>
      <c r="D22">
        <v>10</v>
      </c>
      <c r="E22">
        <v>3</v>
      </c>
      <c r="F22">
        <v>0</v>
      </c>
      <c r="G22">
        <v>7</v>
      </c>
      <c r="H22">
        <v>0</v>
      </c>
      <c r="J22">
        <f t="shared" si="2"/>
        <v>21</v>
      </c>
      <c r="K22">
        <f>VLOOKUP($A22,RankingWk14!$A$2:$H$33,2,FALSE)-J22</f>
        <v>-3</v>
      </c>
      <c r="L22" t="str">
        <f t="shared" si="0"/>
        <v>Philadelphia Eagles</v>
      </c>
      <c r="M22" s="5">
        <f t="shared" si="1"/>
        <v>1471.5969086685654</v>
      </c>
      <c r="N22" s="6">
        <f>M22-VLOOKUP($A22,RankingWk14!$A$2:$H$33,3,FALSE)</f>
        <v>-8.1860772503794124</v>
      </c>
    </row>
    <row r="23" spans="1:14">
      <c r="A23" t="s">
        <v>32</v>
      </c>
      <c r="B23">
        <v>22</v>
      </c>
      <c r="C23">
        <v>1466.8302143812405</v>
      </c>
      <c r="D23">
        <v>10</v>
      </c>
      <c r="E23">
        <v>4</v>
      </c>
      <c r="F23">
        <v>0</v>
      </c>
      <c r="G23">
        <v>6</v>
      </c>
      <c r="H23">
        <v>0</v>
      </c>
      <c r="J23">
        <f t="shared" si="2"/>
        <v>22</v>
      </c>
      <c r="K23">
        <f>VLOOKUP($A23,RankingWk14!$A$2:$H$33,2,FALSE)-J23</f>
        <v>-2</v>
      </c>
      <c r="L23" t="str">
        <f t="shared" si="0"/>
        <v>Chicago Bears</v>
      </c>
      <c r="M23" s="5">
        <f t="shared" si="1"/>
        <v>1466.8302143812405</v>
      </c>
      <c r="N23" s="6">
        <f>M23-VLOOKUP($A23,RankingWk14!$A$2:$H$33,3,FALSE)</f>
        <v>-4.9759310524445937</v>
      </c>
    </row>
    <row r="24" spans="1:14">
      <c r="A24" t="s">
        <v>43</v>
      </c>
      <c r="B24">
        <v>23</v>
      </c>
      <c r="C24">
        <v>1465.0227657573771</v>
      </c>
      <c r="D24">
        <v>10</v>
      </c>
      <c r="E24">
        <v>4</v>
      </c>
      <c r="F24">
        <v>0</v>
      </c>
      <c r="G24">
        <v>6</v>
      </c>
      <c r="H24">
        <v>0</v>
      </c>
      <c r="J24">
        <f t="shared" si="2"/>
        <v>23</v>
      </c>
      <c r="K24">
        <f>VLOOKUP($A24,RankingWk14!$A$2:$H$33,2,FALSE)-J24</f>
        <v>0</v>
      </c>
      <c r="L24" t="str">
        <f t="shared" si="0"/>
        <v>Miami Dolphins</v>
      </c>
      <c r="M24" s="5">
        <f t="shared" si="1"/>
        <v>1465.0227657573771</v>
      </c>
      <c r="N24" s="6">
        <f>M24-VLOOKUP($A24,RankingWk14!$A$2:$H$33,3,FALSE)</f>
        <v>-1.0971604964784092</v>
      </c>
    </row>
    <row r="25" spans="1:14">
      <c r="A25" t="s">
        <v>34</v>
      </c>
      <c r="B25">
        <v>24</v>
      </c>
      <c r="C25">
        <v>1443.67005708345</v>
      </c>
      <c r="D25">
        <v>10</v>
      </c>
      <c r="E25">
        <v>4</v>
      </c>
      <c r="F25">
        <v>0</v>
      </c>
      <c r="G25">
        <v>6</v>
      </c>
      <c r="H25">
        <v>0</v>
      </c>
      <c r="J25">
        <f t="shared" si="2"/>
        <v>24</v>
      </c>
      <c r="K25">
        <f>VLOOKUP($A25,RankingWk14!$A$2:$H$33,2,FALSE)-J25</f>
        <v>2</v>
      </c>
      <c r="L25" t="str">
        <f t="shared" si="0"/>
        <v>St. Louis Rams</v>
      </c>
      <c r="M25" s="5">
        <f t="shared" si="1"/>
        <v>1443.67005708345</v>
      </c>
      <c r="N25" s="6">
        <f>M25-VLOOKUP($A25,RankingWk14!$A$2:$H$33,3,FALSE)</f>
        <v>13.850995329206626</v>
      </c>
    </row>
    <row r="26" spans="1:14">
      <c r="A26" t="s">
        <v>46</v>
      </c>
      <c r="B26">
        <v>25</v>
      </c>
      <c r="C26">
        <v>1440.3838519210146</v>
      </c>
      <c r="D26">
        <v>10</v>
      </c>
      <c r="E26">
        <v>5</v>
      </c>
      <c r="F26">
        <v>0</v>
      </c>
      <c r="G26">
        <v>5</v>
      </c>
      <c r="H26">
        <v>0</v>
      </c>
      <c r="J26">
        <f t="shared" si="2"/>
        <v>25</v>
      </c>
      <c r="K26">
        <f>VLOOKUP($A26,RankingWk14!$A$2:$H$33,2,FALSE)-J26</f>
        <v>-4</v>
      </c>
      <c r="L26" t="str">
        <f t="shared" si="0"/>
        <v>New York Jets</v>
      </c>
      <c r="M26" s="5">
        <f t="shared" si="1"/>
        <v>1440.3838519210146</v>
      </c>
      <c r="N26" s="6">
        <f>M26-VLOOKUP($A26,RankingWk14!$A$2:$H$33,3,FALSE)</f>
        <v>-26.841205526106023</v>
      </c>
    </row>
    <row r="27" spans="1:14">
      <c r="A27" t="s">
        <v>21</v>
      </c>
      <c r="B27">
        <v>26</v>
      </c>
      <c r="C27">
        <v>1435.8452746260339</v>
      </c>
      <c r="D27">
        <v>10</v>
      </c>
      <c r="E27">
        <v>2</v>
      </c>
      <c r="F27">
        <v>0</v>
      </c>
      <c r="G27">
        <v>8</v>
      </c>
      <c r="H27">
        <v>0</v>
      </c>
      <c r="J27">
        <f t="shared" si="2"/>
        <v>26</v>
      </c>
      <c r="K27">
        <f>VLOOKUP($A27,RankingWk14!$A$2:$H$33,2,FALSE)-J27</f>
        <v>-1</v>
      </c>
      <c r="L27" t="str">
        <f t="shared" si="0"/>
        <v>San Diego Chargers</v>
      </c>
      <c r="M27" s="5">
        <f t="shared" si="1"/>
        <v>1435.8452746260339</v>
      </c>
      <c r="N27" s="6">
        <f>M27-VLOOKUP($A27,RankingWk14!$A$2:$H$33,3,FALSE)</f>
        <v>-6.4191229677035153</v>
      </c>
    </row>
    <row r="28" spans="1:14">
      <c r="A28" t="s">
        <v>29</v>
      </c>
      <c r="B28">
        <v>27</v>
      </c>
      <c r="C28">
        <v>1424.1878433256379</v>
      </c>
      <c r="D28">
        <v>10</v>
      </c>
      <c r="E28">
        <v>4</v>
      </c>
      <c r="F28">
        <v>0</v>
      </c>
      <c r="G28">
        <v>6</v>
      </c>
      <c r="H28">
        <v>0</v>
      </c>
      <c r="J28">
        <f t="shared" si="2"/>
        <v>27</v>
      </c>
      <c r="K28">
        <f>VLOOKUP($A28,RankingWk14!$A$2:$H$33,2,FALSE)-J28</f>
        <v>2</v>
      </c>
      <c r="L28" t="str">
        <f t="shared" si="0"/>
        <v>Jacksonville Jaguars</v>
      </c>
      <c r="M28" s="5">
        <f t="shared" si="1"/>
        <v>1424.1878433256379</v>
      </c>
      <c r="N28" s="6">
        <f>M28-VLOOKUP($A28,RankingWk14!$A$2:$H$33,3,FALSE)</f>
        <v>27.600179278851101</v>
      </c>
    </row>
    <row r="29" spans="1:14">
      <c r="A29" t="s">
        <v>22</v>
      </c>
      <c r="B29">
        <v>28</v>
      </c>
      <c r="C29">
        <v>1409.0340755225784</v>
      </c>
      <c r="D29">
        <v>10</v>
      </c>
      <c r="E29">
        <v>4</v>
      </c>
      <c r="F29">
        <v>0</v>
      </c>
      <c r="G29">
        <v>6</v>
      </c>
      <c r="H29">
        <v>0</v>
      </c>
      <c r="J29">
        <f t="shared" si="2"/>
        <v>28</v>
      </c>
      <c r="K29">
        <f>VLOOKUP($A29,RankingWk14!$A$2:$H$33,2,FALSE)-J29</f>
        <v>-1</v>
      </c>
      <c r="L29" t="str">
        <f t="shared" si="0"/>
        <v>Washington Redskins</v>
      </c>
      <c r="M29" s="5">
        <f t="shared" si="1"/>
        <v>1409.0340755225784</v>
      </c>
      <c r="N29" s="6">
        <f>M29-VLOOKUP($A29,RankingWk14!$A$2:$H$33,3,FALSE)</f>
        <v>-6.1619813534723562</v>
      </c>
    </row>
    <row r="30" spans="1:14">
      <c r="A30" t="s">
        <v>48</v>
      </c>
      <c r="B30">
        <v>29</v>
      </c>
      <c r="C30">
        <v>1396.069618823263</v>
      </c>
      <c r="D30">
        <v>10</v>
      </c>
      <c r="E30">
        <v>5</v>
      </c>
      <c r="F30">
        <v>0</v>
      </c>
      <c r="G30">
        <v>5</v>
      </c>
      <c r="H30">
        <v>0</v>
      </c>
      <c r="J30">
        <f t="shared" si="2"/>
        <v>29</v>
      </c>
      <c r="K30">
        <f>VLOOKUP($A30,RankingWk14!$A$2:$H$33,2,FALSE)-J30</f>
        <v>-1</v>
      </c>
      <c r="L30" t="str">
        <f t="shared" si="0"/>
        <v>Tampa Bay Buccaneers</v>
      </c>
      <c r="M30" s="5">
        <f t="shared" si="1"/>
        <v>1396.069618823263</v>
      </c>
      <c r="N30" s="6">
        <f>M30-VLOOKUP($A30,RankingWk14!$A$2:$H$33,3,FALSE)</f>
        <v>-7.8139094175301125</v>
      </c>
    </row>
    <row r="31" spans="1:14">
      <c r="A31" t="s">
        <v>37</v>
      </c>
      <c r="B31">
        <v>30</v>
      </c>
      <c r="C31">
        <v>1380.4148176574181</v>
      </c>
      <c r="D31">
        <v>10</v>
      </c>
      <c r="E31">
        <v>4</v>
      </c>
      <c r="F31">
        <v>0</v>
      </c>
      <c r="G31">
        <v>6</v>
      </c>
      <c r="H31">
        <v>0</v>
      </c>
      <c r="J31">
        <f t="shared" si="2"/>
        <v>30</v>
      </c>
      <c r="K31">
        <f>VLOOKUP($A31,RankingWk14!$A$2:$H$33,2,FALSE)-J31</f>
        <v>0</v>
      </c>
      <c r="L31" t="str">
        <f t="shared" si="0"/>
        <v>Oakland Raiders</v>
      </c>
      <c r="M31" s="5">
        <f t="shared" si="1"/>
        <v>1380.4148176574181</v>
      </c>
      <c r="N31" s="6">
        <f>M31-VLOOKUP($A31,RankingWk14!$A$2:$H$33,3,FALSE)</f>
        <v>-3.2508389722884203</v>
      </c>
    </row>
    <row r="32" spans="1:14">
      <c r="A32" t="s">
        <v>26</v>
      </c>
      <c r="B32">
        <v>31</v>
      </c>
      <c r="C32">
        <v>1347.0789598291076</v>
      </c>
      <c r="D32">
        <v>10</v>
      </c>
      <c r="E32">
        <v>2</v>
      </c>
      <c r="F32">
        <v>0</v>
      </c>
      <c r="G32">
        <v>8</v>
      </c>
      <c r="H32">
        <v>1</v>
      </c>
      <c r="J32">
        <f t="shared" si="2"/>
        <v>31</v>
      </c>
      <c r="K32">
        <f>VLOOKUP($A32,RankingWk14!$A$2:$H$33,2,FALSE)-J32</f>
        <v>1</v>
      </c>
      <c r="L32" t="str">
        <f t="shared" si="0"/>
        <v>Cleveland Browns</v>
      </c>
      <c r="M32" s="5">
        <f t="shared" si="1"/>
        <v>1347.0789598291076</v>
      </c>
      <c r="N32" s="6">
        <f>M32-VLOOKUP($A32,RankingWk14!$A$2:$H$33,3,FALSE)</f>
        <v>11.609268438947083</v>
      </c>
    </row>
    <row r="33" spans="1:14">
      <c r="A33" t="s">
        <v>47</v>
      </c>
      <c r="B33">
        <v>32</v>
      </c>
      <c r="C33">
        <v>1337.4526591730792</v>
      </c>
      <c r="D33">
        <v>10</v>
      </c>
      <c r="E33">
        <v>2</v>
      </c>
      <c r="F33">
        <v>0</v>
      </c>
      <c r="G33">
        <v>8</v>
      </c>
      <c r="H33">
        <v>0</v>
      </c>
      <c r="J33">
        <f t="shared" si="2"/>
        <v>32</v>
      </c>
      <c r="K33">
        <f>VLOOKUP($A33,RankingWk14!$A$2:$H$33,2,FALSE)-J33</f>
        <v>-1</v>
      </c>
      <c r="L33" t="str">
        <f t="shared" si="0"/>
        <v>Tennessee Titans</v>
      </c>
      <c r="M33" s="5">
        <f t="shared" si="1"/>
        <v>1337.4526591730792</v>
      </c>
      <c r="N33" s="6">
        <f>M33-VLOOKUP($A33,RankingWk14!$A$2:$H$33,3,FALSE)</f>
        <v>-4.557289407324788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O33"/>
    </sheetView>
  </sheetViews>
  <sheetFormatPr baseColWidth="10" defaultColWidth="8.83203125" defaultRowHeight="14" x14ac:dyDescent="0"/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30</v>
      </c>
      <c r="B2">
        <v>1</v>
      </c>
      <c r="C2">
        <v>1697.4562991425812</v>
      </c>
      <c r="D2">
        <v>11</v>
      </c>
      <c r="E2">
        <v>10</v>
      </c>
      <c r="F2">
        <v>0</v>
      </c>
      <c r="G2">
        <v>1</v>
      </c>
      <c r="H2">
        <v>0</v>
      </c>
      <c r="J2">
        <f>1</f>
        <v>1</v>
      </c>
      <c r="K2">
        <f>VLOOKUP($A2,RankingWk14!$A$2:$H$33,2,FALSE)-J2</f>
        <v>0</v>
      </c>
      <c r="L2" t="str">
        <f>A2</f>
        <v>New England Patriots</v>
      </c>
      <c r="M2" s="5">
        <f>C2</f>
        <v>1697.4562991425812</v>
      </c>
      <c r="N2" s="6">
        <f>M2-VLOOKUP($A2,RankingWk14!$A$2:$H$33,3,FALSE)</f>
        <v>19.925319426143687</v>
      </c>
    </row>
    <row r="3" spans="1:14">
      <c r="A3" t="s">
        <v>52</v>
      </c>
      <c r="B3">
        <v>2</v>
      </c>
      <c r="C3">
        <v>1661.317591090934</v>
      </c>
      <c r="D3">
        <v>11</v>
      </c>
      <c r="E3">
        <v>9</v>
      </c>
      <c r="F3">
        <v>0</v>
      </c>
      <c r="G3">
        <v>2</v>
      </c>
      <c r="H3">
        <v>0</v>
      </c>
      <c r="J3">
        <f>J2+1</f>
        <v>2</v>
      </c>
      <c r="K3">
        <f>VLOOKUP($A3,RankingWk14!$A$2:$H$33,2,FALSE)-J3</f>
        <v>0</v>
      </c>
      <c r="L3" t="str">
        <f t="shared" ref="L3:L33" si="0">A3</f>
        <v>Denver Broncos</v>
      </c>
      <c r="M3" s="5">
        <f t="shared" ref="M3:M33" si="1">C3</f>
        <v>1661.317591090934</v>
      </c>
      <c r="N3" s="6">
        <f>M3-VLOOKUP($A3,RankingWk14!$A$2:$H$33,3,FALSE)</f>
        <v>-5.6616245452507883</v>
      </c>
    </row>
    <row r="4" spans="1:14">
      <c r="A4" t="s">
        <v>23</v>
      </c>
      <c r="B4">
        <v>3</v>
      </c>
      <c r="C4">
        <v>1621.1367907528409</v>
      </c>
      <c r="D4">
        <v>11</v>
      </c>
      <c r="E4">
        <v>11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VLOOKUP($A4,RankingWk14!$A$2:$H$33,2,FALSE)-J4</f>
        <v>0</v>
      </c>
      <c r="L4" t="str">
        <f t="shared" si="0"/>
        <v>Carolina Panthers</v>
      </c>
      <c r="M4" s="5">
        <f t="shared" si="1"/>
        <v>1621.1367907528409</v>
      </c>
      <c r="N4" s="6">
        <f>M4-VLOOKUP($A4,RankingWk14!$A$2:$H$33,3,FALSE)</f>
        <v>-7.8412530484149556</v>
      </c>
    </row>
    <row r="5" spans="1:14">
      <c r="A5" t="s">
        <v>50</v>
      </c>
      <c r="B5">
        <v>4</v>
      </c>
      <c r="C5">
        <v>1616.7017322558879</v>
      </c>
      <c r="D5">
        <v>11</v>
      </c>
      <c r="E5">
        <v>6</v>
      </c>
      <c r="F5">
        <v>0</v>
      </c>
      <c r="G5">
        <v>5</v>
      </c>
      <c r="H5">
        <v>0</v>
      </c>
      <c r="J5">
        <f t="shared" si="2"/>
        <v>4</v>
      </c>
      <c r="K5">
        <f>VLOOKUP($A5,RankingWk14!$A$2:$H$33,2,FALSE)-J5</f>
        <v>0</v>
      </c>
      <c r="L5" t="str">
        <f t="shared" si="0"/>
        <v>Seattle Seahawks</v>
      </c>
      <c r="M5" s="5">
        <f t="shared" si="1"/>
        <v>1616.7017322558879</v>
      </c>
      <c r="N5" s="6">
        <f>M5-VLOOKUP($A5,RankingWk14!$A$2:$H$33,3,FALSE)</f>
        <v>-9.434575058755172</v>
      </c>
    </row>
    <row r="6" spans="1:14">
      <c r="A6" t="s">
        <v>36</v>
      </c>
      <c r="B6">
        <v>5</v>
      </c>
      <c r="C6">
        <v>1613.8549967343176</v>
      </c>
      <c r="D6">
        <v>11</v>
      </c>
      <c r="E6">
        <v>9</v>
      </c>
      <c r="F6">
        <v>0</v>
      </c>
      <c r="G6">
        <v>2</v>
      </c>
      <c r="H6">
        <v>0</v>
      </c>
      <c r="J6">
        <f t="shared" si="2"/>
        <v>5</v>
      </c>
      <c r="K6">
        <f>VLOOKUP($A6,RankingWk14!$A$2:$H$33,2,FALSE)-J6</f>
        <v>0</v>
      </c>
      <c r="L6" t="str">
        <f t="shared" si="0"/>
        <v>Cincinnati Bengals</v>
      </c>
      <c r="M6" s="5">
        <f t="shared" si="1"/>
        <v>1613.8549967343176</v>
      </c>
      <c r="N6" s="6">
        <f>M6-VLOOKUP($A6,RankingWk14!$A$2:$H$33,3,FALSE)</f>
        <v>-4.2773551264822345</v>
      </c>
    </row>
    <row r="7" spans="1:14">
      <c r="A7" t="s">
        <v>49</v>
      </c>
      <c r="B7">
        <v>6</v>
      </c>
      <c r="C7">
        <v>1606.8089160184788</v>
      </c>
      <c r="D7">
        <v>11</v>
      </c>
      <c r="E7">
        <v>9</v>
      </c>
      <c r="F7">
        <v>0</v>
      </c>
      <c r="G7">
        <v>2</v>
      </c>
      <c r="H7">
        <v>0</v>
      </c>
      <c r="J7">
        <f t="shared" si="2"/>
        <v>6</v>
      </c>
      <c r="K7">
        <f>VLOOKUP($A7,RankingWk14!$A$2:$H$33,2,FALSE)-J7</f>
        <v>0</v>
      </c>
      <c r="L7" t="str">
        <f t="shared" si="0"/>
        <v>Arizona Cardinals</v>
      </c>
      <c r="M7" s="5">
        <f t="shared" si="1"/>
        <v>1606.8089160184788</v>
      </c>
      <c r="N7" s="6">
        <f>M7-VLOOKUP($A7,RankingWk14!$A$2:$H$33,3,FALSE)</f>
        <v>-6.8245252044432618</v>
      </c>
    </row>
    <row r="8" spans="1:14">
      <c r="A8" t="s">
        <v>33</v>
      </c>
      <c r="B8">
        <v>7</v>
      </c>
      <c r="C8">
        <v>1557.9966685266907</v>
      </c>
      <c r="D8">
        <v>11</v>
      </c>
      <c r="E8">
        <v>7</v>
      </c>
      <c r="F8">
        <v>0</v>
      </c>
      <c r="G8">
        <v>4</v>
      </c>
      <c r="H8">
        <v>0</v>
      </c>
      <c r="J8">
        <f t="shared" si="2"/>
        <v>7</v>
      </c>
      <c r="K8">
        <f>VLOOKUP($A8,RankingWk14!$A$2:$H$33,2,FALSE)-J8</f>
        <v>0</v>
      </c>
      <c r="L8" t="str">
        <f t="shared" si="0"/>
        <v>Green Bay Packers</v>
      </c>
      <c r="M8" s="5">
        <f t="shared" si="1"/>
        <v>1557.9966685266907</v>
      </c>
      <c r="N8" s="6">
        <f>M8-VLOOKUP($A8,RankingWk14!$A$2:$H$33,3,FALSE)</f>
        <v>-10.590632603030826</v>
      </c>
    </row>
    <row r="9" spans="1:14">
      <c r="A9" t="s">
        <v>27</v>
      </c>
      <c r="B9">
        <v>8</v>
      </c>
      <c r="C9">
        <v>1547.2418820306304</v>
      </c>
      <c r="D9">
        <v>11</v>
      </c>
      <c r="E9">
        <v>6</v>
      </c>
      <c r="F9">
        <v>0</v>
      </c>
      <c r="G9">
        <v>5</v>
      </c>
      <c r="H9">
        <v>0</v>
      </c>
      <c r="J9">
        <f t="shared" si="2"/>
        <v>8</v>
      </c>
      <c r="K9">
        <f>VLOOKUP($A9,RankingWk14!$A$2:$H$33,2,FALSE)-J9</f>
        <v>2</v>
      </c>
      <c r="L9" t="str">
        <f t="shared" si="0"/>
        <v>Indianapolis Colts</v>
      </c>
      <c r="M9" s="5">
        <f t="shared" si="1"/>
        <v>1547.2418820306304</v>
      </c>
      <c r="N9" s="6">
        <f>M9-VLOOKUP($A9,RankingWk14!$A$2:$H$33,3,FALSE)</f>
        <v>12.70429789106538</v>
      </c>
    </row>
    <row r="10" spans="1:14">
      <c r="A10" t="s">
        <v>35</v>
      </c>
      <c r="B10">
        <v>9</v>
      </c>
      <c r="C10">
        <v>1541.5629477484792</v>
      </c>
      <c r="D10">
        <v>11</v>
      </c>
      <c r="E10">
        <v>6</v>
      </c>
      <c r="F10">
        <v>0</v>
      </c>
      <c r="G10">
        <v>5</v>
      </c>
      <c r="H10">
        <v>0</v>
      </c>
      <c r="J10">
        <f t="shared" si="2"/>
        <v>9</v>
      </c>
      <c r="K10">
        <f>VLOOKUP($A10,RankingWk14!$A$2:$H$33,2,FALSE)-J10</f>
        <v>-1</v>
      </c>
      <c r="L10" t="str">
        <f t="shared" si="0"/>
        <v>Pittsburgh Steelers</v>
      </c>
      <c r="M10" s="5">
        <f t="shared" si="1"/>
        <v>1541.5629477484792</v>
      </c>
      <c r="N10" s="6">
        <f>M10-VLOOKUP($A10,RankingWk14!$A$2:$H$33,3,FALSE)</f>
        <v>-12.70429789106538</v>
      </c>
    </row>
    <row r="11" spans="1:14">
      <c r="A11" t="s">
        <v>42</v>
      </c>
      <c r="B11">
        <v>10</v>
      </c>
      <c r="C11">
        <v>1531.6307453465431</v>
      </c>
      <c r="D11">
        <v>11</v>
      </c>
      <c r="E11">
        <v>6</v>
      </c>
      <c r="F11">
        <v>0</v>
      </c>
      <c r="G11">
        <v>5</v>
      </c>
      <c r="H11">
        <v>0</v>
      </c>
      <c r="J11">
        <f t="shared" si="2"/>
        <v>10</v>
      </c>
      <c r="K11">
        <f>VLOOKUP($A11,RankingWk14!$A$2:$H$33,2,FALSE)-J11</f>
        <v>-1</v>
      </c>
      <c r="L11" t="str">
        <f t="shared" si="0"/>
        <v>Kansas City Chiefs</v>
      </c>
      <c r="M11" s="5">
        <f t="shared" si="1"/>
        <v>1531.6307453465431</v>
      </c>
      <c r="N11" s="6">
        <f>M11-VLOOKUP($A11,RankingWk14!$A$2:$H$33,3,FALSE)</f>
        <v>-7.7113033862835891</v>
      </c>
    </row>
    <row r="12" spans="1:14">
      <c r="A12" t="s">
        <v>44</v>
      </c>
      <c r="B12">
        <v>11</v>
      </c>
      <c r="C12">
        <v>1529.7262772107708</v>
      </c>
      <c r="D12">
        <v>11</v>
      </c>
      <c r="E12">
        <v>8</v>
      </c>
      <c r="F12">
        <v>0</v>
      </c>
      <c r="G12">
        <v>3</v>
      </c>
      <c r="H12">
        <v>0</v>
      </c>
      <c r="J12">
        <f t="shared" si="2"/>
        <v>11</v>
      </c>
      <c r="K12">
        <f>VLOOKUP($A12,RankingWk14!$A$2:$H$33,2,FALSE)-J12</f>
        <v>2</v>
      </c>
      <c r="L12" t="str">
        <f t="shared" si="0"/>
        <v>Minnesota Vikings</v>
      </c>
      <c r="M12" s="5">
        <f t="shared" si="1"/>
        <v>1529.7262772107708</v>
      </c>
      <c r="N12" s="6">
        <f>M12-VLOOKUP($A12,RankingWk14!$A$2:$H$33,3,FALSE)</f>
        <v>9.434575058755172</v>
      </c>
    </row>
    <row r="13" spans="1:14">
      <c r="A13" t="s">
        <v>25</v>
      </c>
      <c r="B13">
        <v>12</v>
      </c>
      <c r="C13">
        <v>1517.376142767991</v>
      </c>
      <c r="D13">
        <v>11</v>
      </c>
      <c r="E13">
        <v>3</v>
      </c>
      <c r="F13">
        <v>0</v>
      </c>
      <c r="G13">
        <v>8</v>
      </c>
      <c r="H13">
        <v>0</v>
      </c>
      <c r="J13">
        <f t="shared" si="2"/>
        <v>12</v>
      </c>
      <c r="K13">
        <f>VLOOKUP($A13,RankingWk14!$A$2:$H$33,2,FALSE)-J13</f>
        <v>-1</v>
      </c>
      <c r="L13" t="str">
        <f t="shared" si="0"/>
        <v>San Francisco 49ers</v>
      </c>
      <c r="M13" s="5">
        <f t="shared" si="1"/>
        <v>1517.376142767991</v>
      </c>
      <c r="N13" s="6">
        <f>M13-VLOOKUP($A13,RankingWk14!$A$2:$H$33,3,FALSE)</f>
        <v>-11.26995016524711</v>
      </c>
    </row>
    <row r="14" spans="1:14">
      <c r="A14" t="s">
        <v>24</v>
      </c>
      <c r="B14">
        <v>13</v>
      </c>
      <c r="C14">
        <v>1512.541201987638</v>
      </c>
      <c r="D14">
        <v>11</v>
      </c>
      <c r="E14">
        <v>4</v>
      </c>
      <c r="F14">
        <v>0</v>
      </c>
      <c r="G14">
        <v>7</v>
      </c>
      <c r="H14">
        <v>0</v>
      </c>
      <c r="J14">
        <f t="shared" si="2"/>
        <v>13</v>
      </c>
      <c r="K14">
        <f>VLOOKUP($A14,RankingWk14!$A$2:$H$33,2,FALSE)-J14</f>
        <v>-1</v>
      </c>
      <c r="L14" t="str">
        <f t="shared" si="0"/>
        <v>Dallas Cowboys</v>
      </c>
      <c r="M14" s="5">
        <f t="shared" si="1"/>
        <v>1512.541201987638</v>
      </c>
      <c r="N14" s="6">
        <f>M14-VLOOKUP($A14,RankingWk14!$A$2:$H$33,3,FALSE)</f>
        <v>-9.4018714805026775</v>
      </c>
    </row>
    <row r="15" spans="1:14">
      <c r="A15" t="s">
        <v>51</v>
      </c>
      <c r="B15">
        <v>14</v>
      </c>
      <c r="C15">
        <v>1507.1997531077034</v>
      </c>
      <c r="D15">
        <v>11</v>
      </c>
      <c r="E15">
        <v>4</v>
      </c>
      <c r="F15">
        <v>0</v>
      </c>
      <c r="G15">
        <v>7</v>
      </c>
      <c r="H15">
        <v>0</v>
      </c>
      <c r="J15">
        <f t="shared" si="2"/>
        <v>14</v>
      </c>
      <c r="K15">
        <f>VLOOKUP($A15,RankingWk14!$A$2:$H$33,2,FALSE)-J15</f>
        <v>2</v>
      </c>
      <c r="L15" t="str">
        <f t="shared" si="0"/>
        <v>Baltimore Ravens</v>
      </c>
      <c r="M15" s="5">
        <f t="shared" si="1"/>
        <v>1507.1997531077034</v>
      </c>
      <c r="N15" s="6">
        <f>M15-VLOOKUP($A15,RankingWk14!$A$2:$H$33,3,FALSE)</f>
        <v>14.482133622599349</v>
      </c>
    </row>
    <row r="16" spans="1:14">
      <c r="A16" t="s">
        <v>41</v>
      </c>
      <c r="B16">
        <v>15</v>
      </c>
      <c r="C16">
        <v>1504.5074635474891</v>
      </c>
      <c r="D16">
        <v>11</v>
      </c>
      <c r="E16">
        <v>4</v>
      </c>
      <c r="F16">
        <v>0</v>
      </c>
      <c r="G16">
        <v>7</v>
      </c>
      <c r="H16">
        <v>0</v>
      </c>
      <c r="J16">
        <f t="shared" si="2"/>
        <v>15</v>
      </c>
      <c r="K16">
        <f>VLOOKUP($A16,RankingWk14!$A$2:$H$33,2,FALSE)-J16</f>
        <v>-1</v>
      </c>
      <c r="L16" t="str">
        <f t="shared" si="0"/>
        <v>Detroit Lions</v>
      </c>
      <c r="M16" s="5">
        <f t="shared" si="1"/>
        <v>1504.5074635474891</v>
      </c>
      <c r="N16" s="6">
        <f>M16-VLOOKUP($A16,RankingWk14!$A$2:$H$33,3,FALSE)</f>
        <v>10.590632603030826</v>
      </c>
    </row>
    <row r="17" spans="1:14">
      <c r="A17" t="s">
        <v>31</v>
      </c>
      <c r="B17">
        <v>16</v>
      </c>
      <c r="C17">
        <v>1503.6063324953072</v>
      </c>
      <c r="D17">
        <v>11</v>
      </c>
      <c r="E17">
        <v>6</v>
      </c>
      <c r="F17">
        <v>0</v>
      </c>
      <c r="G17">
        <v>5</v>
      </c>
      <c r="H17">
        <v>0</v>
      </c>
      <c r="J17">
        <f t="shared" si="2"/>
        <v>16</v>
      </c>
      <c r="K17">
        <f>VLOOKUP($A17,RankingWk14!$A$2:$H$33,2,FALSE)-J17</f>
        <v>1</v>
      </c>
      <c r="L17" t="str">
        <f t="shared" si="0"/>
        <v>Houston Texans</v>
      </c>
      <c r="M17" s="5">
        <f t="shared" si="1"/>
        <v>1503.6063324953072</v>
      </c>
      <c r="N17" s="6">
        <f>M17-VLOOKUP($A17,RankingWk14!$A$2:$H$33,3,FALSE)</f>
        <v>13.345989458300437</v>
      </c>
    </row>
    <row r="18" spans="1:14">
      <c r="A18" t="s">
        <v>45</v>
      </c>
      <c r="B18">
        <v>17</v>
      </c>
      <c r="C18">
        <v>1485.0967506932118</v>
      </c>
      <c r="D18">
        <v>11</v>
      </c>
      <c r="E18">
        <v>4</v>
      </c>
      <c r="F18">
        <v>0</v>
      </c>
      <c r="G18">
        <v>7</v>
      </c>
      <c r="H18">
        <v>0</v>
      </c>
      <c r="J18">
        <f t="shared" si="2"/>
        <v>17</v>
      </c>
      <c r="K18">
        <f>VLOOKUP($A18,RankingWk14!$A$2:$H$33,2,FALSE)-J18</f>
        <v>2</v>
      </c>
      <c r="L18" t="str">
        <f t="shared" si="0"/>
        <v>New Orleans Saints</v>
      </c>
      <c r="M18" s="5">
        <f t="shared" si="1"/>
        <v>1485.0967506932118</v>
      </c>
      <c r="N18" s="6">
        <f>M18-VLOOKUP($A18,RankingWk14!$A$2:$H$33,3,FALSE)</f>
        <v>7.8412530484149556</v>
      </c>
    </row>
    <row r="19" spans="1:14">
      <c r="A19" t="s">
        <v>32</v>
      </c>
      <c r="B19">
        <v>18</v>
      </c>
      <c r="C19">
        <v>1483.0760955989322</v>
      </c>
      <c r="D19">
        <v>11</v>
      </c>
      <c r="E19">
        <v>5</v>
      </c>
      <c r="F19">
        <v>0</v>
      </c>
      <c r="G19">
        <v>6</v>
      </c>
      <c r="H19">
        <v>0</v>
      </c>
      <c r="J19">
        <f t="shared" si="2"/>
        <v>18</v>
      </c>
      <c r="K19">
        <f>VLOOKUP($A19,RankingWk14!$A$2:$H$33,2,FALSE)-J19</f>
        <v>2</v>
      </c>
      <c r="L19" t="str">
        <f t="shared" si="0"/>
        <v>Chicago Bears</v>
      </c>
      <c r="M19" s="5">
        <f t="shared" si="1"/>
        <v>1483.0760955989322</v>
      </c>
      <c r="N19" s="6">
        <f>M19-VLOOKUP($A19,RankingWk14!$A$2:$H$33,3,FALSE)</f>
        <v>11.26995016524711</v>
      </c>
    </row>
    <row r="20" spans="1:14">
      <c r="A20" t="s">
        <v>28</v>
      </c>
      <c r="B20">
        <v>19</v>
      </c>
      <c r="C20">
        <v>1480.3991867310519</v>
      </c>
      <c r="D20">
        <v>11</v>
      </c>
      <c r="E20">
        <v>5</v>
      </c>
      <c r="F20">
        <v>0</v>
      </c>
      <c r="G20">
        <v>6</v>
      </c>
      <c r="H20">
        <v>0</v>
      </c>
      <c r="J20">
        <f t="shared" si="2"/>
        <v>19</v>
      </c>
      <c r="K20">
        <f>VLOOKUP($A20,RankingWk14!$A$2:$H$33,2,FALSE)-J20</f>
        <v>3</v>
      </c>
      <c r="L20" t="str">
        <f t="shared" si="0"/>
        <v>New York Giants</v>
      </c>
      <c r="M20" s="5">
        <f t="shared" si="1"/>
        <v>1480.3991867310519</v>
      </c>
      <c r="N20" s="6">
        <f>M20-VLOOKUP($A20,RankingWk14!$A$2:$H$33,3,FALSE)</f>
        <v>13.456232399985083</v>
      </c>
    </row>
    <row r="21" spans="1:14">
      <c r="A21" t="s">
        <v>40</v>
      </c>
      <c r="B21">
        <v>20</v>
      </c>
      <c r="C21">
        <v>1480.0561841442732</v>
      </c>
      <c r="D21">
        <v>11</v>
      </c>
      <c r="E21">
        <v>5</v>
      </c>
      <c r="F21">
        <v>0</v>
      </c>
      <c r="G21">
        <v>6</v>
      </c>
      <c r="H21">
        <v>0</v>
      </c>
      <c r="J21">
        <f t="shared" si="2"/>
        <v>20</v>
      </c>
      <c r="K21">
        <f>VLOOKUP($A21,RankingWk14!$A$2:$H$33,2,FALSE)-J21</f>
        <v>-5</v>
      </c>
      <c r="L21" t="str">
        <f t="shared" si="0"/>
        <v>Buffalo Bills</v>
      </c>
      <c r="M21" s="5">
        <f t="shared" si="1"/>
        <v>1480.0561841442732</v>
      </c>
      <c r="N21" s="6">
        <f>M21-VLOOKUP($A21,RankingWk14!$A$2:$H$33,3,FALSE)</f>
        <v>-13.345989458300437</v>
      </c>
    </row>
    <row r="22" spans="1:14">
      <c r="A22" t="s">
        <v>39</v>
      </c>
      <c r="B22">
        <v>21</v>
      </c>
      <c r="C22">
        <v>1471.2654162494514</v>
      </c>
      <c r="D22">
        <v>11</v>
      </c>
      <c r="E22">
        <v>6</v>
      </c>
      <c r="F22">
        <v>0</v>
      </c>
      <c r="G22">
        <v>5</v>
      </c>
      <c r="H22">
        <v>0</v>
      </c>
      <c r="J22">
        <f t="shared" si="2"/>
        <v>21</v>
      </c>
      <c r="K22">
        <f>VLOOKUP($A22,RankingWk14!$A$2:$H$33,2,FALSE)-J22</f>
        <v>3</v>
      </c>
      <c r="L22" t="str">
        <f t="shared" si="0"/>
        <v>Atlanta Falcons</v>
      </c>
      <c r="M22" s="5">
        <f t="shared" si="1"/>
        <v>1471.2654162494514</v>
      </c>
      <c r="N22" s="6">
        <f>M22-VLOOKUP($A22,RankingWk14!$A$2:$H$33,3,FALSE)</f>
        <v>15.424025924159423</v>
      </c>
    </row>
    <row r="23" spans="1:14">
      <c r="A23" t="s">
        <v>38</v>
      </c>
      <c r="B23">
        <v>22</v>
      </c>
      <c r="C23">
        <v>1459.8576664928012</v>
      </c>
      <c r="D23">
        <v>11</v>
      </c>
      <c r="E23">
        <v>3</v>
      </c>
      <c r="F23">
        <v>0</v>
      </c>
      <c r="G23">
        <v>8</v>
      </c>
      <c r="H23">
        <v>0</v>
      </c>
      <c r="J23">
        <f t="shared" si="2"/>
        <v>22</v>
      </c>
      <c r="K23">
        <f>VLOOKUP($A23,RankingWk14!$A$2:$H$33,2,FALSE)-J23</f>
        <v>-4</v>
      </c>
      <c r="L23" t="str">
        <f t="shared" si="0"/>
        <v>Philadelphia Eagles</v>
      </c>
      <c r="M23" s="5">
        <f t="shared" si="1"/>
        <v>1459.8576664928012</v>
      </c>
      <c r="N23" s="6">
        <f>M23-VLOOKUP($A23,RankingWk14!$A$2:$H$33,3,FALSE)</f>
        <v>-19.925319426143687</v>
      </c>
    </row>
    <row r="24" spans="1:14">
      <c r="A24" t="s">
        <v>46</v>
      </c>
      <c r="B24">
        <v>23</v>
      </c>
      <c r="C24">
        <v>1453.7688250471356</v>
      </c>
      <c r="D24">
        <v>11</v>
      </c>
      <c r="E24">
        <v>6</v>
      </c>
      <c r="F24">
        <v>0</v>
      </c>
      <c r="G24">
        <v>5</v>
      </c>
      <c r="H24">
        <v>0</v>
      </c>
      <c r="J24">
        <f t="shared" si="2"/>
        <v>23</v>
      </c>
      <c r="K24">
        <f>VLOOKUP($A24,RankingWk14!$A$2:$H$33,2,FALSE)-J24</f>
        <v>-2</v>
      </c>
      <c r="L24" t="str">
        <f t="shared" si="0"/>
        <v>New York Jets</v>
      </c>
      <c r="M24" s="5">
        <f t="shared" si="1"/>
        <v>1453.7688250471356</v>
      </c>
      <c r="N24" s="6">
        <f>M24-VLOOKUP($A24,RankingWk14!$A$2:$H$33,3,FALSE)</f>
        <v>-13.456232399985083</v>
      </c>
    </row>
    <row r="25" spans="1:14">
      <c r="A25" t="s">
        <v>43</v>
      </c>
      <c r="B25">
        <v>24</v>
      </c>
      <c r="C25">
        <v>1451.6377926312562</v>
      </c>
      <c r="D25">
        <v>11</v>
      </c>
      <c r="E25">
        <v>4</v>
      </c>
      <c r="F25">
        <v>0</v>
      </c>
      <c r="G25">
        <v>7</v>
      </c>
      <c r="H25">
        <v>0</v>
      </c>
      <c r="J25">
        <f t="shared" si="2"/>
        <v>24</v>
      </c>
      <c r="K25">
        <f>VLOOKUP($A25,RankingWk14!$A$2:$H$33,2,FALSE)-J25</f>
        <v>-1</v>
      </c>
      <c r="L25" t="str">
        <f t="shared" si="0"/>
        <v>Miami Dolphins</v>
      </c>
      <c r="M25" s="5">
        <f t="shared" si="1"/>
        <v>1451.6377926312562</v>
      </c>
      <c r="N25" s="6">
        <f>M25-VLOOKUP($A25,RankingWk14!$A$2:$H$33,3,FALSE)</f>
        <v>-14.482133622599349</v>
      </c>
    </row>
    <row r="26" spans="1:14">
      <c r="A26" t="s">
        <v>21</v>
      </c>
      <c r="B26">
        <v>25</v>
      </c>
      <c r="C26">
        <v>1447.9260221389882</v>
      </c>
      <c r="D26">
        <v>11</v>
      </c>
      <c r="E26">
        <v>3</v>
      </c>
      <c r="F26">
        <v>0</v>
      </c>
      <c r="G26">
        <v>8</v>
      </c>
      <c r="H26">
        <v>0</v>
      </c>
      <c r="J26">
        <f t="shared" si="2"/>
        <v>25</v>
      </c>
      <c r="K26">
        <f>VLOOKUP($A26,RankingWk14!$A$2:$H$33,2,FALSE)-J26</f>
        <v>0</v>
      </c>
      <c r="L26" t="str">
        <f t="shared" si="0"/>
        <v>San Diego Chargers</v>
      </c>
      <c r="M26" s="5">
        <f t="shared" si="1"/>
        <v>1447.9260221389882</v>
      </c>
      <c r="N26" s="6">
        <f>M26-VLOOKUP($A26,RankingWk14!$A$2:$H$33,3,FALSE)</f>
        <v>5.6616245452507883</v>
      </c>
    </row>
    <row r="27" spans="1:14">
      <c r="A27" t="s">
        <v>34</v>
      </c>
      <c r="B27">
        <v>26</v>
      </c>
      <c r="C27">
        <v>1436.6435869586867</v>
      </c>
      <c r="D27">
        <v>11</v>
      </c>
      <c r="E27">
        <v>4</v>
      </c>
      <c r="F27">
        <v>0</v>
      </c>
      <c r="G27">
        <v>7</v>
      </c>
      <c r="H27">
        <v>0</v>
      </c>
      <c r="J27">
        <f t="shared" si="2"/>
        <v>26</v>
      </c>
      <c r="K27">
        <f>VLOOKUP($A27,RankingWk14!$A$2:$H$33,2,FALSE)-J27</f>
        <v>0</v>
      </c>
      <c r="L27" t="str">
        <f t="shared" si="0"/>
        <v>St. Louis Rams</v>
      </c>
      <c r="M27" s="5">
        <f t="shared" si="1"/>
        <v>1436.6435869586867</v>
      </c>
      <c r="N27" s="6">
        <f>M27-VLOOKUP($A27,RankingWk14!$A$2:$H$33,3,FALSE)</f>
        <v>6.8245252044432618</v>
      </c>
    </row>
    <row r="28" spans="1:14">
      <c r="A28" t="s">
        <v>22</v>
      </c>
      <c r="B28">
        <v>27</v>
      </c>
      <c r="C28">
        <v>1424.5979283565534</v>
      </c>
      <c r="D28">
        <v>11</v>
      </c>
      <c r="E28">
        <v>5</v>
      </c>
      <c r="F28">
        <v>0</v>
      </c>
      <c r="G28">
        <v>6</v>
      </c>
      <c r="H28">
        <v>0</v>
      </c>
      <c r="J28">
        <f t="shared" si="2"/>
        <v>27</v>
      </c>
      <c r="K28">
        <f>VLOOKUP($A28,RankingWk14!$A$2:$H$33,2,FALSE)-J28</f>
        <v>0</v>
      </c>
      <c r="L28" t="str">
        <f t="shared" si="0"/>
        <v>Washington Redskins</v>
      </c>
      <c r="M28" s="5">
        <f t="shared" si="1"/>
        <v>1424.5979283565534</v>
      </c>
      <c r="N28" s="6">
        <f>M28-VLOOKUP($A28,RankingWk14!$A$2:$H$33,3,FALSE)</f>
        <v>9.4018714805026775</v>
      </c>
    </row>
    <row r="29" spans="1:14">
      <c r="A29" t="s">
        <v>29</v>
      </c>
      <c r="B29">
        <v>28</v>
      </c>
      <c r="C29">
        <v>1412.1070958126836</v>
      </c>
      <c r="D29">
        <v>11</v>
      </c>
      <c r="E29">
        <v>4</v>
      </c>
      <c r="F29">
        <v>0</v>
      </c>
      <c r="G29">
        <v>7</v>
      </c>
      <c r="H29">
        <v>0</v>
      </c>
      <c r="J29">
        <f t="shared" si="2"/>
        <v>28</v>
      </c>
      <c r="K29">
        <f>VLOOKUP($A29,RankingWk14!$A$2:$H$33,2,FALSE)-J29</f>
        <v>1</v>
      </c>
      <c r="L29" t="str">
        <f t="shared" si="0"/>
        <v>Jacksonville Jaguars</v>
      </c>
      <c r="M29" s="5">
        <f t="shared" si="1"/>
        <v>1412.1070958126836</v>
      </c>
      <c r="N29" s="6">
        <f>M29-VLOOKUP($A29,RankingWk14!$A$2:$H$33,3,FALSE)</f>
        <v>15.519431765896798</v>
      </c>
    </row>
    <row r="30" spans="1:14">
      <c r="A30" t="s">
        <v>37</v>
      </c>
      <c r="B30">
        <v>29</v>
      </c>
      <c r="C30">
        <v>1391.3769600159901</v>
      </c>
      <c r="D30">
        <v>11</v>
      </c>
      <c r="E30">
        <v>5</v>
      </c>
      <c r="F30">
        <v>0</v>
      </c>
      <c r="G30">
        <v>6</v>
      </c>
      <c r="H30">
        <v>0</v>
      </c>
      <c r="J30">
        <f t="shared" si="2"/>
        <v>29</v>
      </c>
      <c r="K30">
        <f>VLOOKUP($A30,RankingWk14!$A$2:$H$33,2,FALSE)-J30</f>
        <v>1</v>
      </c>
      <c r="L30" t="str">
        <f t="shared" si="0"/>
        <v>Oakland Raiders</v>
      </c>
      <c r="M30" s="5">
        <f t="shared" si="1"/>
        <v>1391.3769600159901</v>
      </c>
      <c r="N30" s="6">
        <f>M30-VLOOKUP($A30,RankingWk14!$A$2:$H$33,3,FALSE)</f>
        <v>7.7113033862835891</v>
      </c>
    </row>
    <row r="31" spans="1:14">
      <c r="A31" t="s">
        <v>48</v>
      </c>
      <c r="B31">
        <v>30</v>
      </c>
      <c r="C31">
        <v>1388.4595023166337</v>
      </c>
      <c r="D31">
        <v>11</v>
      </c>
      <c r="E31">
        <v>5</v>
      </c>
      <c r="F31">
        <v>0</v>
      </c>
      <c r="G31">
        <v>6</v>
      </c>
      <c r="H31">
        <v>0</v>
      </c>
      <c r="J31">
        <f t="shared" si="2"/>
        <v>30</v>
      </c>
      <c r="K31">
        <f>VLOOKUP($A31,RankingWk14!$A$2:$H$33,2,FALSE)-J31</f>
        <v>-2</v>
      </c>
      <c r="L31" t="str">
        <f t="shared" si="0"/>
        <v>Tampa Bay Buccaneers</v>
      </c>
      <c r="M31" s="5">
        <f t="shared" si="1"/>
        <v>1388.4595023166337</v>
      </c>
      <c r="N31" s="6">
        <f>M31-VLOOKUP($A31,RankingWk14!$A$2:$H$33,3,FALSE)</f>
        <v>-15.424025924159423</v>
      </c>
    </row>
    <row r="32" spans="1:14">
      <c r="A32" t="s">
        <v>26</v>
      </c>
      <c r="B32">
        <v>31</v>
      </c>
      <c r="C32">
        <v>1339.7470465166427</v>
      </c>
      <c r="D32">
        <v>11</v>
      </c>
      <c r="E32">
        <v>2</v>
      </c>
      <c r="F32">
        <v>0</v>
      </c>
      <c r="G32">
        <v>9</v>
      </c>
      <c r="H32">
        <v>0</v>
      </c>
      <c r="J32">
        <f t="shared" si="2"/>
        <v>31</v>
      </c>
      <c r="K32">
        <f>VLOOKUP($A32,RankingWk14!$A$2:$H$33,2,FALSE)-J32</f>
        <v>1</v>
      </c>
      <c r="L32" t="str">
        <f t="shared" si="0"/>
        <v>Cleveland Browns</v>
      </c>
      <c r="M32" s="5">
        <f t="shared" si="1"/>
        <v>1339.7470465166427</v>
      </c>
      <c r="N32" s="6">
        <f>M32-VLOOKUP($A32,RankingWk14!$A$2:$H$33,3,FALSE)</f>
        <v>4.2773551264822345</v>
      </c>
    </row>
    <row r="33" spans="1:14">
      <c r="A33" t="s">
        <v>47</v>
      </c>
      <c r="B33">
        <v>32</v>
      </c>
      <c r="C33">
        <v>1326.4905168145071</v>
      </c>
      <c r="D33">
        <v>11</v>
      </c>
      <c r="E33">
        <v>2</v>
      </c>
      <c r="F33">
        <v>0</v>
      </c>
      <c r="G33">
        <v>9</v>
      </c>
      <c r="H33">
        <v>0</v>
      </c>
      <c r="J33">
        <f t="shared" si="2"/>
        <v>32</v>
      </c>
      <c r="K33">
        <f>VLOOKUP($A33,RankingWk14!$A$2:$H$33,2,FALSE)-J33</f>
        <v>-1</v>
      </c>
      <c r="L33" t="str">
        <f t="shared" si="0"/>
        <v>Tennessee Titans</v>
      </c>
      <c r="M33" s="5">
        <f t="shared" si="1"/>
        <v>1326.4905168145071</v>
      </c>
      <c r="N33" s="6">
        <f>M33-VLOOKUP($A33,RankingWk14!$A$2:$H$33,3,FALSE)</f>
        <v>-15.519431765896798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O33"/>
    </sheetView>
  </sheetViews>
  <sheetFormatPr baseColWidth="10" defaultColWidth="8.83203125" defaultRowHeight="14" x14ac:dyDescent="0"/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30</v>
      </c>
      <c r="B2">
        <v>1</v>
      </c>
      <c r="C2">
        <v>1677.5309797164375</v>
      </c>
      <c r="D2">
        <v>12</v>
      </c>
      <c r="E2">
        <v>10</v>
      </c>
      <c r="F2">
        <v>0</v>
      </c>
      <c r="G2">
        <v>2</v>
      </c>
      <c r="H2">
        <v>0</v>
      </c>
      <c r="J2">
        <f>1</f>
        <v>1</v>
      </c>
      <c r="K2">
        <f>VLOOKUP($A2,RankingWk14!$A$2:$H$33,2,FALSE)-J2</f>
        <v>0</v>
      </c>
      <c r="L2" t="str">
        <f>A2</f>
        <v>New England Patriots</v>
      </c>
      <c r="M2" s="5">
        <f>C2</f>
        <v>1677.5309797164375</v>
      </c>
      <c r="N2" s="6">
        <f>M2-VLOOKUP($A2,RankingWk14!$A$2:$H$33,3,FALSE)</f>
        <v>0</v>
      </c>
    </row>
    <row r="3" spans="1:14">
      <c r="A3" t="s">
        <v>52</v>
      </c>
      <c r="B3">
        <v>2</v>
      </c>
      <c r="C3">
        <v>1666.9792156361848</v>
      </c>
      <c r="D3">
        <v>12</v>
      </c>
      <c r="E3">
        <v>10</v>
      </c>
      <c r="F3">
        <v>0</v>
      </c>
      <c r="G3">
        <v>2</v>
      </c>
      <c r="H3">
        <v>0</v>
      </c>
      <c r="J3">
        <f>J2+1</f>
        <v>2</v>
      </c>
      <c r="K3">
        <f>VLOOKUP($A3,RankingWk14!$A$2:$H$33,2,FALSE)-J3</f>
        <v>0</v>
      </c>
      <c r="L3" t="str">
        <f t="shared" ref="L3:L33" si="0">A3</f>
        <v>Denver Broncos</v>
      </c>
      <c r="M3" s="5">
        <f t="shared" ref="M3:M33" si="1">C3</f>
        <v>1666.9792156361848</v>
      </c>
      <c r="N3" s="6">
        <f>M3-VLOOKUP($A3,RankingWk14!$A$2:$H$33,3,FALSE)</f>
        <v>0</v>
      </c>
    </row>
    <row r="4" spans="1:14">
      <c r="A4" t="s">
        <v>23</v>
      </c>
      <c r="B4">
        <v>3</v>
      </c>
      <c r="C4">
        <v>1628.9780438012558</v>
      </c>
      <c r="D4">
        <v>12</v>
      </c>
      <c r="E4">
        <v>12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VLOOKUP($A4,RankingWk14!$A$2:$H$33,2,FALSE)-J4</f>
        <v>0</v>
      </c>
      <c r="L4" t="str">
        <f t="shared" si="0"/>
        <v>Carolina Panthers</v>
      </c>
      <c r="M4" s="5">
        <f t="shared" si="1"/>
        <v>1628.9780438012558</v>
      </c>
      <c r="N4" s="6">
        <f>M4-VLOOKUP($A4,RankingWk14!$A$2:$H$33,3,FALSE)</f>
        <v>0</v>
      </c>
    </row>
    <row r="5" spans="1:14">
      <c r="A5" t="s">
        <v>50</v>
      </c>
      <c r="B5">
        <v>4</v>
      </c>
      <c r="C5">
        <v>1626.1363073146431</v>
      </c>
      <c r="D5">
        <v>12</v>
      </c>
      <c r="E5">
        <v>7</v>
      </c>
      <c r="F5">
        <v>0</v>
      </c>
      <c r="G5">
        <v>5</v>
      </c>
      <c r="H5">
        <v>0</v>
      </c>
      <c r="J5">
        <f t="shared" si="2"/>
        <v>4</v>
      </c>
      <c r="K5">
        <f>VLOOKUP($A5,RankingWk14!$A$2:$H$33,2,FALSE)-J5</f>
        <v>0</v>
      </c>
      <c r="L5" t="str">
        <f t="shared" si="0"/>
        <v>Seattle Seahawks</v>
      </c>
      <c r="M5" s="5">
        <f t="shared" si="1"/>
        <v>1626.1363073146431</v>
      </c>
      <c r="N5" s="6">
        <f>M5-VLOOKUP($A5,RankingWk14!$A$2:$H$33,3,FALSE)</f>
        <v>0</v>
      </c>
    </row>
    <row r="6" spans="1:14">
      <c r="A6" t="s">
        <v>36</v>
      </c>
      <c r="B6">
        <v>5</v>
      </c>
      <c r="C6">
        <v>1618.1323518607999</v>
      </c>
      <c r="D6">
        <v>12</v>
      </c>
      <c r="E6">
        <v>10</v>
      </c>
      <c r="F6">
        <v>0</v>
      </c>
      <c r="G6">
        <v>2</v>
      </c>
      <c r="H6">
        <v>0</v>
      </c>
      <c r="J6">
        <f t="shared" si="2"/>
        <v>5</v>
      </c>
      <c r="K6">
        <f>VLOOKUP($A6,RankingWk14!$A$2:$H$33,2,FALSE)-J6</f>
        <v>0</v>
      </c>
      <c r="L6" t="str">
        <f t="shared" si="0"/>
        <v>Cincinnati Bengals</v>
      </c>
      <c r="M6" s="5">
        <f t="shared" si="1"/>
        <v>1618.1323518607999</v>
      </c>
      <c r="N6" s="6">
        <f>M6-VLOOKUP($A6,RankingWk14!$A$2:$H$33,3,FALSE)</f>
        <v>0</v>
      </c>
    </row>
    <row r="7" spans="1:14">
      <c r="A7" t="s">
        <v>49</v>
      </c>
      <c r="B7">
        <v>6</v>
      </c>
      <c r="C7">
        <v>1613.6334412229221</v>
      </c>
      <c r="D7">
        <v>12</v>
      </c>
      <c r="E7">
        <v>10</v>
      </c>
      <c r="F7">
        <v>0</v>
      </c>
      <c r="G7">
        <v>2</v>
      </c>
      <c r="H7">
        <v>0</v>
      </c>
      <c r="J7">
        <f t="shared" si="2"/>
        <v>6</v>
      </c>
      <c r="K7">
        <f>VLOOKUP($A7,RankingWk14!$A$2:$H$33,2,FALSE)-J7</f>
        <v>0</v>
      </c>
      <c r="L7" t="str">
        <f t="shared" si="0"/>
        <v>Arizona Cardinals</v>
      </c>
      <c r="M7" s="5">
        <f t="shared" si="1"/>
        <v>1613.6334412229221</v>
      </c>
      <c r="N7" s="6">
        <f>M7-VLOOKUP($A7,RankingWk14!$A$2:$H$33,3,FALSE)</f>
        <v>0</v>
      </c>
    </row>
    <row r="8" spans="1:14">
      <c r="A8" t="s">
        <v>33</v>
      </c>
      <c r="B8">
        <v>7</v>
      </c>
      <c r="C8">
        <v>1568.5873011297215</v>
      </c>
      <c r="D8">
        <v>12</v>
      </c>
      <c r="E8">
        <v>8</v>
      </c>
      <c r="F8">
        <v>0</v>
      </c>
      <c r="G8">
        <v>4</v>
      </c>
      <c r="H8">
        <v>0</v>
      </c>
      <c r="J8">
        <f t="shared" si="2"/>
        <v>7</v>
      </c>
      <c r="K8">
        <f>VLOOKUP($A8,RankingWk14!$A$2:$H$33,2,FALSE)-J8</f>
        <v>0</v>
      </c>
      <c r="L8" t="str">
        <f t="shared" si="0"/>
        <v>Green Bay Packers</v>
      </c>
      <c r="M8" s="5">
        <f t="shared" si="1"/>
        <v>1568.5873011297215</v>
      </c>
      <c r="N8" s="6">
        <f>M8-VLOOKUP($A8,RankingWk14!$A$2:$H$33,3,FALSE)</f>
        <v>0</v>
      </c>
    </row>
    <row r="9" spans="1:14">
      <c r="A9" t="s">
        <v>35</v>
      </c>
      <c r="B9">
        <v>8</v>
      </c>
      <c r="C9">
        <v>1554.2672456395446</v>
      </c>
      <c r="D9">
        <v>12</v>
      </c>
      <c r="E9">
        <v>7</v>
      </c>
      <c r="F9">
        <v>0</v>
      </c>
      <c r="G9">
        <v>5</v>
      </c>
      <c r="H9">
        <v>0</v>
      </c>
      <c r="J9">
        <f t="shared" si="2"/>
        <v>8</v>
      </c>
      <c r="K9">
        <f>VLOOKUP($A9,RankingWk14!$A$2:$H$33,2,FALSE)-J9</f>
        <v>0</v>
      </c>
      <c r="L9" t="str">
        <f t="shared" si="0"/>
        <v>Pittsburgh Steelers</v>
      </c>
      <c r="M9" s="5">
        <f t="shared" si="1"/>
        <v>1554.2672456395446</v>
      </c>
      <c r="N9" s="6">
        <f>M9-VLOOKUP($A9,RankingWk14!$A$2:$H$33,3,FALSE)</f>
        <v>0</v>
      </c>
    </row>
    <row r="10" spans="1:14">
      <c r="A10" t="s">
        <v>42</v>
      </c>
      <c r="B10">
        <v>9</v>
      </c>
      <c r="C10">
        <v>1539.3420487328267</v>
      </c>
      <c r="D10">
        <v>12</v>
      </c>
      <c r="E10">
        <v>7</v>
      </c>
      <c r="F10">
        <v>0</v>
      </c>
      <c r="G10">
        <v>5</v>
      </c>
      <c r="H10">
        <v>0</v>
      </c>
      <c r="J10">
        <f t="shared" si="2"/>
        <v>9</v>
      </c>
      <c r="K10">
        <f>VLOOKUP($A10,RankingWk14!$A$2:$H$33,2,FALSE)-J10</f>
        <v>0</v>
      </c>
      <c r="L10" t="str">
        <f t="shared" si="0"/>
        <v>Kansas City Chiefs</v>
      </c>
      <c r="M10" s="5">
        <f t="shared" si="1"/>
        <v>1539.3420487328267</v>
      </c>
      <c r="N10" s="6">
        <f>M10-VLOOKUP($A10,RankingWk14!$A$2:$H$33,3,FALSE)</f>
        <v>0</v>
      </c>
    </row>
    <row r="11" spans="1:14">
      <c r="A11" t="s">
        <v>27</v>
      </c>
      <c r="B11">
        <v>10</v>
      </c>
      <c r="C11">
        <v>1534.5375841395651</v>
      </c>
      <c r="D11">
        <v>12</v>
      </c>
      <c r="E11">
        <v>6</v>
      </c>
      <c r="F11">
        <v>0</v>
      </c>
      <c r="G11">
        <v>6</v>
      </c>
      <c r="H11">
        <v>0</v>
      </c>
      <c r="J11">
        <f t="shared" si="2"/>
        <v>10</v>
      </c>
      <c r="K11">
        <f>VLOOKUP($A11,RankingWk14!$A$2:$H$33,2,FALSE)-J11</f>
        <v>0</v>
      </c>
      <c r="L11" t="str">
        <f t="shared" si="0"/>
        <v>Indianapolis Colts</v>
      </c>
      <c r="M11" s="5">
        <f t="shared" si="1"/>
        <v>1534.5375841395651</v>
      </c>
      <c r="N11" s="6">
        <f>M11-VLOOKUP($A11,RankingWk14!$A$2:$H$33,3,FALSE)</f>
        <v>0</v>
      </c>
    </row>
    <row r="12" spans="1:14">
      <c r="A12" t="s">
        <v>25</v>
      </c>
      <c r="B12">
        <v>11</v>
      </c>
      <c r="C12">
        <v>1528.6460929332382</v>
      </c>
      <c r="D12">
        <v>12</v>
      </c>
      <c r="E12">
        <v>4</v>
      </c>
      <c r="F12">
        <v>0</v>
      </c>
      <c r="G12">
        <v>8</v>
      </c>
      <c r="H12">
        <v>0</v>
      </c>
      <c r="J12">
        <f t="shared" si="2"/>
        <v>11</v>
      </c>
      <c r="K12">
        <f>VLOOKUP($A12,RankingWk14!$A$2:$H$33,2,FALSE)-J12</f>
        <v>0</v>
      </c>
      <c r="L12" t="str">
        <f t="shared" si="0"/>
        <v>San Francisco 49ers</v>
      </c>
      <c r="M12" s="5">
        <f t="shared" si="1"/>
        <v>1528.6460929332382</v>
      </c>
      <c r="N12" s="6">
        <f>M12-VLOOKUP($A12,RankingWk14!$A$2:$H$33,3,FALSE)</f>
        <v>0</v>
      </c>
    </row>
    <row r="13" spans="1:14">
      <c r="A13" t="s">
        <v>24</v>
      </c>
      <c r="B13">
        <v>12</v>
      </c>
      <c r="C13">
        <v>1521.9430734681407</v>
      </c>
      <c r="D13">
        <v>12</v>
      </c>
      <c r="E13">
        <v>5</v>
      </c>
      <c r="F13">
        <v>0</v>
      </c>
      <c r="G13">
        <v>7</v>
      </c>
      <c r="H13">
        <v>0</v>
      </c>
      <c r="J13">
        <f t="shared" si="2"/>
        <v>12</v>
      </c>
      <c r="K13">
        <f>VLOOKUP($A13,RankingWk14!$A$2:$H$33,2,FALSE)-J13</f>
        <v>0</v>
      </c>
      <c r="L13" t="str">
        <f t="shared" si="0"/>
        <v>Dallas Cowboys</v>
      </c>
      <c r="M13" s="5">
        <f t="shared" si="1"/>
        <v>1521.9430734681407</v>
      </c>
      <c r="N13" s="6">
        <f>M13-VLOOKUP($A13,RankingWk14!$A$2:$H$33,3,FALSE)</f>
        <v>0</v>
      </c>
    </row>
    <row r="14" spans="1:14">
      <c r="A14" t="s">
        <v>44</v>
      </c>
      <c r="B14">
        <v>13</v>
      </c>
      <c r="C14">
        <v>1520.2917021520157</v>
      </c>
      <c r="D14">
        <v>12</v>
      </c>
      <c r="E14">
        <v>8</v>
      </c>
      <c r="F14">
        <v>0</v>
      </c>
      <c r="G14">
        <v>4</v>
      </c>
      <c r="H14">
        <v>0</v>
      </c>
      <c r="J14">
        <f t="shared" si="2"/>
        <v>13</v>
      </c>
      <c r="K14">
        <f>VLOOKUP($A14,RankingWk14!$A$2:$H$33,2,FALSE)-J14</f>
        <v>0</v>
      </c>
      <c r="L14" t="str">
        <f t="shared" si="0"/>
        <v>Minnesota Vikings</v>
      </c>
      <c r="M14" s="5">
        <f t="shared" si="1"/>
        <v>1520.2917021520157</v>
      </c>
      <c r="N14" s="6">
        <f>M14-VLOOKUP($A14,RankingWk14!$A$2:$H$33,3,FALSE)</f>
        <v>0</v>
      </c>
    </row>
    <row r="15" spans="1:14">
      <c r="A15" t="s">
        <v>41</v>
      </c>
      <c r="B15">
        <v>14</v>
      </c>
      <c r="C15">
        <v>1493.9168309444583</v>
      </c>
      <c r="D15">
        <v>12</v>
      </c>
      <c r="E15">
        <v>4</v>
      </c>
      <c r="F15">
        <v>0</v>
      </c>
      <c r="G15">
        <v>8</v>
      </c>
      <c r="H15">
        <v>0</v>
      </c>
      <c r="J15">
        <f t="shared" si="2"/>
        <v>14</v>
      </c>
      <c r="K15">
        <f>VLOOKUP($A15,RankingWk14!$A$2:$H$33,2,FALSE)-J15</f>
        <v>0</v>
      </c>
      <c r="L15" t="str">
        <f t="shared" si="0"/>
        <v>Detroit Lions</v>
      </c>
      <c r="M15" s="5">
        <f t="shared" si="1"/>
        <v>1493.9168309444583</v>
      </c>
      <c r="N15" s="6">
        <f>M15-VLOOKUP($A15,RankingWk14!$A$2:$H$33,3,FALSE)</f>
        <v>0</v>
      </c>
    </row>
    <row r="16" spans="1:14">
      <c r="A16" t="s">
        <v>40</v>
      </c>
      <c r="B16">
        <v>15</v>
      </c>
      <c r="C16">
        <v>1493.4021736025736</v>
      </c>
      <c r="D16">
        <v>12</v>
      </c>
      <c r="E16">
        <v>6</v>
      </c>
      <c r="F16">
        <v>0</v>
      </c>
      <c r="G16">
        <v>6</v>
      </c>
      <c r="H16">
        <v>0</v>
      </c>
      <c r="J16">
        <f t="shared" si="2"/>
        <v>15</v>
      </c>
      <c r="K16">
        <f>VLOOKUP($A16,RankingWk14!$A$2:$H$33,2,FALSE)-J16</f>
        <v>0</v>
      </c>
      <c r="L16" t="str">
        <f t="shared" si="0"/>
        <v>Buffalo Bills</v>
      </c>
      <c r="M16" s="5">
        <f t="shared" si="1"/>
        <v>1493.4021736025736</v>
      </c>
      <c r="N16" s="6">
        <f>M16-VLOOKUP($A16,RankingWk14!$A$2:$H$33,3,FALSE)</f>
        <v>0</v>
      </c>
    </row>
    <row r="17" spans="1:14">
      <c r="A17" t="s">
        <v>51</v>
      </c>
      <c r="B17">
        <v>16</v>
      </c>
      <c r="C17">
        <v>1492.717619485104</v>
      </c>
      <c r="D17">
        <v>12</v>
      </c>
      <c r="E17">
        <v>4</v>
      </c>
      <c r="F17">
        <v>0</v>
      </c>
      <c r="G17">
        <v>8</v>
      </c>
      <c r="H17">
        <v>0</v>
      </c>
      <c r="J17">
        <f t="shared" si="2"/>
        <v>16</v>
      </c>
      <c r="K17">
        <f>VLOOKUP($A17,RankingWk14!$A$2:$H$33,2,FALSE)-J17</f>
        <v>0</v>
      </c>
      <c r="L17" t="str">
        <f t="shared" si="0"/>
        <v>Baltimore Ravens</v>
      </c>
      <c r="M17" s="5">
        <f t="shared" si="1"/>
        <v>1492.717619485104</v>
      </c>
      <c r="N17" s="6">
        <f>M17-VLOOKUP($A17,RankingWk14!$A$2:$H$33,3,FALSE)</f>
        <v>0</v>
      </c>
    </row>
    <row r="18" spans="1:14">
      <c r="A18" t="s">
        <v>31</v>
      </c>
      <c r="B18">
        <v>17</v>
      </c>
      <c r="C18">
        <v>1490.2603430370068</v>
      </c>
      <c r="D18">
        <v>12</v>
      </c>
      <c r="E18">
        <v>6</v>
      </c>
      <c r="F18">
        <v>0</v>
      </c>
      <c r="G18">
        <v>6</v>
      </c>
      <c r="H18">
        <v>0</v>
      </c>
      <c r="J18">
        <f t="shared" si="2"/>
        <v>17</v>
      </c>
      <c r="K18">
        <f>VLOOKUP($A18,RankingWk14!$A$2:$H$33,2,FALSE)-J18</f>
        <v>0</v>
      </c>
      <c r="L18" t="str">
        <f t="shared" si="0"/>
        <v>Houston Texans</v>
      </c>
      <c r="M18" s="5">
        <f t="shared" si="1"/>
        <v>1490.2603430370068</v>
      </c>
      <c r="N18" s="6">
        <f>M18-VLOOKUP($A18,RankingWk14!$A$2:$H$33,3,FALSE)</f>
        <v>0</v>
      </c>
    </row>
    <row r="19" spans="1:14">
      <c r="A19" t="s">
        <v>38</v>
      </c>
      <c r="B19">
        <v>18</v>
      </c>
      <c r="C19">
        <v>1479.7829859189449</v>
      </c>
      <c r="D19">
        <v>12</v>
      </c>
      <c r="E19">
        <v>4</v>
      </c>
      <c r="F19">
        <v>0</v>
      </c>
      <c r="G19">
        <v>8</v>
      </c>
      <c r="H19">
        <v>0</v>
      </c>
      <c r="J19">
        <f t="shared" si="2"/>
        <v>18</v>
      </c>
      <c r="K19">
        <f>VLOOKUP($A19,RankingWk14!$A$2:$H$33,2,FALSE)-J19</f>
        <v>0</v>
      </c>
      <c r="L19" t="str">
        <f t="shared" si="0"/>
        <v>Philadelphia Eagles</v>
      </c>
      <c r="M19" s="5">
        <f t="shared" si="1"/>
        <v>1479.7829859189449</v>
      </c>
      <c r="N19" s="6">
        <f>M19-VLOOKUP($A19,RankingWk14!$A$2:$H$33,3,FALSE)</f>
        <v>0</v>
      </c>
    </row>
    <row r="20" spans="1:14">
      <c r="A20" t="s">
        <v>45</v>
      </c>
      <c r="B20">
        <v>19</v>
      </c>
      <c r="C20">
        <v>1477.2554976447968</v>
      </c>
      <c r="D20">
        <v>12</v>
      </c>
      <c r="E20">
        <v>4</v>
      </c>
      <c r="F20">
        <v>0</v>
      </c>
      <c r="G20">
        <v>8</v>
      </c>
      <c r="H20">
        <v>0</v>
      </c>
      <c r="J20">
        <f t="shared" si="2"/>
        <v>19</v>
      </c>
      <c r="K20">
        <f>VLOOKUP($A20,RankingWk14!$A$2:$H$33,2,FALSE)-J20</f>
        <v>0</v>
      </c>
      <c r="L20" t="str">
        <f t="shared" si="0"/>
        <v>New Orleans Saints</v>
      </c>
      <c r="M20" s="5">
        <f t="shared" si="1"/>
        <v>1477.2554976447968</v>
      </c>
      <c r="N20" s="6">
        <f>M20-VLOOKUP($A20,RankingWk14!$A$2:$H$33,3,FALSE)</f>
        <v>0</v>
      </c>
    </row>
    <row r="21" spans="1:14">
      <c r="A21" t="s">
        <v>32</v>
      </c>
      <c r="B21">
        <v>20</v>
      </c>
      <c r="C21">
        <v>1471.8061454336851</v>
      </c>
      <c r="D21">
        <v>12</v>
      </c>
      <c r="E21">
        <v>5</v>
      </c>
      <c r="F21">
        <v>0</v>
      </c>
      <c r="G21">
        <v>7</v>
      </c>
      <c r="H21">
        <v>0</v>
      </c>
      <c r="J21">
        <f t="shared" si="2"/>
        <v>20</v>
      </c>
      <c r="K21">
        <f>VLOOKUP($A21,RankingWk14!$A$2:$H$33,2,FALSE)-J21</f>
        <v>0</v>
      </c>
      <c r="L21" t="str">
        <f t="shared" si="0"/>
        <v>Chicago Bears</v>
      </c>
      <c r="M21" s="5">
        <f t="shared" si="1"/>
        <v>1471.8061454336851</v>
      </c>
      <c r="N21" s="6">
        <f>M21-VLOOKUP($A21,RankingWk14!$A$2:$H$33,3,FALSE)</f>
        <v>0</v>
      </c>
    </row>
    <row r="22" spans="1:14">
      <c r="A22" t="s">
        <v>46</v>
      </c>
      <c r="B22">
        <v>21</v>
      </c>
      <c r="C22">
        <v>1467.2250574471207</v>
      </c>
      <c r="D22">
        <v>12</v>
      </c>
      <c r="E22">
        <v>7</v>
      </c>
      <c r="F22">
        <v>0</v>
      </c>
      <c r="G22">
        <v>5</v>
      </c>
      <c r="H22">
        <v>0</v>
      </c>
      <c r="J22">
        <f t="shared" si="2"/>
        <v>21</v>
      </c>
      <c r="K22">
        <f>VLOOKUP($A22,RankingWk14!$A$2:$H$33,2,FALSE)-J22</f>
        <v>0</v>
      </c>
      <c r="L22" t="str">
        <f t="shared" si="0"/>
        <v>New York Jets</v>
      </c>
      <c r="M22" s="5">
        <f t="shared" si="1"/>
        <v>1467.2250574471207</v>
      </c>
      <c r="N22" s="6">
        <f>M22-VLOOKUP($A22,RankingWk14!$A$2:$H$33,3,FALSE)</f>
        <v>0</v>
      </c>
    </row>
    <row r="23" spans="1:14">
      <c r="A23" t="s">
        <v>28</v>
      </c>
      <c r="B23">
        <v>22</v>
      </c>
      <c r="C23">
        <v>1466.9429543310669</v>
      </c>
      <c r="D23">
        <v>12</v>
      </c>
      <c r="E23">
        <v>5</v>
      </c>
      <c r="F23">
        <v>0</v>
      </c>
      <c r="G23">
        <v>7</v>
      </c>
      <c r="H23">
        <v>0</v>
      </c>
      <c r="J23">
        <f t="shared" si="2"/>
        <v>22</v>
      </c>
      <c r="K23">
        <f>VLOOKUP($A23,RankingWk14!$A$2:$H$33,2,FALSE)-J23</f>
        <v>0</v>
      </c>
      <c r="L23" t="str">
        <f t="shared" si="0"/>
        <v>New York Giants</v>
      </c>
      <c r="M23" s="5">
        <f t="shared" si="1"/>
        <v>1466.9429543310669</v>
      </c>
      <c r="N23" s="6">
        <f>M23-VLOOKUP($A23,RankingWk14!$A$2:$H$33,3,FALSE)</f>
        <v>0</v>
      </c>
    </row>
    <row r="24" spans="1:14">
      <c r="A24" t="s">
        <v>43</v>
      </c>
      <c r="B24">
        <v>23</v>
      </c>
      <c r="C24">
        <v>1466.1199262538555</v>
      </c>
      <c r="D24">
        <v>12</v>
      </c>
      <c r="E24">
        <v>5</v>
      </c>
      <c r="F24">
        <v>0</v>
      </c>
      <c r="G24">
        <v>7</v>
      </c>
      <c r="H24">
        <v>0</v>
      </c>
      <c r="J24">
        <f t="shared" si="2"/>
        <v>23</v>
      </c>
      <c r="K24">
        <f>VLOOKUP($A24,RankingWk14!$A$2:$H$33,2,FALSE)-J24</f>
        <v>0</v>
      </c>
      <c r="L24" t="str">
        <f t="shared" si="0"/>
        <v>Miami Dolphins</v>
      </c>
      <c r="M24" s="5">
        <f t="shared" si="1"/>
        <v>1466.1199262538555</v>
      </c>
      <c r="N24" s="6">
        <f>M24-VLOOKUP($A24,RankingWk14!$A$2:$H$33,3,FALSE)</f>
        <v>0</v>
      </c>
    </row>
    <row r="25" spans="1:14">
      <c r="A25" t="s">
        <v>39</v>
      </c>
      <c r="B25">
        <v>24</v>
      </c>
      <c r="C25">
        <v>1455.841390325292</v>
      </c>
      <c r="D25">
        <v>12</v>
      </c>
      <c r="E25">
        <v>6</v>
      </c>
      <c r="F25">
        <v>0</v>
      </c>
      <c r="G25">
        <v>6</v>
      </c>
      <c r="H25">
        <v>0</v>
      </c>
      <c r="J25">
        <f t="shared" si="2"/>
        <v>24</v>
      </c>
      <c r="K25">
        <f>VLOOKUP($A25,RankingWk14!$A$2:$H$33,2,FALSE)-J25</f>
        <v>0</v>
      </c>
      <c r="L25" t="str">
        <f t="shared" si="0"/>
        <v>Atlanta Falcons</v>
      </c>
      <c r="M25" s="5">
        <f t="shared" si="1"/>
        <v>1455.841390325292</v>
      </c>
      <c r="N25" s="6">
        <f>M25-VLOOKUP($A25,RankingWk14!$A$2:$H$33,3,FALSE)</f>
        <v>0</v>
      </c>
    </row>
    <row r="26" spans="1:14">
      <c r="A26" t="s">
        <v>21</v>
      </c>
      <c r="B26">
        <v>25</v>
      </c>
      <c r="C26">
        <v>1442.2643975937374</v>
      </c>
      <c r="D26">
        <v>12</v>
      </c>
      <c r="E26">
        <v>3</v>
      </c>
      <c r="F26">
        <v>0</v>
      </c>
      <c r="G26">
        <v>9</v>
      </c>
      <c r="H26">
        <v>0</v>
      </c>
      <c r="J26">
        <f t="shared" si="2"/>
        <v>25</v>
      </c>
      <c r="K26">
        <f>VLOOKUP($A26,RankingWk14!$A$2:$H$33,2,FALSE)-J26</f>
        <v>0</v>
      </c>
      <c r="L26" t="str">
        <f t="shared" si="0"/>
        <v>San Diego Chargers</v>
      </c>
      <c r="M26" s="5">
        <f t="shared" si="1"/>
        <v>1442.2643975937374</v>
      </c>
      <c r="N26" s="6">
        <f>M26-VLOOKUP($A26,RankingWk14!$A$2:$H$33,3,FALSE)</f>
        <v>0</v>
      </c>
    </row>
    <row r="27" spans="1:14">
      <c r="A27" t="s">
        <v>34</v>
      </c>
      <c r="B27">
        <v>26</v>
      </c>
      <c r="C27">
        <v>1429.8190617542434</v>
      </c>
      <c r="D27">
        <v>12</v>
      </c>
      <c r="E27">
        <v>4</v>
      </c>
      <c r="F27">
        <v>0</v>
      </c>
      <c r="G27">
        <v>8</v>
      </c>
      <c r="H27">
        <v>0</v>
      </c>
      <c r="J27">
        <f t="shared" si="2"/>
        <v>26</v>
      </c>
      <c r="K27">
        <f>VLOOKUP($A27,RankingWk14!$A$2:$H$33,2,FALSE)-J27</f>
        <v>0</v>
      </c>
      <c r="L27" t="str">
        <f t="shared" si="0"/>
        <v>St. Louis Rams</v>
      </c>
      <c r="M27" s="5">
        <f t="shared" si="1"/>
        <v>1429.8190617542434</v>
      </c>
      <c r="N27" s="6">
        <f>M27-VLOOKUP($A27,RankingWk14!$A$2:$H$33,3,FALSE)</f>
        <v>0</v>
      </c>
    </row>
    <row r="28" spans="1:14">
      <c r="A28" t="s">
        <v>22</v>
      </c>
      <c r="B28">
        <v>27</v>
      </c>
      <c r="C28">
        <v>1415.1960568760508</v>
      </c>
      <c r="D28">
        <v>12</v>
      </c>
      <c r="E28">
        <v>5</v>
      </c>
      <c r="F28">
        <v>0</v>
      </c>
      <c r="G28">
        <v>7</v>
      </c>
      <c r="H28">
        <v>0</v>
      </c>
      <c r="J28">
        <f t="shared" si="2"/>
        <v>27</v>
      </c>
      <c r="K28">
        <f>VLOOKUP($A28,RankingWk14!$A$2:$H$33,2,FALSE)-J28</f>
        <v>0</v>
      </c>
      <c r="L28" t="str">
        <f t="shared" si="0"/>
        <v>Washington Redskins</v>
      </c>
      <c r="M28" s="5">
        <f t="shared" si="1"/>
        <v>1415.1960568760508</v>
      </c>
      <c r="N28" s="6">
        <f>M28-VLOOKUP($A28,RankingWk14!$A$2:$H$33,3,FALSE)</f>
        <v>0</v>
      </c>
    </row>
    <row r="29" spans="1:14">
      <c r="A29" t="s">
        <v>48</v>
      </c>
      <c r="B29">
        <v>28</v>
      </c>
      <c r="C29">
        <v>1403.8835282407931</v>
      </c>
      <c r="D29">
        <v>12</v>
      </c>
      <c r="E29">
        <v>6</v>
      </c>
      <c r="F29">
        <v>0</v>
      </c>
      <c r="G29">
        <v>6</v>
      </c>
      <c r="H29">
        <v>0</v>
      </c>
      <c r="J29">
        <f t="shared" si="2"/>
        <v>28</v>
      </c>
      <c r="K29">
        <f>VLOOKUP($A29,RankingWk14!$A$2:$H$33,2,FALSE)-J29</f>
        <v>0</v>
      </c>
      <c r="L29" t="str">
        <f t="shared" si="0"/>
        <v>Tampa Bay Buccaneers</v>
      </c>
      <c r="M29" s="5">
        <f t="shared" si="1"/>
        <v>1403.8835282407931</v>
      </c>
      <c r="N29" s="6">
        <f>M29-VLOOKUP($A29,RankingWk14!$A$2:$H$33,3,FALSE)</f>
        <v>0</v>
      </c>
    </row>
    <row r="30" spans="1:14">
      <c r="A30" t="s">
        <v>29</v>
      </c>
      <c r="B30">
        <v>29</v>
      </c>
      <c r="C30">
        <v>1396.5876640467868</v>
      </c>
      <c r="D30">
        <v>12</v>
      </c>
      <c r="E30">
        <v>4</v>
      </c>
      <c r="F30">
        <v>0</v>
      </c>
      <c r="G30">
        <v>8</v>
      </c>
      <c r="H30">
        <v>0</v>
      </c>
      <c r="J30">
        <f t="shared" si="2"/>
        <v>29</v>
      </c>
      <c r="K30">
        <f>VLOOKUP($A30,RankingWk14!$A$2:$H$33,2,FALSE)-J30</f>
        <v>0</v>
      </c>
      <c r="L30" t="str">
        <f t="shared" si="0"/>
        <v>Jacksonville Jaguars</v>
      </c>
      <c r="M30" s="5">
        <f t="shared" si="1"/>
        <v>1396.5876640467868</v>
      </c>
      <c r="N30" s="6">
        <f>M30-VLOOKUP($A30,RankingWk14!$A$2:$H$33,3,FALSE)</f>
        <v>0</v>
      </c>
    </row>
    <row r="31" spans="1:14">
      <c r="A31" t="s">
        <v>37</v>
      </c>
      <c r="B31">
        <v>30</v>
      </c>
      <c r="C31">
        <v>1383.6656566297065</v>
      </c>
      <c r="D31">
        <v>12</v>
      </c>
      <c r="E31">
        <v>5</v>
      </c>
      <c r="F31">
        <v>0</v>
      </c>
      <c r="G31">
        <v>7</v>
      </c>
      <c r="H31">
        <v>0</v>
      </c>
      <c r="J31">
        <f t="shared" si="2"/>
        <v>30</v>
      </c>
      <c r="K31">
        <f>VLOOKUP($A31,RankingWk14!$A$2:$H$33,2,FALSE)-J31</f>
        <v>0</v>
      </c>
      <c r="L31" t="str">
        <f t="shared" si="0"/>
        <v>Oakland Raiders</v>
      </c>
      <c r="M31" s="5">
        <f t="shared" si="1"/>
        <v>1383.6656566297065</v>
      </c>
      <c r="N31" s="6">
        <f>M31-VLOOKUP($A31,RankingWk14!$A$2:$H$33,3,FALSE)</f>
        <v>0</v>
      </c>
    </row>
    <row r="32" spans="1:14">
      <c r="A32" t="s">
        <v>47</v>
      </c>
      <c r="B32">
        <v>31</v>
      </c>
      <c r="C32">
        <v>1342.0099485804039</v>
      </c>
      <c r="D32">
        <v>12</v>
      </c>
      <c r="E32">
        <v>3</v>
      </c>
      <c r="F32">
        <v>0</v>
      </c>
      <c r="G32">
        <v>9</v>
      </c>
      <c r="H32">
        <v>0</v>
      </c>
      <c r="J32">
        <f t="shared" si="2"/>
        <v>31</v>
      </c>
      <c r="K32">
        <f>VLOOKUP($A32,RankingWk14!$A$2:$H$33,2,FALSE)-J32</f>
        <v>0</v>
      </c>
      <c r="L32" t="str">
        <f t="shared" si="0"/>
        <v>Tennessee Titans</v>
      </c>
      <c r="M32" s="5">
        <f t="shared" si="1"/>
        <v>1342.0099485804039</v>
      </c>
      <c r="N32" s="6">
        <f>M32-VLOOKUP($A32,RankingWk14!$A$2:$H$33,3,FALSE)</f>
        <v>0</v>
      </c>
    </row>
    <row r="33" spans="1:14">
      <c r="A33" t="s">
        <v>26</v>
      </c>
      <c r="B33">
        <v>32</v>
      </c>
      <c r="C33">
        <v>1335.4696913901605</v>
      </c>
      <c r="D33">
        <v>12</v>
      </c>
      <c r="E33">
        <v>2</v>
      </c>
      <c r="F33">
        <v>0</v>
      </c>
      <c r="G33">
        <v>10</v>
      </c>
      <c r="H33">
        <v>0</v>
      </c>
      <c r="J33">
        <f t="shared" si="2"/>
        <v>32</v>
      </c>
      <c r="K33">
        <f>VLOOKUP($A33,RankingWk14!$A$2:$H$33,2,FALSE)-J33</f>
        <v>0</v>
      </c>
      <c r="L33" t="str">
        <f t="shared" si="0"/>
        <v>Cleveland Browns</v>
      </c>
      <c r="M33" s="5">
        <f t="shared" si="1"/>
        <v>1335.4696913901605</v>
      </c>
      <c r="N33" s="6">
        <f>M33-VLOOKUP($A33,RankingWk14!$A$2:$H$33,3,FALSE)</f>
        <v>0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O33"/>
    </sheetView>
  </sheetViews>
  <sheetFormatPr baseColWidth="10" defaultColWidth="8.83203125" defaultRowHeight="14" x14ac:dyDescent="0"/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30</v>
      </c>
      <c r="B2">
        <v>1</v>
      </c>
      <c r="C2">
        <v>1688.9428095341289</v>
      </c>
      <c r="D2">
        <v>13</v>
      </c>
      <c r="E2">
        <v>11</v>
      </c>
      <c r="F2">
        <v>0</v>
      </c>
      <c r="G2">
        <v>2</v>
      </c>
      <c r="H2">
        <v>0</v>
      </c>
      <c r="J2">
        <f>1</f>
        <v>1</v>
      </c>
      <c r="K2">
        <f>VLOOKUP($A2,RankingWk14!$A$2:$H$33,2,FALSE)-J2</f>
        <v>0</v>
      </c>
      <c r="L2" t="str">
        <f>A2</f>
        <v>New England Patriots</v>
      </c>
      <c r="M2" s="5">
        <f>C2</f>
        <v>1688.9428095341289</v>
      </c>
      <c r="N2" s="6">
        <f>M2-VLOOKUP($A2,RankingWk14!$A$2:$H$33,3,FALSE)</f>
        <v>11.411829817691341</v>
      </c>
    </row>
    <row r="3" spans="1:14">
      <c r="A3" t="s">
        <v>52</v>
      </c>
      <c r="B3">
        <v>2</v>
      </c>
      <c r="C3">
        <v>1639.0436324041036</v>
      </c>
      <c r="D3">
        <v>13</v>
      </c>
      <c r="E3">
        <v>10</v>
      </c>
      <c r="F3">
        <v>0</v>
      </c>
      <c r="G3">
        <v>3</v>
      </c>
      <c r="H3">
        <v>0</v>
      </c>
      <c r="J3">
        <f>J2+1</f>
        <v>2</v>
      </c>
      <c r="K3">
        <f>VLOOKUP($A3,RankingWk14!$A$2:$H$33,2,FALSE)-J3</f>
        <v>0</v>
      </c>
      <c r="L3" t="str">
        <f t="shared" ref="L3:L33" si="0">A3</f>
        <v>Denver Broncos</v>
      </c>
      <c r="M3" s="5">
        <f t="shared" ref="M3:M33" si="1">C3</f>
        <v>1639.0436324041036</v>
      </c>
      <c r="N3" s="6">
        <f>M3-VLOOKUP($A3,RankingWk14!$A$2:$H$33,3,FALSE)</f>
        <v>-27.935583232081171</v>
      </c>
    </row>
    <row r="4" spans="1:14">
      <c r="A4" t="s">
        <v>23</v>
      </c>
      <c r="B4">
        <v>3</v>
      </c>
      <c r="C4">
        <v>1629.5027758821932</v>
      </c>
      <c r="D4">
        <v>13</v>
      </c>
      <c r="E4">
        <v>13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VLOOKUP($A4,RankingWk14!$A$2:$H$33,2,FALSE)-J4</f>
        <v>0</v>
      </c>
      <c r="L4" t="str">
        <f t="shared" si="0"/>
        <v>Carolina Panthers</v>
      </c>
      <c r="M4" s="5">
        <f t="shared" si="1"/>
        <v>1629.5027758821932</v>
      </c>
      <c r="N4" s="6">
        <f>M4-VLOOKUP($A4,RankingWk14!$A$2:$H$33,3,FALSE)</f>
        <v>0.52473208093738322</v>
      </c>
    </row>
    <row r="5" spans="1:14">
      <c r="A5" t="s">
        <v>50</v>
      </c>
      <c r="B5">
        <v>4</v>
      </c>
      <c r="C5">
        <v>1604.8954088602648</v>
      </c>
      <c r="D5">
        <v>13</v>
      </c>
      <c r="E5">
        <v>7</v>
      </c>
      <c r="F5">
        <v>0</v>
      </c>
      <c r="G5">
        <v>6</v>
      </c>
      <c r="H5">
        <v>0</v>
      </c>
      <c r="J5">
        <f t="shared" si="2"/>
        <v>4</v>
      </c>
      <c r="K5">
        <f>VLOOKUP($A5,RankingWk14!$A$2:$H$33,2,FALSE)-J5</f>
        <v>0</v>
      </c>
      <c r="L5" t="str">
        <f t="shared" si="0"/>
        <v>Seattle Seahawks</v>
      </c>
      <c r="M5" s="5">
        <f t="shared" si="1"/>
        <v>1604.8954088602648</v>
      </c>
      <c r="N5" s="6">
        <f>M5-VLOOKUP($A5,RankingWk14!$A$2:$H$33,3,FALSE)</f>
        <v>-21.240898454378339</v>
      </c>
    </row>
    <row r="6" spans="1:14">
      <c r="A6" t="s">
        <v>36</v>
      </c>
      <c r="B6">
        <v>5</v>
      </c>
      <c r="C6">
        <v>1598.1418037290664</v>
      </c>
      <c r="D6">
        <v>13</v>
      </c>
      <c r="E6">
        <v>10</v>
      </c>
      <c r="F6">
        <v>0</v>
      </c>
      <c r="G6">
        <v>3</v>
      </c>
      <c r="H6">
        <v>0</v>
      </c>
      <c r="J6">
        <f t="shared" si="2"/>
        <v>5</v>
      </c>
      <c r="K6">
        <f>VLOOKUP($A6,RankingWk14!$A$2:$H$33,2,FALSE)-J6</f>
        <v>0</v>
      </c>
      <c r="L6" t="str">
        <f t="shared" si="0"/>
        <v>Cincinnati Bengals</v>
      </c>
      <c r="M6" s="5">
        <f t="shared" si="1"/>
        <v>1598.1418037290664</v>
      </c>
      <c r="N6" s="6">
        <f>M6-VLOOKUP($A6,RankingWk14!$A$2:$H$33,3,FALSE)</f>
        <v>-19.990548131733476</v>
      </c>
    </row>
    <row r="7" spans="1:14">
      <c r="A7" t="s">
        <v>49</v>
      </c>
      <c r="B7">
        <v>6</v>
      </c>
      <c r="C7">
        <v>1593.7645575591177</v>
      </c>
      <c r="D7">
        <v>13</v>
      </c>
      <c r="E7">
        <v>10</v>
      </c>
      <c r="F7">
        <v>0</v>
      </c>
      <c r="G7">
        <v>3</v>
      </c>
      <c r="H7">
        <v>0</v>
      </c>
      <c r="J7">
        <f t="shared" si="2"/>
        <v>6</v>
      </c>
      <c r="K7">
        <f>VLOOKUP($A7,RankingWk14!$A$2:$H$33,2,FALSE)-J7</f>
        <v>0</v>
      </c>
      <c r="L7" t="str">
        <f t="shared" si="0"/>
        <v>Arizona Cardinals</v>
      </c>
      <c r="M7" s="5">
        <f t="shared" si="1"/>
        <v>1593.7645575591177</v>
      </c>
      <c r="N7" s="6">
        <f>M7-VLOOKUP($A7,RankingWk14!$A$2:$H$33,3,FALSE)</f>
        <v>-19.868883663804354</v>
      </c>
    </row>
    <row r="8" spans="1:14">
      <c r="A8" t="s">
        <v>35</v>
      </c>
      <c r="B8">
        <v>7</v>
      </c>
      <c r="C8">
        <v>1572.6333432709334</v>
      </c>
      <c r="D8">
        <v>13</v>
      </c>
      <c r="E8">
        <v>8</v>
      </c>
      <c r="F8">
        <v>0</v>
      </c>
      <c r="G8">
        <v>5</v>
      </c>
      <c r="H8">
        <v>0</v>
      </c>
      <c r="J8">
        <f t="shared" si="2"/>
        <v>7</v>
      </c>
      <c r="K8">
        <f>VLOOKUP($A8,RankingWk14!$A$2:$H$33,2,FALSE)-J8</f>
        <v>1</v>
      </c>
      <c r="L8" t="str">
        <f t="shared" si="0"/>
        <v>Pittsburgh Steelers</v>
      </c>
      <c r="M8" s="5">
        <f t="shared" si="1"/>
        <v>1572.6333432709334</v>
      </c>
      <c r="N8" s="6">
        <f>M8-VLOOKUP($A8,RankingWk14!$A$2:$H$33,3,FALSE)</f>
        <v>18.366097631388811</v>
      </c>
    </row>
    <row r="9" spans="1:14">
      <c r="A9" t="s">
        <v>27</v>
      </c>
      <c r="B9">
        <v>8</v>
      </c>
      <c r="C9">
        <v>1559.3176236622085</v>
      </c>
      <c r="D9">
        <v>13</v>
      </c>
      <c r="E9">
        <v>7</v>
      </c>
      <c r="F9">
        <v>0</v>
      </c>
      <c r="G9">
        <v>6</v>
      </c>
      <c r="H9">
        <v>0</v>
      </c>
      <c r="J9">
        <f t="shared" si="2"/>
        <v>8</v>
      </c>
      <c r="K9">
        <f>VLOOKUP($A9,RankingWk14!$A$2:$H$33,2,FALSE)-J9</f>
        <v>2</v>
      </c>
      <c r="L9" t="str">
        <f t="shared" si="0"/>
        <v>Indianapolis Colts</v>
      </c>
      <c r="M9" s="5">
        <f t="shared" si="1"/>
        <v>1559.3176236622085</v>
      </c>
      <c r="N9" s="6">
        <f>M9-VLOOKUP($A9,RankingWk14!$A$2:$H$33,3,FALSE)</f>
        <v>24.780039522643392</v>
      </c>
    </row>
    <row r="10" spans="1:14">
      <c r="A10" t="s">
        <v>33</v>
      </c>
      <c r="B10">
        <v>9</v>
      </c>
      <c r="C10">
        <v>1547.7794869933746</v>
      </c>
      <c r="D10">
        <v>13</v>
      </c>
      <c r="E10">
        <v>8</v>
      </c>
      <c r="F10">
        <v>0</v>
      </c>
      <c r="G10">
        <v>5</v>
      </c>
      <c r="H10">
        <v>0</v>
      </c>
      <c r="J10">
        <f t="shared" si="2"/>
        <v>9</v>
      </c>
      <c r="K10">
        <f>VLOOKUP($A10,RankingWk14!$A$2:$H$33,2,FALSE)-J10</f>
        <v>-2</v>
      </c>
      <c r="L10" t="str">
        <f t="shared" si="0"/>
        <v>Green Bay Packers</v>
      </c>
      <c r="M10" s="5">
        <f t="shared" si="1"/>
        <v>1547.7794869933746</v>
      </c>
      <c r="N10" s="6">
        <f>M10-VLOOKUP($A10,RankingWk14!$A$2:$H$33,3,FALSE)</f>
        <v>-20.807814136346906</v>
      </c>
    </row>
    <row r="11" spans="1:14">
      <c r="A11" t="s">
        <v>44</v>
      </c>
      <c r="B11">
        <v>10</v>
      </c>
      <c r="C11">
        <v>1537.0894734408823</v>
      </c>
      <c r="D11">
        <v>13</v>
      </c>
      <c r="E11">
        <v>9</v>
      </c>
      <c r="F11">
        <v>0</v>
      </c>
      <c r="G11">
        <v>4</v>
      </c>
      <c r="H11">
        <v>0</v>
      </c>
      <c r="J11">
        <f t="shared" si="2"/>
        <v>10</v>
      </c>
      <c r="K11">
        <f>VLOOKUP($A11,RankingWk14!$A$2:$H$33,2,FALSE)-J11</f>
        <v>3</v>
      </c>
      <c r="L11" t="str">
        <f t="shared" si="0"/>
        <v>Minnesota Vikings</v>
      </c>
      <c r="M11" s="5">
        <f t="shared" si="1"/>
        <v>1537.0894734408823</v>
      </c>
      <c r="N11" s="6">
        <f>M11-VLOOKUP($A11,RankingWk14!$A$2:$H$33,3,FALSE)</f>
        <v>16.79777128886667</v>
      </c>
    </row>
    <row r="12" spans="1:14">
      <c r="A12" t="s">
        <v>24</v>
      </c>
      <c r="B12">
        <v>11</v>
      </c>
      <c r="C12">
        <v>1533.4191970066254</v>
      </c>
      <c r="D12">
        <v>13</v>
      </c>
      <c r="E12">
        <v>6</v>
      </c>
      <c r="F12">
        <v>0</v>
      </c>
      <c r="G12">
        <v>7</v>
      </c>
      <c r="H12">
        <v>0</v>
      </c>
      <c r="J12">
        <f t="shared" si="2"/>
        <v>11</v>
      </c>
      <c r="K12">
        <f>VLOOKUP($A12,RankingWk14!$A$2:$H$33,2,FALSE)-J12</f>
        <v>1</v>
      </c>
      <c r="L12" t="str">
        <f t="shared" si="0"/>
        <v>Dallas Cowboys</v>
      </c>
      <c r="M12" s="5">
        <f t="shared" si="1"/>
        <v>1533.4191970066254</v>
      </c>
      <c r="N12" s="6">
        <f>M12-VLOOKUP($A12,RankingWk14!$A$2:$H$33,3,FALSE)</f>
        <v>11.476123538484671</v>
      </c>
    </row>
    <row r="13" spans="1:14">
      <c r="A13" t="s">
        <v>42</v>
      </c>
      <c r="B13">
        <v>12</v>
      </c>
      <c r="C13">
        <v>1525.1100111439487</v>
      </c>
      <c r="D13">
        <v>13</v>
      </c>
      <c r="E13">
        <v>7</v>
      </c>
      <c r="F13">
        <v>0</v>
      </c>
      <c r="G13">
        <v>6</v>
      </c>
      <c r="H13">
        <v>0</v>
      </c>
      <c r="J13">
        <f t="shared" si="2"/>
        <v>12</v>
      </c>
      <c r="K13">
        <f>VLOOKUP($A13,RankingWk14!$A$2:$H$33,2,FALSE)-J13</f>
        <v>-3</v>
      </c>
      <c r="L13" t="str">
        <f t="shared" si="0"/>
        <v>Kansas City Chiefs</v>
      </c>
      <c r="M13" s="5">
        <f t="shared" si="1"/>
        <v>1525.1100111439487</v>
      </c>
      <c r="N13" s="6">
        <f>M13-VLOOKUP($A13,RankingWk14!$A$2:$H$33,3,FALSE)</f>
        <v>-14.232037588878029</v>
      </c>
    </row>
    <row r="14" spans="1:14">
      <c r="A14" t="s">
        <v>51</v>
      </c>
      <c r="B14">
        <v>13</v>
      </c>
      <c r="C14">
        <v>1511.9238291397353</v>
      </c>
      <c r="D14">
        <v>13</v>
      </c>
      <c r="E14">
        <v>5</v>
      </c>
      <c r="F14">
        <v>0</v>
      </c>
      <c r="G14">
        <v>8</v>
      </c>
      <c r="H14">
        <v>0</v>
      </c>
      <c r="J14">
        <f t="shared" si="2"/>
        <v>13</v>
      </c>
      <c r="K14">
        <f>VLOOKUP($A14,RankingWk14!$A$2:$H$33,2,FALSE)-J14</f>
        <v>3</v>
      </c>
      <c r="L14" t="str">
        <f t="shared" si="0"/>
        <v>Baltimore Ravens</v>
      </c>
      <c r="M14" s="5">
        <f t="shared" si="1"/>
        <v>1511.9238291397353</v>
      </c>
      <c r="N14" s="6">
        <f>M14-VLOOKUP($A14,RankingWk14!$A$2:$H$33,3,FALSE)</f>
        <v>19.206209654631266</v>
      </c>
    </row>
    <row r="15" spans="1:14">
      <c r="A15" t="s">
        <v>40</v>
      </c>
      <c r="B15">
        <v>14</v>
      </c>
      <c r="C15">
        <v>1502.2577205000987</v>
      </c>
      <c r="D15">
        <v>13</v>
      </c>
      <c r="E15">
        <v>7</v>
      </c>
      <c r="F15">
        <v>0</v>
      </c>
      <c r="G15">
        <v>6</v>
      </c>
      <c r="H15">
        <v>0</v>
      </c>
      <c r="J15">
        <f t="shared" si="2"/>
        <v>14</v>
      </c>
      <c r="K15">
        <f>VLOOKUP($A15,RankingWk14!$A$2:$H$33,2,FALSE)-J15</f>
        <v>1</v>
      </c>
      <c r="L15" t="str">
        <f t="shared" si="0"/>
        <v>Buffalo Bills</v>
      </c>
      <c r="M15" s="5">
        <f t="shared" si="1"/>
        <v>1502.2577205000987</v>
      </c>
      <c r="N15" s="6">
        <f>M15-VLOOKUP($A15,RankingWk14!$A$2:$H$33,3,FALSE)</f>
        <v>8.8555468975250733</v>
      </c>
    </row>
    <row r="16" spans="1:14">
      <c r="A16" t="s">
        <v>25</v>
      </c>
      <c r="B16">
        <v>15</v>
      </c>
      <c r="C16">
        <v>1494.7665101535388</v>
      </c>
      <c r="D16">
        <v>13</v>
      </c>
      <c r="E16">
        <v>4</v>
      </c>
      <c r="F16">
        <v>0</v>
      </c>
      <c r="G16">
        <v>9</v>
      </c>
      <c r="H16">
        <v>0</v>
      </c>
      <c r="J16">
        <f t="shared" si="2"/>
        <v>15</v>
      </c>
      <c r="K16">
        <f>VLOOKUP($A16,RankingWk14!$A$2:$H$33,2,FALSE)-J16</f>
        <v>-4</v>
      </c>
      <c r="L16" t="str">
        <f t="shared" si="0"/>
        <v>San Francisco 49ers</v>
      </c>
      <c r="M16" s="5">
        <f t="shared" si="1"/>
        <v>1494.7665101535388</v>
      </c>
      <c r="N16" s="6">
        <f>M16-VLOOKUP($A16,RankingWk14!$A$2:$H$33,3,FALSE)</f>
        <v>-33.879582779699376</v>
      </c>
    </row>
    <row r="17" spans="1:14">
      <c r="A17" t="s">
        <v>45</v>
      </c>
      <c r="B17">
        <v>16</v>
      </c>
      <c r="C17">
        <v>1490.6336130824914</v>
      </c>
      <c r="D17">
        <v>13</v>
      </c>
      <c r="E17">
        <v>5</v>
      </c>
      <c r="F17">
        <v>0</v>
      </c>
      <c r="G17">
        <v>8</v>
      </c>
      <c r="H17">
        <v>0</v>
      </c>
      <c r="J17">
        <f t="shared" si="2"/>
        <v>16</v>
      </c>
      <c r="K17">
        <f>VLOOKUP($A17,RankingWk14!$A$2:$H$33,2,FALSE)-J17</f>
        <v>3</v>
      </c>
      <c r="L17" t="str">
        <f t="shared" si="0"/>
        <v>New Orleans Saints</v>
      </c>
      <c r="M17" s="5">
        <f t="shared" si="1"/>
        <v>1490.6336130824914</v>
      </c>
      <c r="N17" s="6">
        <f>M17-VLOOKUP($A17,RankingWk14!$A$2:$H$33,3,FALSE)</f>
        <v>13.378115437694532</v>
      </c>
    </row>
    <row r="18" spans="1:14">
      <c r="A18" t="s">
        <v>46</v>
      </c>
      <c r="B18">
        <v>17</v>
      </c>
      <c r="C18">
        <v>1483.5839143706928</v>
      </c>
      <c r="D18">
        <v>13</v>
      </c>
      <c r="E18">
        <v>8</v>
      </c>
      <c r="F18">
        <v>0</v>
      </c>
      <c r="G18">
        <v>5</v>
      </c>
      <c r="H18">
        <v>0</v>
      </c>
      <c r="J18">
        <f t="shared" si="2"/>
        <v>17</v>
      </c>
      <c r="K18">
        <f>VLOOKUP($A18,RankingWk14!$A$2:$H$33,2,FALSE)-J18</f>
        <v>4</v>
      </c>
      <c r="L18" t="str">
        <f t="shared" si="0"/>
        <v>New York Jets</v>
      </c>
      <c r="M18" s="5">
        <f t="shared" si="1"/>
        <v>1483.5839143706928</v>
      </c>
      <c r="N18" s="6">
        <f>M18-VLOOKUP($A18,RankingWk14!$A$2:$H$33,3,FALSE)</f>
        <v>16.358856923572148</v>
      </c>
    </row>
    <row r="19" spans="1:14">
      <c r="A19" t="s">
        <v>31</v>
      </c>
      <c r="B19">
        <v>18</v>
      </c>
      <c r="C19">
        <v>1482.7770844658712</v>
      </c>
      <c r="D19">
        <v>13</v>
      </c>
      <c r="E19">
        <v>6</v>
      </c>
      <c r="F19">
        <v>0</v>
      </c>
      <c r="G19">
        <v>7</v>
      </c>
      <c r="H19">
        <v>0</v>
      </c>
      <c r="J19">
        <f t="shared" si="2"/>
        <v>18</v>
      </c>
      <c r="K19">
        <f>VLOOKUP($A19,RankingWk14!$A$2:$H$33,2,FALSE)-J19</f>
        <v>-1</v>
      </c>
      <c r="L19" t="str">
        <f t="shared" si="0"/>
        <v>Houston Texans</v>
      </c>
      <c r="M19" s="5">
        <f t="shared" si="1"/>
        <v>1482.7770844658712</v>
      </c>
      <c r="N19" s="6">
        <f>M19-VLOOKUP($A19,RankingWk14!$A$2:$H$33,3,FALSE)</f>
        <v>-7.4832585711355932</v>
      </c>
    </row>
    <row r="20" spans="1:14">
      <c r="A20" t="s">
        <v>28</v>
      </c>
      <c r="B20">
        <v>19</v>
      </c>
      <c r="C20">
        <v>1473.2702765508941</v>
      </c>
      <c r="D20">
        <v>13</v>
      </c>
      <c r="E20">
        <v>6</v>
      </c>
      <c r="F20">
        <v>0</v>
      </c>
      <c r="G20">
        <v>7</v>
      </c>
      <c r="H20">
        <v>0</v>
      </c>
      <c r="J20">
        <f t="shared" si="2"/>
        <v>19</v>
      </c>
      <c r="K20">
        <f>VLOOKUP($A20,RankingWk14!$A$2:$H$33,2,FALSE)-J20</f>
        <v>3</v>
      </c>
      <c r="L20" t="str">
        <f t="shared" si="0"/>
        <v>New York Giants</v>
      </c>
      <c r="M20" s="5">
        <f t="shared" si="1"/>
        <v>1473.2702765508941</v>
      </c>
      <c r="N20" s="6">
        <f>M20-VLOOKUP($A20,RankingWk14!$A$2:$H$33,3,FALSE)</f>
        <v>6.3273222198272379</v>
      </c>
    </row>
    <row r="21" spans="1:14">
      <c r="A21" t="s">
        <v>41</v>
      </c>
      <c r="B21">
        <v>20</v>
      </c>
      <c r="C21">
        <v>1472.1498110509472</v>
      </c>
      <c r="D21">
        <v>13</v>
      </c>
      <c r="E21">
        <v>4</v>
      </c>
      <c r="F21">
        <v>0</v>
      </c>
      <c r="G21">
        <v>9</v>
      </c>
      <c r="H21">
        <v>0</v>
      </c>
      <c r="J21">
        <f t="shared" si="2"/>
        <v>20</v>
      </c>
      <c r="K21">
        <f>VLOOKUP($A21,RankingWk14!$A$2:$H$33,2,FALSE)-J21</f>
        <v>-6</v>
      </c>
      <c r="L21" t="str">
        <f t="shared" si="0"/>
        <v>Detroit Lions</v>
      </c>
      <c r="M21" s="5">
        <f t="shared" si="1"/>
        <v>1472.1498110509472</v>
      </c>
      <c r="N21" s="6">
        <f>M21-VLOOKUP($A21,RankingWk14!$A$2:$H$33,3,FALSE)</f>
        <v>-21.767019893511133</v>
      </c>
    </row>
    <row r="22" spans="1:14">
      <c r="A22" t="s">
        <v>38</v>
      </c>
      <c r="B22">
        <v>21</v>
      </c>
      <c r="C22">
        <v>1464.2920644999012</v>
      </c>
      <c r="D22">
        <v>13</v>
      </c>
      <c r="E22">
        <v>4</v>
      </c>
      <c r="F22">
        <v>0</v>
      </c>
      <c r="G22">
        <v>9</v>
      </c>
      <c r="H22">
        <v>0</v>
      </c>
      <c r="J22">
        <f t="shared" si="2"/>
        <v>21</v>
      </c>
      <c r="K22">
        <f>VLOOKUP($A22,RankingWk14!$A$2:$H$33,2,FALSE)-J22</f>
        <v>-3</v>
      </c>
      <c r="L22" t="str">
        <f t="shared" si="0"/>
        <v>Philadelphia Eagles</v>
      </c>
      <c r="M22" s="5">
        <f t="shared" si="1"/>
        <v>1464.2920644999012</v>
      </c>
      <c r="N22" s="6">
        <f>M22-VLOOKUP($A22,RankingWk14!$A$2:$H$33,3,FALSE)</f>
        <v>-15.490921419043616</v>
      </c>
    </row>
    <row r="23" spans="1:14">
      <c r="A23" t="s">
        <v>43</v>
      </c>
      <c r="B23">
        <v>22</v>
      </c>
      <c r="C23">
        <v>1459.5718184491059</v>
      </c>
      <c r="D23">
        <v>13</v>
      </c>
      <c r="E23">
        <v>5</v>
      </c>
      <c r="F23">
        <v>0</v>
      </c>
      <c r="G23">
        <v>8</v>
      </c>
      <c r="H23">
        <v>0</v>
      </c>
      <c r="J23">
        <f t="shared" si="2"/>
        <v>22</v>
      </c>
      <c r="K23">
        <f>VLOOKUP($A23,RankingWk14!$A$2:$H$33,2,FALSE)-J23</f>
        <v>1</v>
      </c>
      <c r="L23" t="str">
        <f t="shared" si="0"/>
        <v>Miami Dolphins</v>
      </c>
      <c r="M23" s="5">
        <f t="shared" si="1"/>
        <v>1459.5718184491059</v>
      </c>
      <c r="N23" s="6">
        <f>M23-VLOOKUP($A23,RankingWk14!$A$2:$H$33,3,FALSE)</f>
        <v>-6.5481078047496339</v>
      </c>
    </row>
    <row r="24" spans="1:14">
      <c r="A24" t="s">
        <v>21</v>
      </c>
      <c r="B24">
        <v>23</v>
      </c>
      <c r="C24">
        <v>1458.9288308560513</v>
      </c>
      <c r="D24">
        <v>13</v>
      </c>
      <c r="E24">
        <v>4</v>
      </c>
      <c r="F24">
        <v>0</v>
      </c>
      <c r="G24">
        <v>9</v>
      </c>
      <c r="H24">
        <v>0</v>
      </c>
      <c r="J24">
        <f t="shared" si="2"/>
        <v>23</v>
      </c>
      <c r="K24">
        <f>VLOOKUP($A24,RankingWk14!$A$2:$H$33,2,FALSE)-J24</f>
        <v>2</v>
      </c>
      <c r="L24" t="str">
        <f t="shared" si="0"/>
        <v>San Diego Chargers</v>
      </c>
      <c r="M24" s="5">
        <f t="shared" si="1"/>
        <v>1458.9288308560513</v>
      </c>
      <c r="N24" s="6">
        <f>M24-VLOOKUP($A24,RankingWk14!$A$2:$H$33,3,FALSE)</f>
        <v>16.664433262313878</v>
      </c>
    </row>
    <row r="25" spans="1:14">
      <c r="A25" t="s">
        <v>32</v>
      </c>
      <c r="B25">
        <v>24</v>
      </c>
      <c r="C25">
        <v>1454.2853213019418</v>
      </c>
      <c r="D25">
        <v>13</v>
      </c>
      <c r="E25">
        <v>5</v>
      </c>
      <c r="F25">
        <v>0</v>
      </c>
      <c r="G25">
        <v>8</v>
      </c>
      <c r="H25">
        <v>0</v>
      </c>
      <c r="J25">
        <f t="shared" si="2"/>
        <v>24</v>
      </c>
      <c r="K25">
        <f>VLOOKUP($A25,RankingWk14!$A$2:$H$33,2,FALSE)-J25</f>
        <v>-4</v>
      </c>
      <c r="L25" t="str">
        <f t="shared" si="0"/>
        <v>Chicago Bears</v>
      </c>
      <c r="M25" s="5">
        <f t="shared" si="1"/>
        <v>1454.2853213019418</v>
      </c>
      <c r="N25" s="6">
        <f>M25-VLOOKUP($A25,RankingWk14!$A$2:$H$33,3,FALSE)</f>
        <v>-17.520824131743211</v>
      </c>
    </row>
    <row r="26" spans="1:14">
      <c r="A26" t="s">
        <v>39</v>
      </c>
      <c r="B26">
        <v>25</v>
      </c>
      <c r="C26">
        <v>1453.7737081178068</v>
      </c>
      <c r="D26">
        <v>13</v>
      </c>
      <c r="E26">
        <v>6</v>
      </c>
      <c r="F26">
        <v>0</v>
      </c>
      <c r="G26">
        <v>7</v>
      </c>
      <c r="H26">
        <v>0</v>
      </c>
      <c r="J26">
        <f t="shared" si="2"/>
        <v>25</v>
      </c>
      <c r="K26">
        <f>VLOOKUP($A26,RankingWk14!$A$2:$H$33,2,FALSE)-J26</f>
        <v>-1</v>
      </c>
      <c r="L26" t="str">
        <f t="shared" si="0"/>
        <v>Atlanta Falcons</v>
      </c>
      <c r="M26" s="5">
        <f t="shared" si="1"/>
        <v>1453.7737081178068</v>
      </c>
      <c r="N26" s="6">
        <f>M26-VLOOKUP($A26,RankingWk14!$A$2:$H$33,3,FALSE)</f>
        <v>-2.0676822074851771</v>
      </c>
    </row>
    <row r="27" spans="1:14">
      <c r="A27" t="s">
        <v>34</v>
      </c>
      <c r="B27">
        <v>26</v>
      </c>
      <c r="C27">
        <v>1447.0714839490529</v>
      </c>
      <c r="D27">
        <v>13</v>
      </c>
      <c r="E27">
        <v>5</v>
      </c>
      <c r="F27">
        <v>0</v>
      </c>
      <c r="G27">
        <v>8</v>
      </c>
      <c r="H27">
        <v>0</v>
      </c>
      <c r="J27">
        <f t="shared" si="2"/>
        <v>26</v>
      </c>
      <c r="K27">
        <f>VLOOKUP($A27,RankingWk14!$A$2:$H$33,2,FALSE)-J27</f>
        <v>0</v>
      </c>
      <c r="L27" t="str">
        <f t="shared" si="0"/>
        <v>St. Louis Rams</v>
      </c>
      <c r="M27" s="5">
        <f t="shared" si="1"/>
        <v>1447.0714839490529</v>
      </c>
      <c r="N27" s="6">
        <f>M27-VLOOKUP($A27,RankingWk14!$A$2:$H$33,3,FALSE)</f>
        <v>17.252422194809469</v>
      </c>
    </row>
    <row r="28" spans="1:14">
      <c r="A28" t="s">
        <v>22</v>
      </c>
      <c r="B28">
        <v>27</v>
      </c>
      <c r="C28">
        <v>1428.932760698058</v>
      </c>
      <c r="D28">
        <v>13</v>
      </c>
      <c r="E28">
        <v>6</v>
      </c>
      <c r="F28">
        <v>0</v>
      </c>
      <c r="G28">
        <v>7</v>
      </c>
      <c r="H28">
        <v>0</v>
      </c>
      <c r="J28">
        <f t="shared" si="2"/>
        <v>27</v>
      </c>
      <c r="K28">
        <f>VLOOKUP($A28,RankingWk14!$A$2:$H$33,2,FALSE)-J28</f>
        <v>0</v>
      </c>
      <c r="L28" t="str">
        <f t="shared" si="0"/>
        <v>Washington Redskins</v>
      </c>
      <c r="M28" s="5">
        <f t="shared" si="1"/>
        <v>1428.932760698058</v>
      </c>
      <c r="N28" s="6">
        <f>M28-VLOOKUP($A28,RankingWk14!$A$2:$H$33,3,FALSE)</f>
        <v>13.736703822007257</v>
      </c>
    </row>
    <row r="29" spans="1:14">
      <c r="A29" t="s">
        <v>37</v>
      </c>
      <c r="B29">
        <v>28</v>
      </c>
      <c r="C29">
        <v>1410.8863245958962</v>
      </c>
      <c r="D29">
        <v>13</v>
      </c>
      <c r="E29">
        <v>6</v>
      </c>
      <c r="F29">
        <v>0</v>
      </c>
      <c r="G29">
        <v>7</v>
      </c>
      <c r="H29">
        <v>0</v>
      </c>
      <c r="J29">
        <f t="shared" si="2"/>
        <v>28</v>
      </c>
      <c r="K29">
        <f>VLOOKUP($A29,RankingWk14!$A$2:$H$33,2,FALSE)-J29</f>
        <v>2</v>
      </c>
      <c r="L29" t="str">
        <f t="shared" si="0"/>
        <v>Oakland Raiders</v>
      </c>
      <c r="M29" s="5">
        <f t="shared" si="1"/>
        <v>1410.8863245958962</v>
      </c>
      <c r="N29" s="6">
        <f>M29-VLOOKUP($A29,RankingWk14!$A$2:$H$33,3,FALSE)</f>
        <v>27.220667966189694</v>
      </c>
    </row>
    <row r="30" spans="1:14">
      <c r="A30" t="s">
        <v>48</v>
      </c>
      <c r="B30">
        <v>29</v>
      </c>
      <c r="C30">
        <v>1401.6288479175087</v>
      </c>
      <c r="D30">
        <v>13</v>
      </c>
      <c r="E30">
        <v>6</v>
      </c>
      <c r="F30">
        <v>0</v>
      </c>
      <c r="G30">
        <v>7</v>
      </c>
      <c r="H30">
        <v>0</v>
      </c>
      <c r="J30">
        <f t="shared" si="2"/>
        <v>29</v>
      </c>
      <c r="K30">
        <f>VLOOKUP($A30,RankingWk14!$A$2:$H$33,2,FALSE)-J30</f>
        <v>-1</v>
      </c>
      <c r="L30" t="str">
        <f t="shared" si="0"/>
        <v>Tampa Bay Buccaneers</v>
      </c>
      <c r="M30" s="5">
        <f t="shared" si="1"/>
        <v>1401.6288479175087</v>
      </c>
      <c r="N30" s="6">
        <f>M30-VLOOKUP($A30,RankingWk14!$A$2:$H$33,3,FALSE)</f>
        <v>-2.2546803232844468</v>
      </c>
    </row>
    <row r="31" spans="1:14">
      <c r="A31" t="s">
        <v>29</v>
      </c>
      <c r="B31">
        <v>30</v>
      </c>
      <c r="C31">
        <v>1396.0156853377916</v>
      </c>
      <c r="D31">
        <v>13</v>
      </c>
      <c r="E31">
        <v>4</v>
      </c>
      <c r="F31">
        <v>0</v>
      </c>
      <c r="G31">
        <v>9</v>
      </c>
      <c r="H31">
        <v>0</v>
      </c>
      <c r="J31">
        <f t="shared" si="2"/>
        <v>30</v>
      </c>
      <c r="K31">
        <f>VLOOKUP($A31,RankingWk14!$A$2:$H$33,2,FALSE)-J31</f>
        <v>-1</v>
      </c>
      <c r="L31" t="str">
        <f t="shared" si="0"/>
        <v>Jacksonville Jaguars</v>
      </c>
      <c r="M31" s="5">
        <f t="shared" si="1"/>
        <v>1396.0156853377916</v>
      </c>
      <c r="N31" s="6">
        <f>M31-VLOOKUP($A31,RankingWk14!$A$2:$H$33,3,FALSE)</f>
        <v>-0.57197870899517511</v>
      </c>
    </row>
    <row r="32" spans="1:14">
      <c r="A32" t="s">
        <v>26</v>
      </c>
      <c r="B32">
        <v>31</v>
      </c>
      <c r="C32">
        <v>1361.4770558464611</v>
      </c>
      <c r="D32">
        <v>13</v>
      </c>
      <c r="E32">
        <v>3</v>
      </c>
      <c r="F32">
        <v>0</v>
      </c>
      <c r="G32">
        <v>10</v>
      </c>
      <c r="H32">
        <v>0</v>
      </c>
      <c r="J32">
        <f t="shared" si="2"/>
        <v>31</v>
      </c>
      <c r="K32">
        <f>VLOOKUP($A32,RankingWk14!$A$2:$H$33,2,FALSE)-J32</f>
        <v>1</v>
      </c>
      <c r="L32" t="str">
        <f t="shared" si="0"/>
        <v>Cleveland Browns</v>
      </c>
      <c r="M32" s="5">
        <f t="shared" si="1"/>
        <v>1361.4770558464611</v>
      </c>
      <c r="N32" s="6">
        <f>M32-VLOOKUP($A32,RankingWk14!$A$2:$H$33,3,FALSE)</f>
        <v>26.007364456300593</v>
      </c>
    </row>
    <row r="33" spans="1:14">
      <c r="A33" t="s">
        <v>47</v>
      </c>
      <c r="B33">
        <v>32</v>
      </c>
      <c r="C33">
        <v>1336.3202126293072</v>
      </c>
      <c r="D33">
        <v>13</v>
      </c>
      <c r="E33">
        <v>3</v>
      </c>
      <c r="F33">
        <v>0</v>
      </c>
      <c r="G33">
        <v>10</v>
      </c>
      <c r="H33">
        <v>0</v>
      </c>
      <c r="J33">
        <f t="shared" si="2"/>
        <v>32</v>
      </c>
      <c r="K33">
        <f>VLOOKUP($A33,RankingWk14!$A$2:$H$33,2,FALSE)-J33</f>
        <v>-1</v>
      </c>
      <c r="L33" t="str">
        <f t="shared" si="0"/>
        <v>Tennessee Titans</v>
      </c>
      <c r="M33" s="5">
        <f t="shared" si="1"/>
        <v>1336.3202126293072</v>
      </c>
      <c r="N33" s="6">
        <f>M33-VLOOKUP($A33,RankingWk14!$A$2:$H$33,3,FALSE)</f>
        <v>-5.6897359510967362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G18" sqref="G18"/>
    </sheetView>
  </sheetViews>
  <sheetFormatPr baseColWidth="10" defaultColWidth="8.83203125" defaultRowHeight="14" x14ac:dyDescent="0"/>
  <cols>
    <col min="12" max="12" width="17.33203125" bestFit="1" customWidth="1"/>
    <col min="13" max="13" width="6" bestFit="1" customWidth="1"/>
    <col min="14" max="14" width="18.5" bestFit="1" customWidth="1"/>
    <col min="15" max="15" width="6" bestFit="1" customWidth="1"/>
    <col min="16" max="16" width="6.66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99</v>
      </c>
      <c r="H1" s="1" t="s">
        <v>100</v>
      </c>
      <c r="I1" t="s">
        <v>101</v>
      </c>
      <c r="J1" t="s">
        <v>99</v>
      </c>
      <c r="L1" t="s">
        <v>1</v>
      </c>
      <c r="M1" s="2" t="s">
        <v>102</v>
      </c>
      <c r="N1" t="s">
        <v>2</v>
      </c>
      <c r="O1" s="2" t="s">
        <v>102</v>
      </c>
      <c r="P1" t="s">
        <v>103</v>
      </c>
    </row>
    <row r="2" spans="1:16">
      <c r="A2" t="s">
        <v>5</v>
      </c>
      <c r="B2">
        <v>16</v>
      </c>
      <c r="C2" t="s">
        <v>21</v>
      </c>
      <c r="D2" t="s">
        <v>37</v>
      </c>
      <c r="E2">
        <v>0.59715617518849207</v>
      </c>
      <c r="F2">
        <v>1</v>
      </c>
      <c r="G2">
        <v>0</v>
      </c>
      <c r="H2" s="1">
        <v>0</v>
      </c>
      <c r="I2" t="b">
        <f>IF(H2="","",IF(F2=H2,TRUE,FALSE))</f>
        <v>0</v>
      </c>
      <c r="J2" t="b">
        <f>IF(H2="","",IF(G2=H2,TRUE,FALSE))</f>
        <v>1</v>
      </c>
      <c r="L2" t="str">
        <f t="shared" ref="L2:L17" si="0">C2</f>
        <v>San Diego Chargers</v>
      </c>
      <c r="M2" s="2">
        <f t="shared" ref="M2:M17" si="1">E2</f>
        <v>0.59715617518849207</v>
      </c>
      <c r="N2" t="str">
        <f t="shared" ref="N2:N17" si="2">D2</f>
        <v>Oakland Raiders</v>
      </c>
      <c r="O2" s="2">
        <f t="shared" ref="O2:O17" si="3">1-E2</f>
        <v>0.40284382481150793</v>
      </c>
      <c r="P2" s="3">
        <f>O2-M2</f>
        <v>-0.19431235037698413</v>
      </c>
    </row>
    <row r="3" spans="1:16">
      <c r="A3" t="s">
        <v>6</v>
      </c>
      <c r="B3">
        <v>16</v>
      </c>
      <c r="C3" t="s">
        <v>22</v>
      </c>
      <c r="D3" t="s">
        <v>38</v>
      </c>
      <c r="E3">
        <v>0.48243049541835886</v>
      </c>
      <c r="F3">
        <v>0</v>
      </c>
      <c r="G3">
        <v>0</v>
      </c>
      <c r="H3" s="1">
        <v>1</v>
      </c>
      <c r="I3" t="b">
        <f t="shared" ref="I3:I17" si="4">IF(H3="","",IF(F3=H3,TRUE,FALSE))</f>
        <v>0</v>
      </c>
      <c r="J3" t="b">
        <f t="shared" ref="J3:J17" si="5">IF(H3="","",IF(G3=H3,TRUE,FALSE))</f>
        <v>0</v>
      </c>
      <c r="L3" t="str">
        <f t="shared" si="0"/>
        <v>Washington Redskins</v>
      </c>
      <c r="M3" s="2">
        <f t="shared" si="1"/>
        <v>0.48243049541835886</v>
      </c>
      <c r="N3" t="str">
        <f t="shared" si="2"/>
        <v>Philadelphia Eagles</v>
      </c>
      <c r="O3" s="2">
        <f t="shared" si="3"/>
        <v>0.51756950458164108</v>
      </c>
      <c r="P3" s="3">
        <f t="shared" ref="P3:P17" si="6">O3-M3</f>
        <v>3.513900916328222E-2</v>
      </c>
    </row>
    <row r="4" spans="1:16">
      <c r="A4" t="s">
        <v>7</v>
      </c>
      <c r="B4">
        <v>16</v>
      </c>
      <c r="C4" t="s">
        <v>23</v>
      </c>
      <c r="D4" t="s">
        <v>39</v>
      </c>
      <c r="E4">
        <v>0.7296982355849404</v>
      </c>
      <c r="F4">
        <v>1</v>
      </c>
      <c r="G4">
        <v>1</v>
      </c>
      <c r="H4" s="1">
        <v>0</v>
      </c>
      <c r="I4" t="b">
        <f t="shared" si="4"/>
        <v>0</v>
      </c>
      <c r="J4" t="b">
        <f t="shared" si="5"/>
        <v>0</v>
      </c>
      <c r="L4" t="str">
        <f t="shared" si="0"/>
        <v>Carolina Panthers</v>
      </c>
      <c r="M4" s="2">
        <f t="shared" si="1"/>
        <v>0.7296982355849404</v>
      </c>
      <c r="N4" t="str">
        <f t="shared" si="2"/>
        <v>Atlanta Falcons</v>
      </c>
      <c r="O4" s="2">
        <f t="shared" si="3"/>
        <v>0.2703017644150596</v>
      </c>
      <c r="P4" s="3">
        <f t="shared" si="6"/>
        <v>-0.4593964711698808</v>
      </c>
    </row>
    <row r="5" spans="1:16">
      <c r="A5" t="s">
        <v>8</v>
      </c>
      <c r="B5">
        <v>16</v>
      </c>
      <c r="C5" t="s">
        <v>24</v>
      </c>
      <c r="D5" t="s">
        <v>40</v>
      </c>
      <c r="E5">
        <v>0.54589381110771007</v>
      </c>
      <c r="F5">
        <v>1</v>
      </c>
      <c r="G5">
        <v>0</v>
      </c>
      <c r="H5" s="1">
        <v>0</v>
      </c>
      <c r="I5" t="b">
        <f t="shared" si="4"/>
        <v>0</v>
      </c>
      <c r="J5" t="b">
        <f t="shared" si="5"/>
        <v>1</v>
      </c>
      <c r="L5" t="str">
        <f t="shared" si="0"/>
        <v>Dallas Cowboys</v>
      </c>
      <c r="M5" s="2">
        <f t="shared" si="1"/>
        <v>0.54589381110771007</v>
      </c>
      <c r="N5" t="str">
        <f t="shared" si="2"/>
        <v>Buffalo Bills</v>
      </c>
      <c r="O5" s="2">
        <f t="shared" si="3"/>
        <v>0.45410618889228993</v>
      </c>
      <c r="P5" s="3">
        <f t="shared" si="6"/>
        <v>-9.1787622215420139E-2</v>
      </c>
    </row>
    <row r="6" spans="1:16">
      <c r="A6" t="s">
        <v>9</v>
      </c>
      <c r="B6">
        <v>16</v>
      </c>
      <c r="C6" t="s">
        <v>25</v>
      </c>
      <c r="D6" t="s">
        <v>41</v>
      </c>
      <c r="E6">
        <v>0.50081387943193167</v>
      </c>
      <c r="F6">
        <v>1</v>
      </c>
      <c r="G6">
        <v>0</v>
      </c>
      <c r="H6" s="1">
        <v>0</v>
      </c>
      <c r="I6" t="b">
        <f t="shared" si="4"/>
        <v>0</v>
      </c>
      <c r="J6" t="b">
        <f t="shared" si="5"/>
        <v>1</v>
      </c>
      <c r="L6" t="str">
        <f t="shared" si="0"/>
        <v>San Francisco 49ers</v>
      </c>
      <c r="M6" s="2">
        <f t="shared" si="1"/>
        <v>0.50081387943193167</v>
      </c>
      <c r="N6" t="str">
        <f t="shared" si="2"/>
        <v>Detroit Lions</v>
      </c>
      <c r="O6" s="2">
        <f t="shared" si="3"/>
        <v>0.49918612056806833</v>
      </c>
      <c r="P6" s="3">
        <f t="shared" si="6"/>
        <v>-1.6277588638633489E-3</v>
      </c>
    </row>
    <row r="7" spans="1:16">
      <c r="A7" t="s">
        <v>10</v>
      </c>
      <c r="B7">
        <v>16</v>
      </c>
      <c r="C7" t="s">
        <v>26</v>
      </c>
      <c r="D7" t="s">
        <v>42</v>
      </c>
      <c r="E7">
        <v>0.26122464327528083</v>
      </c>
      <c r="F7">
        <v>0</v>
      </c>
      <c r="G7">
        <v>0</v>
      </c>
      <c r="H7" s="1">
        <v>0</v>
      </c>
      <c r="I7" t="b">
        <f t="shared" si="4"/>
        <v>1</v>
      </c>
      <c r="J7" t="b">
        <f t="shared" si="5"/>
        <v>1</v>
      </c>
      <c r="L7" t="str">
        <f t="shared" si="0"/>
        <v>Cleveland Browns</v>
      </c>
      <c r="M7" s="2">
        <f t="shared" si="1"/>
        <v>0.26122464327528083</v>
      </c>
      <c r="N7" t="str">
        <f t="shared" si="2"/>
        <v>Kansas City Chiefs</v>
      </c>
      <c r="O7" s="2">
        <f t="shared" si="3"/>
        <v>0.73877535672471917</v>
      </c>
      <c r="P7" s="3">
        <f t="shared" si="6"/>
        <v>0.47755071344943834</v>
      </c>
    </row>
    <row r="8" spans="1:16">
      <c r="A8" t="s">
        <v>11</v>
      </c>
      <c r="B8">
        <v>16</v>
      </c>
      <c r="C8" t="s">
        <v>27</v>
      </c>
      <c r="D8" t="s">
        <v>43</v>
      </c>
      <c r="E8">
        <v>0.63615534485997993</v>
      </c>
      <c r="F8">
        <v>1</v>
      </c>
      <c r="G8">
        <v>1</v>
      </c>
      <c r="H8" s="1">
        <v>1</v>
      </c>
      <c r="I8" t="b">
        <f t="shared" si="4"/>
        <v>1</v>
      </c>
      <c r="J8" t="b">
        <f t="shared" si="5"/>
        <v>1</v>
      </c>
      <c r="L8" t="str">
        <f t="shared" si="0"/>
        <v>Indianapolis Colts</v>
      </c>
      <c r="M8" s="2">
        <f t="shared" si="1"/>
        <v>0.63615534485997993</v>
      </c>
      <c r="N8" t="str">
        <f t="shared" si="2"/>
        <v>Miami Dolphins</v>
      </c>
      <c r="O8" s="2">
        <f t="shared" si="3"/>
        <v>0.36384465514002007</v>
      </c>
      <c r="P8" s="3">
        <f t="shared" si="6"/>
        <v>-0.27231068971995986</v>
      </c>
    </row>
    <row r="9" spans="1:16">
      <c r="A9" t="s">
        <v>12</v>
      </c>
      <c r="B9">
        <v>16</v>
      </c>
      <c r="C9" t="s">
        <v>28</v>
      </c>
      <c r="D9" t="s">
        <v>44</v>
      </c>
      <c r="E9">
        <v>0.38601033568894</v>
      </c>
      <c r="F9">
        <v>0</v>
      </c>
      <c r="G9">
        <v>0</v>
      </c>
      <c r="H9" s="1">
        <v>0</v>
      </c>
      <c r="I9" t="b">
        <f t="shared" si="4"/>
        <v>1</v>
      </c>
      <c r="J9" t="b">
        <f t="shared" si="5"/>
        <v>1</v>
      </c>
      <c r="L9" t="str">
        <f t="shared" si="0"/>
        <v>New York Giants</v>
      </c>
      <c r="M9" s="2">
        <f t="shared" si="1"/>
        <v>0.38601033568894</v>
      </c>
      <c r="N9" t="str">
        <f t="shared" si="2"/>
        <v>Minnesota Vikings</v>
      </c>
      <c r="O9" s="2">
        <f t="shared" si="3"/>
        <v>0.61398966431106006</v>
      </c>
      <c r="P9" s="3">
        <f t="shared" si="6"/>
        <v>0.22797932862212006</v>
      </c>
    </row>
    <row r="10" spans="1:16">
      <c r="A10" t="s">
        <v>13</v>
      </c>
      <c r="B10">
        <v>16</v>
      </c>
      <c r="C10" t="s">
        <v>29</v>
      </c>
      <c r="D10" t="s">
        <v>45</v>
      </c>
      <c r="E10">
        <v>0.37075316683316167</v>
      </c>
      <c r="F10">
        <v>0</v>
      </c>
      <c r="G10">
        <v>0</v>
      </c>
      <c r="H10" s="1">
        <v>0</v>
      </c>
      <c r="I10" t="b">
        <f t="shared" si="4"/>
        <v>1</v>
      </c>
      <c r="J10" t="b">
        <f t="shared" si="5"/>
        <v>1</v>
      </c>
      <c r="L10" t="str">
        <f t="shared" si="0"/>
        <v>Jacksonville Jaguars</v>
      </c>
      <c r="M10" s="2">
        <f t="shared" si="1"/>
        <v>0.37075316683316167</v>
      </c>
      <c r="N10" t="str">
        <f t="shared" si="2"/>
        <v>New Orleans Saints</v>
      </c>
      <c r="O10" s="2">
        <f t="shared" si="3"/>
        <v>0.62924683316683838</v>
      </c>
      <c r="P10" s="3">
        <f t="shared" si="6"/>
        <v>0.25849366633367671</v>
      </c>
    </row>
    <row r="11" spans="1:16">
      <c r="A11" t="s">
        <v>14</v>
      </c>
      <c r="B11">
        <v>16</v>
      </c>
      <c r="C11" t="s">
        <v>30</v>
      </c>
      <c r="D11" t="s">
        <v>46</v>
      </c>
      <c r="E11">
        <v>0.75336544386873483</v>
      </c>
      <c r="F11">
        <v>1</v>
      </c>
      <c r="G11">
        <v>1</v>
      </c>
      <c r="H11" s="1">
        <v>0</v>
      </c>
      <c r="I11" t="b">
        <f t="shared" si="4"/>
        <v>0</v>
      </c>
      <c r="J11" t="b">
        <f t="shared" si="5"/>
        <v>0</v>
      </c>
      <c r="L11" t="str">
        <f t="shared" si="0"/>
        <v>New England Patriots</v>
      </c>
      <c r="M11" s="2">
        <f t="shared" si="1"/>
        <v>0.75336544386873483</v>
      </c>
      <c r="N11" t="str">
        <f t="shared" si="2"/>
        <v>New York Jets</v>
      </c>
      <c r="O11" s="2">
        <f t="shared" si="3"/>
        <v>0.24663455613126517</v>
      </c>
      <c r="P11" s="3">
        <f t="shared" si="6"/>
        <v>-0.50673088773746966</v>
      </c>
    </row>
    <row r="12" spans="1:16">
      <c r="A12" t="s">
        <v>15</v>
      </c>
      <c r="B12">
        <v>16</v>
      </c>
      <c r="C12" t="s">
        <v>31</v>
      </c>
      <c r="D12" t="s">
        <v>47</v>
      </c>
      <c r="E12">
        <v>0.72057957923809945</v>
      </c>
      <c r="F12">
        <v>1</v>
      </c>
      <c r="G12">
        <v>1</v>
      </c>
      <c r="H12" s="1">
        <v>1</v>
      </c>
      <c r="I12" t="b">
        <f t="shared" si="4"/>
        <v>1</v>
      </c>
      <c r="J12" t="b">
        <f t="shared" si="5"/>
        <v>1</v>
      </c>
      <c r="L12" t="str">
        <f t="shared" si="0"/>
        <v>Houston Texans</v>
      </c>
      <c r="M12" s="2">
        <f t="shared" si="1"/>
        <v>0.72057957923809945</v>
      </c>
      <c r="N12" t="str">
        <f t="shared" si="2"/>
        <v>Tennessee Titans</v>
      </c>
      <c r="O12" s="2">
        <f t="shared" si="3"/>
        <v>0.27942042076190055</v>
      </c>
      <c r="P12" s="3">
        <f t="shared" si="6"/>
        <v>-0.44115915847619891</v>
      </c>
    </row>
    <row r="13" spans="1:16">
      <c r="A13" t="s">
        <v>16</v>
      </c>
      <c r="B13">
        <v>16</v>
      </c>
      <c r="C13" t="s">
        <v>32</v>
      </c>
      <c r="D13" t="s">
        <v>48</v>
      </c>
      <c r="E13">
        <v>0.57702892906734959</v>
      </c>
      <c r="F13">
        <v>1</v>
      </c>
      <c r="G13">
        <v>0</v>
      </c>
      <c r="H13" s="1">
        <v>1</v>
      </c>
      <c r="I13" t="b">
        <f t="shared" si="4"/>
        <v>1</v>
      </c>
      <c r="J13" t="b">
        <f t="shared" si="5"/>
        <v>0</v>
      </c>
      <c r="L13" t="str">
        <f t="shared" si="0"/>
        <v>Chicago Bears</v>
      </c>
      <c r="M13" s="2">
        <f t="shared" si="1"/>
        <v>0.57702892906734959</v>
      </c>
      <c r="N13" t="str">
        <f t="shared" si="2"/>
        <v>Tampa Bay Buccaneers</v>
      </c>
      <c r="O13" s="2">
        <f t="shared" si="3"/>
        <v>0.42297107093265041</v>
      </c>
      <c r="P13" s="3">
        <f t="shared" si="6"/>
        <v>-0.15405785813469919</v>
      </c>
    </row>
    <row r="14" spans="1:16">
      <c r="A14" t="s">
        <v>17</v>
      </c>
      <c r="B14">
        <v>16</v>
      </c>
      <c r="C14" t="s">
        <v>33</v>
      </c>
      <c r="D14" t="s">
        <v>49</v>
      </c>
      <c r="E14">
        <v>0.43387884915783187</v>
      </c>
      <c r="F14">
        <v>0</v>
      </c>
      <c r="G14">
        <v>0</v>
      </c>
      <c r="H14" s="1">
        <v>0</v>
      </c>
      <c r="I14" t="b">
        <f t="shared" si="4"/>
        <v>1</v>
      </c>
      <c r="J14" t="b">
        <f t="shared" si="5"/>
        <v>1</v>
      </c>
      <c r="L14" t="str">
        <f t="shared" si="0"/>
        <v>Green Bay Packers</v>
      </c>
      <c r="M14" s="2">
        <f t="shared" si="1"/>
        <v>0.43387884915783187</v>
      </c>
      <c r="N14" t="str">
        <f t="shared" si="2"/>
        <v>Arizona Cardinals</v>
      </c>
      <c r="O14" s="2">
        <f t="shared" si="3"/>
        <v>0.56612115084216819</v>
      </c>
      <c r="P14" s="3">
        <f t="shared" si="6"/>
        <v>0.13224230168433632</v>
      </c>
    </row>
    <row r="15" spans="1:16">
      <c r="A15" t="s">
        <v>18</v>
      </c>
      <c r="B15">
        <v>16</v>
      </c>
      <c r="C15" t="s">
        <v>34</v>
      </c>
      <c r="D15" t="s">
        <v>50</v>
      </c>
      <c r="E15">
        <v>0.29434999581379812</v>
      </c>
      <c r="F15">
        <v>0</v>
      </c>
      <c r="G15">
        <v>0</v>
      </c>
      <c r="H15" s="1">
        <v>1</v>
      </c>
      <c r="I15" t="b">
        <f t="shared" si="4"/>
        <v>0</v>
      </c>
      <c r="J15" t="b">
        <f t="shared" si="5"/>
        <v>0</v>
      </c>
      <c r="L15" t="str">
        <f t="shared" si="0"/>
        <v>St. Louis Rams</v>
      </c>
      <c r="M15" s="2">
        <f t="shared" si="1"/>
        <v>0.29434999581379812</v>
      </c>
      <c r="N15" t="str">
        <f t="shared" si="2"/>
        <v>Seattle Seahawks</v>
      </c>
      <c r="O15" s="2">
        <f t="shared" si="3"/>
        <v>0.70565000418620194</v>
      </c>
      <c r="P15" s="3">
        <f t="shared" si="6"/>
        <v>0.41130000837240382</v>
      </c>
    </row>
    <row r="16" spans="1:16">
      <c r="A16" t="s">
        <v>19</v>
      </c>
      <c r="B16">
        <v>16</v>
      </c>
      <c r="C16" t="s">
        <v>35</v>
      </c>
      <c r="D16" t="s">
        <v>51</v>
      </c>
      <c r="E16">
        <v>0.62345589541311852</v>
      </c>
      <c r="F16">
        <v>1</v>
      </c>
      <c r="G16">
        <v>1</v>
      </c>
      <c r="H16" s="1">
        <v>0</v>
      </c>
      <c r="I16" t="b">
        <f t="shared" si="4"/>
        <v>0</v>
      </c>
      <c r="J16" t="b">
        <f t="shared" si="5"/>
        <v>0</v>
      </c>
      <c r="L16" t="str">
        <f t="shared" si="0"/>
        <v>Pittsburgh Steelers</v>
      </c>
      <c r="M16" s="2">
        <f t="shared" si="1"/>
        <v>0.62345589541311852</v>
      </c>
      <c r="N16" t="str">
        <f t="shared" si="2"/>
        <v>Baltimore Ravens</v>
      </c>
      <c r="O16" s="2">
        <f t="shared" si="3"/>
        <v>0.37654410458688148</v>
      </c>
      <c r="P16" s="3">
        <f t="shared" si="6"/>
        <v>-0.24691179082623704</v>
      </c>
    </row>
    <row r="17" spans="1:16">
      <c r="A17" t="s">
        <v>20</v>
      </c>
      <c r="B17">
        <v>16</v>
      </c>
      <c r="C17" t="s">
        <v>36</v>
      </c>
      <c r="D17" t="s">
        <v>52</v>
      </c>
      <c r="E17">
        <v>0.47533283189038256</v>
      </c>
      <c r="F17">
        <v>0</v>
      </c>
      <c r="G17">
        <v>0</v>
      </c>
      <c r="H17" s="1">
        <v>0</v>
      </c>
      <c r="I17" t="b">
        <f t="shared" si="4"/>
        <v>1</v>
      </c>
      <c r="J17" t="b">
        <f t="shared" si="5"/>
        <v>1</v>
      </c>
      <c r="L17" t="str">
        <f t="shared" si="0"/>
        <v>Cincinnati Bengals</v>
      </c>
      <c r="M17" s="2">
        <f t="shared" si="1"/>
        <v>0.47533283189038256</v>
      </c>
      <c r="N17" t="str">
        <f t="shared" si="2"/>
        <v>Denver Broncos</v>
      </c>
      <c r="O17" s="2">
        <f t="shared" si="3"/>
        <v>0.52466716810961744</v>
      </c>
      <c r="P17" s="3">
        <f t="shared" si="6"/>
        <v>4.9334336219234887E-2</v>
      </c>
    </row>
    <row r="18" spans="1:16">
      <c r="G18" s="2"/>
      <c r="I18" s="2">
        <f>COUNTIF(I2:I17,TRUE)/(COUNTIF(I2:I17,TRUE)+COUNTIF(I2:I17,FALSE))</f>
        <v>0.5</v>
      </c>
      <c r="J18" s="2">
        <f>COUNTIF(J2:J17,TRUE)/(COUNTIF(J2:J17,TRUE)+COUNTIF(J2:J17,FALSE))</f>
        <v>0.625</v>
      </c>
      <c r="M18" s="2"/>
      <c r="O18" s="2"/>
    </row>
    <row r="19" spans="1:16">
      <c r="I19">
        <f>COUNTIF(I2:I17,TRUE)</f>
        <v>8</v>
      </c>
      <c r="J19">
        <f>COUNTIF(J2:J17,TRUE)</f>
        <v>10</v>
      </c>
    </row>
    <row r="20" spans="1:16">
      <c r="I20">
        <f>COUNTIF(I2:I17,TRUE)+COUNTIF(I2:I17,FALSE)</f>
        <v>16</v>
      </c>
    </row>
  </sheetData>
  <conditionalFormatting sqref="N2:N17">
    <cfRule type="expression" dxfId="11" priority="11">
      <formula>$O2&lt;0.5</formula>
    </cfRule>
    <cfRule type="expression" dxfId="10" priority="12">
      <formula>$O2&gt;0.5</formula>
    </cfRule>
  </conditionalFormatting>
  <conditionalFormatting sqref="L2:L17">
    <cfRule type="expression" dxfId="9" priority="9">
      <formula>$M2&lt;0.5</formula>
    </cfRule>
    <cfRule type="expression" dxfId="8" priority="10">
      <formula>$M2&gt;0.5</formula>
    </cfRule>
  </conditionalFormatting>
  <conditionalFormatting sqref="M2:M17 O2:O17">
    <cfRule type="cellIs" dxfId="7" priority="7" operator="lessThan">
      <formula>0.5</formula>
    </cfRule>
    <cfRule type="cellIs" dxfId="6" priority="8" operator="greaterThan">
      <formula>0.5</formula>
    </cfRule>
  </conditionalFormatting>
  <conditionalFormatting sqref="N14:N15">
    <cfRule type="expression" dxfId="5" priority="5">
      <formula>$O14&lt;0.5</formula>
    </cfRule>
    <cfRule type="expression" dxfId="4" priority="6">
      <formula>$O14&gt;0.5</formula>
    </cfRule>
  </conditionalFormatting>
  <conditionalFormatting sqref="L14:L15">
    <cfRule type="expression" dxfId="3" priority="3">
      <formula>$M14&lt;0.5</formula>
    </cfRule>
    <cfRule type="expression" dxfId="2" priority="4">
      <formula>$M14&gt;0.5</formula>
    </cfRule>
  </conditionalFormatting>
  <conditionalFormatting sqref="O14:O15 M14:M15">
    <cfRule type="cellIs" dxfId="1" priority="1" operator="lessThan">
      <formula>0.5</formula>
    </cfRule>
    <cfRule type="cellIs" dxfId="0" priority="2" operator="greaterThan">
      <formula>0.5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30</v>
      </c>
      <c r="B2">
        <v>1</v>
      </c>
      <c r="C2">
        <v>1691.8453947300925</v>
      </c>
      <c r="D2">
        <v>14</v>
      </c>
      <c r="E2">
        <v>12</v>
      </c>
      <c r="F2">
        <v>0</v>
      </c>
      <c r="G2">
        <v>2</v>
      </c>
      <c r="H2">
        <v>0</v>
      </c>
      <c r="J2">
        <f>1</f>
        <v>1</v>
      </c>
      <c r="K2">
        <f>VLOOKUP($A2,RankingWk15!$A$2:$H$33,2,FALSE)-J2</f>
        <v>0</v>
      </c>
      <c r="L2" t="str">
        <f>A2</f>
        <v>New England Patriots</v>
      </c>
      <c r="M2" s="5">
        <f>C2</f>
        <v>1691.8453947300925</v>
      </c>
      <c r="N2" s="6">
        <f>M2-VLOOKUP($A2,RankingWk15!$A$2:$H$33,3,FALSE)</f>
        <v>2.9025851959636384</v>
      </c>
    </row>
    <row r="3" spans="1:14">
      <c r="A3" t="s">
        <v>23</v>
      </c>
      <c r="B3">
        <v>2</v>
      </c>
      <c r="C3">
        <v>1636.7323958322602</v>
      </c>
      <c r="D3">
        <v>14</v>
      </c>
      <c r="E3">
        <v>14</v>
      </c>
      <c r="F3">
        <v>0</v>
      </c>
      <c r="G3">
        <v>0</v>
      </c>
      <c r="H3">
        <v>0</v>
      </c>
      <c r="J3">
        <f>J2+1</f>
        <v>2</v>
      </c>
      <c r="K3">
        <f>VLOOKUP($A3,RankingWk15!$A$2:$H$33,2,FALSE)-J3</f>
        <v>1</v>
      </c>
      <c r="L3" t="str">
        <f t="shared" ref="L3:L33" si="0">A3</f>
        <v>Carolina Panthers</v>
      </c>
      <c r="M3" s="5">
        <f t="shared" ref="M3:M33" si="1">C3</f>
        <v>1636.7323958322602</v>
      </c>
      <c r="N3" s="6">
        <f>M3-VLOOKUP($A3,RankingWk15!$A$2:$H$33,3,FALSE)</f>
        <v>7.22961995006699</v>
      </c>
    </row>
    <row r="4" spans="1:14">
      <c r="A4" t="s">
        <v>52</v>
      </c>
      <c r="B4">
        <v>3</v>
      </c>
      <c r="C4">
        <v>1624.1830097184693</v>
      </c>
      <c r="D4">
        <v>14</v>
      </c>
      <c r="E4">
        <v>10</v>
      </c>
      <c r="F4">
        <v>0</v>
      </c>
      <c r="G4">
        <v>4</v>
      </c>
      <c r="H4">
        <v>0</v>
      </c>
      <c r="J4">
        <f t="shared" ref="J4:J33" si="2">J3+1</f>
        <v>3</v>
      </c>
      <c r="K4">
        <f>VLOOKUP($A4,RankingWk15!$A$2:$H$33,2,FALSE)-J4</f>
        <v>-1</v>
      </c>
      <c r="L4" t="str">
        <f t="shared" si="0"/>
        <v>Denver Broncos</v>
      </c>
      <c r="M4" s="5">
        <f t="shared" si="1"/>
        <v>1624.1830097184693</v>
      </c>
      <c r="N4" s="6">
        <f>M4-VLOOKUP($A4,RankingWk15!$A$2:$H$33,3,FALSE)</f>
        <v>-14.860622685634326</v>
      </c>
    </row>
    <row r="5" spans="1:14">
      <c r="A5" t="s">
        <v>50</v>
      </c>
      <c r="B5">
        <v>4</v>
      </c>
      <c r="C5">
        <v>1609.8359391418235</v>
      </c>
      <c r="D5">
        <v>14</v>
      </c>
      <c r="E5">
        <v>8</v>
      </c>
      <c r="F5">
        <v>0</v>
      </c>
      <c r="G5">
        <v>6</v>
      </c>
      <c r="H5">
        <v>0</v>
      </c>
      <c r="J5">
        <f t="shared" si="2"/>
        <v>4</v>
      </c>
      <c r="K5">
        <f>VLOOKUP($A5,RankingWk15!$A$2:$H$33,2,FALSE)-J5</f>
        <v>0</v>
      </c>
      <c r="L5" t="str">
        <f t="shared" si="0"/>
        <v>Seattle Seahawks</v>
      </c>
      <c r="M5" s="5">
        <f t="shared" si="1"/>
        <v>1609.8359391418235</v>
      </c>
      <c r="N5" s="6">
        <f>M5-VLOOKUP($A5,RankingWk15!$A$2:$H$33,3,FALSE)</f>
        <v>4.940530281558722</v>
      </c>
    </row>
    <row r="6" spans="1:14">
      <c r="A6" t="s">
        <v>36</v>
      </c>
      <c r="B6">
        <v>5</v>
      </c>
      <c r="C6">
        <v>1607.0285794272318</v>
      </c>
      <c r="D6">
        <v>14</v>
      </c>
      <c r="E6">
        <v>11</v>
      </c>
      <c r="F6">
        <v>0</v>
      </c>
      <c r="G6">
        <v>3</v>
      </c>
      <c r="H6">
        <v>0</v>
      </c>
      <c r="J6">
        <f t="shared" si="2"/>
        <v>5</v>
      </c>
      <c r="K6">
        <f>VLOOKUP($A6,RankingWk15!$A$2:$H$33,2,FALSE)-J6</f>
        <v>0</v>
      </c>
      <c r="L6" t="str">
        <f t="shared" si="0"/>
        <v>Cincinnati Bengals</v>
      </c>
      <c r="M6" s="5">
        <f t="shared" si="1"/>
        <v>1607.0285794272318</v>
      </c>
      <c r="N6" s="6">
        <f>M6-VLOOKUP($A6,RankingWk15!$A$2:$H$33,3,FALSE)</f>
        <v>8.8867756981653656</v>
      </c>
    </row>
    <row r="7" spans="1:14">
      <c r="A7" t="s">
        <v>49</v>
      </c>
      <c r="B7">
        <v>6</v>
      </c>
      <c r="C7">
        <v>1601.8106947326924</v>
      </c>
      <c r="D7">
        <v>14</v>
      </c>
      <c r="E7">
        <v>11</v>
      </c>
      <c r="F7">
        <v>0</v>
      </c>
      <c r="G7">
        <v>3</v>
      </c>
      <c r="H7">
        <v>0</v>
      </c>
      <c r="J7">
        <f t="shared" si="2"/>
        <v>6</v>
      </c>
      <c r="K7">
        <f>VLOOKUP($A7,RankingWk15!$A$2:$H$33,2,FALSE)-J7</f>
        <v>0</v>
      </c>
      <c r="L7" t="str">
        <f t="shared" si="0"/>
        <v>Arizona Cardinals</v>
      </c>
      <c r="M7" s="5">
        <f t="shared" si="1"/>
        <v>1601.8106947326924</v>
      </c>
      <c r="N7" s="6">
        <f>M7-VLOOKUP($A7,RankingWk15!$A$2:$H$33,3,FALSE)</f>
        <v>8.046137173574607</v>
      </c>
    </row>
    <row r="8" spans="1:14">
      <c r="A8" t="s">
        <v>35</v>
      </c>
      <c r="B8">
        <v>7</v>
      </c>
      <c r="C8">
        <v>1587.4939659565678</v>
      </c>
      <c r="D8">
        <v>14</v>
      </c>
      <c r="E8">
        <v>9</v>
      </c>
      <c r="F8">
        <v>0</v>
      </c>
      <c r="G8">
        <v>5</v>
      </c>
      <c r="H8">
        <v>0</v>
      </c>
      <c r="J8">
        <f t="shared" si="2"/>
        <v>7</v>
      </c>
      <c r="K8">
        <f>VLOOKUP($A8,RankingWk15!$A$2:$H$33,2,FALSE)-J8</f>
        <v>0</v>
      </c>
      <c r="L8" t="str">
        <f t="shared" si="0"/>
        <v>Pittsburgh Steelers</v>
      </c>
      <c r="M8" s="5">
        <f t="shared" si="1"/>
        <v>1587.4939659565678</v>
      </c>
      <c r="N8" s="6">
        <f>M8-VLOOKUP($A8,RankingWk15!$A$2:$H$33,3,FALSE)</f>
        <v>14.860622685634326</v>
      </c>
    </row>
    <row r="9" spans="1:14">
      <c r="A9" t="s">
        <v>33</v>
      </c>
      <c r="B9">
        <v>8</v>
      </c>
      <c r="C9">
        <v>1555.5943342069404</v>
      </c>
      <c r="D9">
        <v>14</v>
      </c>
      <c r="E9">
        <v>9</v>
      </c>
      <c r="F9">
        <v>0</v>
      </c>
      <c r="G9">
        <v>5</v>
      </c>
      <c r="H9">
        <v>0</v>
      </c>
      <c r="J9">
        <f t="shared" si="2"/>
        <v>8</v>
      </c>
      <c r="K9">
        <f>VLOOKUP($A9,RankingWk15!$A$2:$H$33,2,FALSE)-J9</f>
        <v>1</v>
      </c>
      <c r="L9" t="str">
        <f t="shared" si="0"/>
        <v>Green Bay Packers</v>
      </c>
      <c r="M9" s="5">
        <f t="shared" si="1"/>
        <v>1555.5943342069404</v>
      </c>
      <c r="N9" s="6">
        <f>M9-VLOOKUP($A9,RankingWk15!$A$2:$H$33,3,FALSE)</f>
        <v>7.8148472135658267</v>
      </c>
    </row>
    <row r="10" spans="1:14">
      <c r="A10" t="s">
        <v>44</v>
      </c>
      <c r="B10">
        <v>9</v>
      </c>
      <c r="C10">
        <v>1546.6655074339917</v>
      </c>
      <c r="D10">
        <v>14</v>
      </c>
      <c r="E10">
        <v>10</v>
      </c>
      <c r="F10">
        <v>0</v>
      </c>
      <c r="G10">
        <v>4</v>
      </c>
      <c r="H10">
        <v>0</v>
      </c>
      <c r="J10">
        <f t="shared" si="2"/>
        <v>9</v>
      </c>
      <c r="K10">
        <f>VLOOKUP($A10,RankingWk15!$A$2:$H$33,2,FALSE)-J10</f>
        <v>1</v>
      </c>
      <c r="L10" t="str">
        <f t="shared" si="0"/>
        <v>Minnesota Vikings</v>
      </c>
      <c r="M10" s="5">
        <f t="shared" si="1"/>
        <v>1546.6655074339917</v>
      </c>
      <c r="N10" s="6">
        <f>M10-VLOOKUP($A10,RankingWk15!$A$2:$H$33,3,FALSE)</f>
        <v>9.5760339931093768</v>
      </c>
    </row>
    <row r="11" spans="1:14">
      <c r="A11" t="s">
        <v>27</v>
      </c>
      <c r="B11">
        <v>10</v>
      </c>
      <c r="C11">
        <v>1544.1075574785043</v>
      </c>
      <c r="D11">
        <v>14</v>
      </c>
      <c r="E11">
        <v>7</v>
      </c>
      <c r="F11">
        <v>0</v>
      </c>
      <c r="G11">
        <v>7</v>
      </c>
      <c r="H11">
        <v>0</v>
      </c>
      <c r="J11">
        <f t="shared" si="2"/>
        <v>10</v>
      </c>
      <c r="K11">
        <f>VLOOKUP($A11,RankingWk15!$A$2:$H$33,2,FALSE)-J11</f>
        <v>-2</v>
      </c>
      <c r="L11" t="str">
        <f t="shared" si="0"/>
        <v>Indianapolis Colts</v>
      </c>
      <c r="M11" s="5">
        <f t="shared" si="1"/>
        <v>1544.1075574785043</v>
      </c>
      <c r="N11" s="6">
        <f>M11-VLOOKUP($A11,RankingWk15!$A$2:$H$33,3,FALSE)</f>
        <v>-15.210066183704157</v>
      </c>
    </row>
    <row r="12" spans="1:14">
      <c r="A12" t="s">
        <v>42</v>
      </c>
      <c r="B12">
        <v>11</v>
      </c>
      <c r="C12">
        <v>1537.1358277636334</v>
      </c>
      <c r="D12">
        <v>14</v>
      </c>
      <c r="E12">
        <v>8</v>
      </c>
      <c r="F12">
        <v>0</v>
      </c>
      <c r="G12">
        <v>6</v>
      </c>
      <c r="H12">
        <v>0</v>
      </c>
      <c r="J12">
        <f t="shared" si="2"/>
        <v>11</v>
      </c>
      <c r="K12">
        <f>VLOOKUP($A12,RankingWk15!$A$2:$H$33,2,FALSE)-J12</f>
        <v>1</v>
      </c>
      <c r="L12" t="str">
        <f t="shared" si="0"/>
        <v>Kansas City Chiefs</v>
      </c>
      <c r="M12" s="5">
        <f t="shared" si="1"/>
        <v>1537.1358277636334</v>
      </c>
      <c r="N12" s="6">
        <f>M12-VLOOKUP($A12,RankingWk15!$A$2:$H$33,3,FALSE)</f>
        <v>12.025816619684747</v>
      </c>
    </row>
    <row r="13" spans="1:14">
      <c r="A13" t="s">
        <v>24</v>
      </c>
      <c r="B13">
        <v>12</v>
      </c>
      <c r="C13">
        <v>1519.138424588378</v>
      </c>
      <c r="D13">
        <v>14</v>
      </c>
      <c r="E13">
        <v>6</v>
      </c>
      <c r="F13">
        <v>0</v>
      </c>
      <c r="G13">
        <v>8</v>
      </c>
      <c r="H13">
        <v>0</v>
      </c>
      <c r="J13">
        <f t="shared" si="2"/>
        <v>12</v>
      </c>
      <c r="K13">
        <f>VLOOKUP($A13,RankingWk15!$A$2:$H$33,2,FALSE)-J13</f>
        <v>-1</v>
      </c>
      <c r="L13" t="str">
        <f t="shared" si="0"/>
        <v>Dallas Cowboys</v>
      </c>
      <c r="M13" s="5">
        <f t="shared" si="1"/>
        <v>1519.138424588378</v>
      </c>
      <c r="N13" s="6">
        <f>M13-VLOOKUP($A13,RankingWk15!$A$2:$H$33,3,FALSE)</f>
        <v>-14.280772418247352</v>
      </c>
    </row>
    <row r="14" spans="1:14">
      <c r="A14" t="s">
        <v>51</v>
      </c>
      <c r="B14">
        <v>13</v>
      </c>
      <c r="C14">
        <v>1499.8980125200505</v>
      </c>
      <c r="D14">
        <v>14</v>
      </c>
      <c r="E14">
        <v>5</v>
      </c>
      <c r="F14">
        <v>0</v>
      </c>
      <c r="G14">
        <v>9</v>
      </c>
      <c r="H14">
        <v>0</v>
      </c>
      <c r="J14">
        <f t="shared" si="2"/>
        <v>13</v>
      </c>
      <c r="K14">
        <f>VLOOKUP($A14,RankingWk15!$A$2:$H$33,2,FALSE)-J14</f>
        <v>0</v>
      </c>
      <c r="L14" t="str">
        <f t="shared" si="0"/>
        <v>Baltimore Ravens</v>
      </c>
      <c r="M14" s="5">
        <f t="shared" si="1"/>
        <v>1499.8980125200505</v>
      </c>
      <c r="N14" s="6">
        <f>M14-VLOOKUP($A14,RankingWk15!$A$2:$H$33,3,FALSE)</f>
        <v>-12.025816619684747</v>
      </c>
    </row>
    <row r="15" spans="1:14">
      <c r="A15" t="s">
        <v>31</v>
      </c>
      <c r="B15">
        <v>14</v>
      </c>
      <c r="C15">
        <v>1497.9871506495754</v>
      </c>
      <c r="D15">
        <v>14</v>
      </c>
      <c r="E15">
        <v>7</v>
      </c>
      <c r="F15">
        <v>0</v>
      </c>
      <c r="G15">
        <v>7</v>
      </c>
      <c r="H15">
        <v>0</v>
      </c>
      <c r="J15">
        <f t="shared" si="2"/>
        <v>14</v>
      </c>
      <c r="K15">
        <f>VLOOKUP($A15,RankingWk15!$A$2:$H$33,2,FALSE)-J15</f>
        <v>4</v>
      </c>
      <c r="L15" t="str">
        <f t="shared" si="0"/>
        <v>Houston Texans</v>
      </c>
      <c r="M15" s="5">
        <f t="shared" si="1"/>
        <v>1497.9871506495754</v>
      </c>
      <c r="N15" s="6">
        <f>M15-VLOOKUP($A15,RankingWk15!$A$2:$H$33,3,FALSE)</f>
        <v>15.210066183704157</v>
      </c>
    </row>
    <row r="16" spans="1:14">
      <c r="A16" t="s">
        <v>46</v>
      </c>
      <c r="B16">
        <v>15</v>
      </c>
      <c r="C16">
        <v>1497.8646867889402</v>
      </c>
      <c r="D16">
        <v>14</v>
      </c>
      <c r="E16">
        <v>9</v>
      </c>
      <c r="F16">
        <v>0</v>
      </c>
      <c r="G16">
        <v>5</v>
      </c>
      <c r="H16">
        <v>0</v>
      </c>
      <c r="J16">
        <f t="shared" si="2"/>
        <v>15</v>
      </c>
      <c r="K16">
        <f>VLOOKUP($A16,RankingWk15!$A$2:$H$33,2,FALSE)-J16</f>
        <v>2</v>
      </c>
      <c r="L16" t="str">
        <f t="shared" si="0"/>
        <v>New York Jets</v>
      </c>
      <c r="M16" s="5">
        <f t="shared" si="1"/>
        <v>1497.8646867889402</v>
      </c>
      <c r="N16" s="6">
        <f>M16-VLOOKUP($A16,RankingWk15!$A$2:$H$33,3,FALSE)</f>
        <v>14.280772418247352</v>
      </c>
    </row>
    <row r="17" spans="1:14">
      <c r="A17" t="s">
        <v>40</v>
      </c>
      <c r="B17">
        <v>16</v>
      </c>
      <c r="C17">
        <v>1487.1581246534533</v>
      </c>
      <c r="D17">
        <v>14</v>
      </c>
      <c r="E17">
        <v>7</v>
      </c>
      <c r="F17">
        <v>0</v>
      </c>
      <c r="G17">
        <v>7</v>
      </c>
      <c r="H17">
        <v>0</v>
      </c>
      <c r="J17">
        <f t="shared" si="2"/>
        <v>16</v>
      </c>
      <c r="K17">
        <f>VLOOKUP($A17,RankingWk15!$A$2:$H$33,2,FALSE)-J17</f>
        <v>-2</v>
      </c>
      <c r="L17" t="str">
        <f t="shared" si="0"/>
        <v>Buffalo Bills</v>
      </c>
      <c r="M17" s="5">
        <f t="shared" si="1"/>
        <v>1487.1581246534533</v>
      </c>
      <c r="N17" s="6">
        <f>M17-VLOOKUP($A17,RankingWk15!$A$2:$H$33,3,FALSE)</f>
        <v>-15.099595846645343</v>
      </c>
    </row>
    <row r="18" spans="1:14">
      <c r="A18" t="s">
        <v>25</v>
      </c>
      <c r="B18">
        <v>17</v>
      </c>
      <c r="C18">
        <v>1485.8797344553734</v>
      </c>
      <c r="D18">
        <v>14</v>
      </c>
      <c r="E18">
        <v>4</v>
      </c>
      <c r="F18">
        <v>0</v>
      </c>
      <c r="G18">
        <v>10</v>
      </c>
      <c r="H18">
        <v>0</v>
      </c>
      <c r="J18">
        <f t="shared" si="2"/>
        <v>17</v>
      </c>
      <c r="K18">
        <f>VLOOKUP($A18,RankingWk15!$A$2:$H$33,2,FALSE)-J18</f>
        <v>-2</v>
      </c>
      <c r="L18" t="str">
        <f t="shared" si="0"/>
        <v>San Francisco 49ers</v>
      </c>
      <c r="M18" s="5">
        <f t="shared" si="1"/>
        <v>1485.8797344553734</v>
      </c>
      <c r="N18" s="6">
        <f>M18-VLOOKUP($A18,RankingWk15!$A$2:$H$33,3,FALSE)</f>
        <v>-8.8867756981653656</v>
      </c>
    </row>
    <row r="19" spans="1:14">
      <c r="A19" t="s">
        <v>41</v>
      </c>
      <c r="B19">
        <v>18</v>
      </c>
      <c r="C19">
        <v>1485.3141926019307</v>
      </c>
      <c r="D19">
        <v>14</v>
      </c>
      <c r="E19">
        <v>5</v>
      </c>
      <c r="F19">
        <v>0</v>
      </c>
      <c r="G19">
        <v>9</v>
      </c>
      <c r="H19">
        <v>0</v>
      </c>
      <c r="J19">
        <f t="shared" si="2"/>
        <v>18</v>
      </c>
      <c r="K19">
        <f>VLOOKUP($A19,RankingWk15!$A$2:$H$33,2,FALSE)-J19</f>
        <v>2</v>
      </c>
      <c r="L19" t="str">
        <f t="shared" si="0"/>
        <v>Detroit Lions</v>
      </c>
      <c r="M19" s="5">
        <f t="shared" si="1"/>
        <v>1485.3141926019307</v>
      </c>
      <c r="N19" s="6">
        <f>M19-VLOOKUP($A19,RankingWk15!$A$2:$H$33,3,FALSE)</f>
        <v>13.164381550983535</v>
      </c>
    </row>
    <row r="20" spans="1:14">
      <c r="A20" t="s">
        <v>45</v>
      </c>
      <c r="B20">
        <v>19</v>
      </c>
      <c r="C20">
        <v>1477.4692315315078</v>
      </c>
      <c r="D20">
        <v>14</v>
      </c>
      <c r="E20">
        <v>5</v>
      </c>
      <c r="F20">
        <v>0</v>
      </c>
      <c r="G20">
        <v>9</v>
      </c>
      <c r="H20">
        <v>0</v>
      </c>
      <c r="J20">
        <f t="shared" si="2"/>
        <v>19</v>
      </c>
      <c r="K20">
        <f>VLOOKUP($A20,RankingWk15!$A$2:$H$33,2,FALSE)-J20</f>
        <v>-3</v>
      </c>
      <c r="L20" t="str">
        <f t="shared" si="0"/>
        <v>New Orleans Saints</v>
      </c>
      <c r="M20" s="5">
        <f t="shared" si="1"/>
        <v>1477.4692315315078</v>
      </c>
      <c r="N20" s="6">
        <f>M20-VLOOKUP($A20,RankingWk15!$A$2:$H$33,3,FALSE)</f>
        <v>-13.164381550983535</v>
      </c>
    </row>
    <row r="21" spans="1:14">
      <c r="A21" t="s">
        <v>21</v>
      </c>
      <c r="B21">
        <v>20</v>
      </c>
      <c r="C21">
        <v>1471.4519641678714</v>
      </c>
      <c r="D21">
        <v>14</v>
      </c>
      <c r="E21">
        <v>5</v>
      </c>
      <c r="F21">
        <v>0</v>
      </c>
      <c r="G21">
        <v>9</v>
      </c>
      <c r="H21">
        <v>0</v>
      </c>
      <c r="J21">
        <f t="shared" si="2"/>
        <v>20</v>
      </c>
      <c r="K21">
        <f>VLOOKUP($A21,RankingWk15!$A$2:$H$33,2,FALSE)-J21</f>
        <v>3</v>
      </c>
      <c r="L21" t="str">
        <f t="shared" si="0"/>
        <v>San Diego Chargers</v>
      </c>
      <c r="M21" s="5">
        <f t="shared" si="1"/>
        <v>1471.4519641678714</v>
      </c>
      <c r="N21" s="6">
        <f>M21-VLOOKUP($A21,RankingWk15!$A$2:$H$33,3,FALSE)</f>
        <v>12.523133311820175</v>
      </c>
    </row>
    <row r="22" spans="1:14">
      <c r="A22" t="s">
        <v>28</v>
      </c>
      <c r="B22">
        <v>21</v>
      </c>
      <c r="C22">
        <v>1466.0406566008271</v>
      </c>
      <c r="D22">
        <v>14</v>
      </c>
      <c r="E22">
        <v>6</v>
      </c>
      <c r="F22">
        <v>0</v>
      </c>
      <c r="G22">
        <v>8</v>
      </c>
      <c r="H22">
        <v>0</v>
      </c>
      <c r="J22">
        <f t="shared" si="2"/>
        <v>21</v>
      </c>
      <c r="K22">
        <f>VLOOKUP($A22,RankingWk15!$A$2:$H$33,2,FALSE)-J22</f>
        <v>-2</v>
      </c>
      <c r="L22" t="str">
        <f t="shared" si="0"/>
        <v>New York Giants</v>
      </c>
      <c r="M22" s="5">
        <f t="shared" si="1"/>
        <v>1466.0406566008271</v>
      </c>
      <c r="N22" s="6">
        <f>M22-VLOOKUP($A22,RankingWk15!$A$2:$H$33,3,FALSE)</f>
        <v>-7.22961995006699</v>
      </c>
    </row>
    <row r="23" spans="1:14">
      <c r="A23" t="s">
        <v>39</v>
      </c>
      <c r="B23">
        <v>22</v>
      </c>
      <c r="C23">
        <v>1464.2146296205583</v>
      </c>
      <c r="D23">
        <v>14</v>
      </c>
      <c r="E23">
        <v>7</v>
      </c>
      <c r="F23">
        <v>0</v>
      </c>
      <c r="G23">
        <v>7</v>
      </c>
      <c r="H23">
        <v>0</v>
      </c>
      <c r="J23">
        <f t="shared" si="2"/>
        <v>22</v>
      </c>
      <c r="K23">
        <f>VLOOKUP($A23,RankingWk15!$A$2:$H$33,2,FALSE)-J23</f>
        <v>3</v>
      </c>
      <c r="L23" t="str">
        <f t="shared" si="0"/>
        <v>Atlanta Falcons</v>
      </c>
      <c r="M23" s="5">
        <f t="shared" si="1"/>
        <v>1464.2146296205583</v>
      </c>
      <c r="N23" s="6">
        <f>M23-VLOOKUP($A23,RankingWk15!$A$2:$H$33,3,FALSE)</f>
        <v>10.440921502751507</v>
      </c>
    </row>
    <row r="24" spans="1:14">
      <c r="A24" t="s">
        <v>34</v>
      </c>
      <c r="B24">
        <v>23</v>
      </c>
      <c r="C24">
        <v>1457.9458133522767</v>
      </c>
      <c r="D24">
        <v>14</v>
      </c>
      <c r="E24">
        <v>6</v>
      </c>
      <c r="F24">
        <v>0</v>
      </c>
      <c r="G24">
        <v>8</v>
      </c>
      <c r="H24">
        <v>0</v>
      </c>
      <c r="J24">
        <f t="shared" si="2"/>
        <v>23</v>
      </c>
      <c r="K24">
        <f>VLOOKUP($A24,RankingWk15!$A$2:$H$33,2,FALSE)-J24</f>
        <v>3</v>
      </c>
      <c r="L24" t="str">
        <f t="shared" si="0"/>
        <v>St. Louis Rams</v>
      </c>
      <c r="M24" s="5">
        <f t="shared" si="1"/>
        <v>1457.9458133522767</v>
      </c>
      <c r="N24" s="6">
        <f>M24-VLOOKUP($A24,RankingWk15!$A$2:$H$33,3,FALSE)</f>
        <v>10.874329403223783</v>
      </c>
    </row>
    <row r="25" spans="1:14">
      <c r="A25" t="s">
        <v>38</v>
      </c>
      <c r="B25">
        <v>24</v>
      </c>
      <c r="C25">
        <v>1456.2459273263266</v>
      </c>
      <c r="D25">
        <v>14</v>
      </c>
      <c r="E25">
        <v>4</v>
      </c>
      <c r="F25">
        <v>0</v>
      </c>
      <c r="G25">
        <v>10</v>
      </c>
      <c r="H25">
        <v>0</v>
      </c>
      <c r="J25">
        <f t="shared" si="2"/>
        <v>24</v>
      </c>
      <c r="K25">
        <f>VLOOKUP($A25,RankingWk15!$A$2:$H$33,2,FALSE)-J25</f>
        <v>-3</v>
      </c>
      <c r="L25" t="str">
        <f t="shared" si="0"/>
        <v>Philadelphia Eagles</v>
      </c>
      <c r="M25" s="5">
        <f t="shared" si="1"/>
        <v>1456.2459273263266</v>
      </c>
      <c r="N25" s="6">
        <f>M25-VLOOKUP($A25,RankingWk15!$A$2:$H$33,3,FALSE)</f>
        <v>-8.046137173574607</v>
      </c>
    </row>
    <row r="26" spans="1:14">
      <c r="A26" t="s">
        <v>43</v>
      </c>
      <c r="B26">
        <v>25</v>
      </c>
      <c r="C26">
        <v>1447.0486851372857</v>
      </c>
      <c r="D26">
        <v>14</v>
      </c>
      <c r="E26">
        <v>5</v>
      </c>
      <c r="F26">
        <v>0</v>
      </c>
      <c r="G26">
        <v>9</v>
      </c>
      <c r="H26">
        <v>0</v>
      </c>
      <c r="J26">
        <f t="shared" si="2"/>
        <v>25</v>
      </c>
      <c r="K26">
        <f>VLOOKUP($A26,RankingWk15!$A$2:$H$33,2,FALSE)-J26</f>
        <v>-3</v>
      </c>
      <c r="L26" t="str">
        <f t="shared" si="0"/>
        <v>Miami Dolphins</v>
      </c>
      <c r="M26" s="5">
        <f t="shared" si="1"/>
        <v>1447.0486851372857</v>
      </c>
      <c r="N26" s="6">
        <f>M26-VLOOKUP($A26,RankingWk15!$A$2:$H$33,3,FALSE)</f>
        <v>-12.523133311820175</v>
      </c>
    </row>
    <row r="27" spans="1:14">
      <c r="A27" t="s">
        <v>32</v>
      </c>
      <c r="B27">
        <v>26</v>
      </c>
      <c r="C27">
        <v>1444.7092873088325</v>
      </c>
      <c r="D27">
        <v>14</v>
      </c>
      <c r="E27">
        <v>5</v>
      </c>
      <c r="F27">
        <v>0</v>
      </c>
      <c r="G27">
        <v>9</v>
      </c>
      <c r="H27">
        <v>0</v>
      </c>
      <c r="J27">
        <f t="shared" si="2"/>
        <v>26</v>
      </c>
      <c r="K27">
        <f>VLOOKUP($A27,RankingWk15!$A$2:$H$33,2,FALSE)-J27</f>
        <v>-2</v>
      </c>
      <c r="L27" t="str">
        <f t="shared" si="0"/>
        <v>Chicago Bears</v>
      </c>
      <c r="M27" s="5">
        <f t="shared" si="1"/>
        <v>1444.7092873088325</v>
      </c>
      <c r="N27" s="6">
        <f>M27-VLOOKUP($A27,RankingWk15!$A$2:$H$33,3,FALSE)</f>
        <v>-9.5760339931093768</v>
      </c>
    </row>
    <row r="28" spans="1:14">
      <c r="A28" t="s">
        <v>22</v>
      </c>
      <c r="B28">
        <v>27</v>
      </c>
      <c r="C28">
        <v>1444.0323565447034</v>
      </c>
      <c r="D28">
        <v>14</v>
      </c>
      <c r="E28">
        <v>7</v>
      </c>
      <c r="F28">
        <v>0</v>
      </c>
      <c r="G28">
        <v>7</v>
      </c>
      <c r="H28">
        <v>0</v>
      </c>
      <c r="J28">
        <f t="shared" si="2"/>
        <v>27</v>
      </c>
      <c r="K28">
        <f>VLOOKUP($A28,RankingWk15!$A$2:$H$33,2,FALSE)-J28</f>
        <v>0</v>
      </c>
      <c r="L28" t="str">
        <f t="shared" si="0"/>
        <v>Washington Redskins</v>
      </c>
      <c r="M28" s="5">
        <f t="shared" si="1"/>
        <v>1444.0323565447034</v>
      </c>
      <c r="N28" s="6">
        <f>M28-VLOOKUP($A28,RankingWk15!$A$2:$H$33,3,FALSE)</f>
        <v>15.099595846645343</v>
      </c>
    </row>
    <row r="29" spans="1:14">
      <c r="A29" t="s">
        <v>37</v>
      </c>
      <c r="B29">
        <v>28</v>
      </c>
      <c r="C29">
        <v>1403.0714773823304</v>
      </c>
      <c r="D29">
        <v>14</v>
      </c>
      <c r="E29">
        <v>6</v>
      </c>
      <c r="F29">
        <v>0</v>
      </c>
      <c r="G29">
        <v>8</v>
      </c>
      <c r="H29">
        <v>0</v>
      </c>
      <c r="J29">
        <f t="shared" si="2"/>
        <v>28</v>
      </c>
      <c r="K29">
        <f>VLOOKUP($A29,RankingWk15!$A$2:$H$33,2,FALSE)-J29</f>
        <v>0</v>
      </c>
      <c r="L29" t="str">
        <f t="shared" si="0"/>
        <v>Oakland Raiders</v>
      </c>
      <c r="M29" s="5">
        <f t="shared" si="1"/>
        <v>1403.0714773823304</v>
      </c>
      <c r="N29" s="6">
        <f>M29-VLOOKUP($A29,RankingWk15!$A$2:$H$33,3,FALSE)</f>
        <v>-7.8148472135658267</v>
      </c>
    </row>
    <row r="30" spans="1:14">
      <c r="A30" t="s">
        <v>48</v>
      </c>
      <c r="B30">
        <v>29</v>
      </c>
      <c r="C30">
        <v>1390.7545185142849</v>
      </c>
      <c r="D30">
        <v>14</v>
      </c>
      <c r="E30">
        <v>6</v>
      </c>
      <c r="F30">
        <v>0</v>
      </c>
      <c r="G30">
        <v>8</v>
      </c>
      <c r="H30">
        <v>0</v>
      </c>
      <c r="J30">
        <f t="shared" si="2"/>
        <v>29</v>
      </c>
      <c r="K30">
        <f>VLOOKUP($A30,RankingWk15!$A$2:$H$33,2,FALSE)-J30</f>
        <v>0</v>
      </c>
      <c r="L30" t="str">
        <f t="shared" si="0"/>
        <v>Tampa Bay Buccaneers</v>
      </c>
      <c r="M30" s="5">
        <f t="shared" si="1"/>
        <v>1390.7545185142849</v>
      </c>
      <c r="N30" s="6">
        <f>M30-VLOOKUP($A30,RankingWk15!$A$2:$H$33,3,FALSE)</f>
        <v>-10.874329403223783</v>
      </c>
    </row>
    <row r="31" spans="1:14">
      <c r="A31" t="s">
        <v>29</v>
      </c>
      <c r="B31">
        <v>30</v>
      </c>
      <c r="C31">
        <v>1385.5747638350401</v>
      </c>
      <c r="D31">
        <v>14</v>
      </c>
      <c r="E31">
        <v>4</v>
      </c>
      <c r="F31">
        <v>0</v>
      </c>
      <c r="G31">
        <v>10</v>
      </c>
      <c r="H31">
        <v>0</v>
      </c>
      <c r="J31">
        <f t="shared" si="2"/>
        <v>30</v>
      </c>
      <c r="K31">
        <f>VLOOKUP($A31,RankingWk15!$A$2:$H$33,2,FALSE)-J31</f>
        <v>0</v>
      </c>
      <c r="L31" t="str">
        <f t="shared" si="0"/>
        <v>Jacksonville Jaguars</v>
      </c>
      <c r="M31" s="5">
        <f t="shared" si="1"/>
        <v>1385.5747638350401</v>
      </c>
      <c r="N31" s="6">
        <f>M31-VLOOKUP($A31,RankingWk15!$A$2:$H$33,3,FALSE)</f>
        <v>-10.440921502751507</v>
      </c>
    </row>
    <row r="32" spans="1:14">
      <c r="A32" t="s">
        <v>26</v>
      </c>
      <c r="B32">
        <v>31</v>
      </c>
      <c r="C32">
        <v>1356.5365255649024</v>
      </c>
      <c r="D32">
        <v>14</v>
      </c>
      <c r="E32">
        <v>3</v>
      </c>
      <c r="F32">
        <v>0</v>
      </c>
      <c r="G32">
        <v>11</v>
      </c>
      <c r="H32">
        <v>0</v>
      </c>
      <c r="J32">
        <f t="shared" si="2"/>
        <v>31</v>
      </c>
      <c r="K32">
        <f>VLOOKUP($A32,RankingWk15!$A$2:$H$33,2,FALSE)-J32</f>
        <v>0</v>
      </c>
      <c r="L32" t="str">
        <f t="shared" si="0"/>
        <v>Cleveland Browns</v>
      </c>
      <c r="M32" s="5">
        <f t="shared" si="1"/>
        <v>1356.5365255649024</v>
      </c>
      <c r="N32" s="6">
        <f>M32-VLOOKUP($A32,RankingWk15!$A$2:$H$33,3,FALSE)</f>
        <v>-4.940530281558722</v>
      </c>
    </row>
    <row r="33" spans="1:14">
      <c r="A33" t="s">
        <v>47</v>
      </c>
      <c r="B33">
        <v>32</v>
      </c>
      <c r="C33">
        <v>1333.4176274333436</v>
      </c>
      <c r="D33">
        <v>14</v>
      </c>
      <c r="E33">
        <v>3</v>
      </c>
      <c r="F33">
        <v>0</v>
      </c>
      <c r="G33">
        <v>11</v>
      </c>
      <c r="H33">
        <v>0</v>
      </c>
      <c r="J33">
        <f t="shared" si="2"/>
        <v>32</v>
      </c>
      <c r="K33">
        <f>VLOOKUP($A33,RankingWk15!$A$2:$H$33,2,FALSE)-J33</f>
        <v>0</v>
      </c>
      <c r="L33" t="str">
        <f t="shared" si="0"/>
        <v>Tennessee Titans</v>
      </c>
      <c r="M33" s="5">
        <f t="shared" si="1"/>
        <v>1333.4176274333436</v>
      </c>
      <c r="N33" s="6">
        <f>M33-VLOOKUP($A33,RankingWk15!$A$2:$H$33,3,FALSE)</f>
        <v>-2.9025851959636384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baseColWidth="10" defaultColWidth="8.83203125" defaultRowHeight="14" x14ac:dyDescent="0"/>
  <sheetData>
    <row r="1" spans="1:11">
      <c r="B1" t="s">
        <v>1</v>
      </c>
      <c r="C1" t="s">
        <v>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</row>
    <row r="2" spans="1:11">
      <c r="A2" t="s">
        <v>61</v>
      </c>
      <c r="B2" t="s">
        <v>21</v>
      </c>
      <c r="C2" t="s">
        <v>37</v>
      </c>
      <c r="D2">
        <v>0.20330237358101044</v>
      </c>
      <c r="E2">
        <v>-8.2559339525204223E-2</v>
      </c>
      <c r="F2">
        <v>0</v>
      </c>
      <c r="G2">
        <v>0.69143446852424795</v>
      </c>
      <c r="H2">
        <v>3</v>
      </c>
      <c r="I2">
        <v>-3</v>
      </c>
      <c r="J2">
        <v>2.5</v>
      </c>
      <c r="K2">
        <v>3.9746130030960649</v>
      </c>
    </row>
    <row r="3" spans="1:11">
      <c r="A3" t="s">
        <v>62</v>
      </c>
      <c r="B3" t="s">
        <v>22</v>
      </c>
      <c r="C3" t="s">
        <v>38</v>
      </c>
      <c r="D3">
        <v>2.2580362361189827</v>
      </c>
      <c r="E3">
        <v>-0.26826417299820093</v>
      </c>
      <c r="F3">
        <v>0</v>
      </c>
      <c r="G3">
        <v>-0.92343658679134855</v>
      </c>
      <c r="H3">
        <v>-9</v>
      </c>
      <c r="I3">
        <v>0</v>
      </c>
      <c r="J3">
        <v>-5</v>
      </c>
      <c r="K3">
        <v>-15.52039742840468</v>
      </c>
    </row>
    <row r="4" spans="1:11">
      <c r="A4" t="s">
        <v>63</v>
      </c>
      <c r="B4" t="s">
        <v>23</v>
      </c>
      <c r="C4" t="s">
        <v>39</v>
      </c>
      <c r="D4">
        <v>1.775409836066018</v>
      </c>
      <c r="E4">
        <v>0.22021857923500221</v>
      </c>
      <c r="F4">
        <v>0</v>
      </c>
      <c r="G4">
        <v>1.8838797814207497</v>
      </c>
      <c r="H4">
        <v>3</v>
      </c>
      <c r="I4">
        <v>-3</v>
      </c>
      <c r="J4">
        <v>-5</v>
      </c>
      <c r="K4">
        <v>-1.344590163933876</v>
      </c>
    </row>
    <row r="5" spans="1:11">
      <c r="A5" t="s">
        <v>64</v>
      </c>
      <c r="B5" t="s">
        <v>24</v>
      </c>
      <c r="C5" t="s">
        <v>40</v>
      </c>
      <c r="D5">
        <v>2.4171220400729965</v>
      </c>
      <c r="E5">
        <v>-0.57255616272020404</v>
      </c>
      <c r="F5">
        <v>0</v>
      </c>
      <c r="G5">
        <v>-0.96539162112930121</v>
      </c>
      <c r="H5">
        <v>0</v>
      </c>
      <c r="I5">
        <v>-1</v>
      </c>
      <c r="J5">
        <v>12.5</v>
      </c>
      <c r="K5">
        <v>14.855009107468188</v>
      </c>
    </row>
    <row r="6" spans="1:11">
      <c r="A6" t="s">
        <v>65</v>
      </c>
      <c r="B6" t="s">
        <v>25</v>
      </c>
      <c r="C6" t="s">
        <v>41</v>
      </c>
      <c r="D6">
        <v>6.7215007215010019</v>
      </c>
      <c r="E6">
        <v>-1.2525252525252029</v>
      </c>
      <c r="F6">
        <v>0</v>
      </c>
      <c r="G6">
        <v>-4.2900432900432994</v>
      </c>
      <c r="H6">
        <v>-3</v>
      </c>
      <c r="I6">
        <v>-5</v>
      </c>
      <c r="J6">
        <v>-2.5</v>
      </c>
      <c r="K6">
        <v>-11.185281385281002</v>
      </c>
    </row>
    <row r="7" spans="1:11">
      <c r="A7" t="s">
        <v>66</v>
      </c>
      <c r="B7" t="s">
        <v>26</v>
      </c>
      <c r="C7" t="s">
        <v>42</v>
      </c>
      <c r="D7">
        <v>-4.7362055933479894</v>
      </c>
      <c r="E7">
        <v>0.40060468631880042</v>
      </c>
      <c r="F7">
        <v>0</v>
      </c>
      <c r="G7">
        <v>-0.66704459561599982</v>
      </c>
      <c r="H7">
        <v>-12</v>
      </c>
      <c r="I7">
        <v>-4</v>
      </c>
      <c r="J7">
        <v>0</v>
      </c>
      <c r="K7">
        <v>-25.203174603174222</v>
      </c>
    </row>
    <row r="8" spans="1:11">
      <c r="A8" t="s">
        <v>67</v>
      </c>
      <c r="B8" t="s">
        <v>27</v>
      </c>
      <c r="C8" t="s">
        <v>43</v>
      </c>
      <c r="D8">
        <v>-1.1355932203389898</v>
      </c>
      <c r="E8">
        <v>3.1864406779660044</v>
      </c>
      <c r="F8">
        <v>0</v>
      </c>
      <c r="G8">
        <v>7.1186440677966019</v>
      </c>
      <c r="H8">
        <v>3</v>
      </c>
      <c r="I8">
        <v>0</v>
      </c>
      <c r="J8">
        <v>0</v>
      </c>
      <c r="K8">
        <v>14.603389830508339</v>
      </c>
    </row>
    <row r="9" spans="1:11">
      <c r="A9" t="s">
        <v>68</v>
      </c>
      <c r="B9" t="s">
        <v>28</v>
      </c>
      <c r="C9" t="s">
        <v>44</v>
      </c>
      <c r="D9">
        <v>5.4800546448079785</v>
      </c>
      <c r="E9">
        <v>1.2196721311475969</v>
      </c>
      <c r="F9">
        <v>2</v>
      </c>
      <c r="G9">
        <v>2.8825136612021995</v>
      </c>
      <c r="H9">
        <v>3</v>
      </c>
      <c r="I9">
        <v>-1</v>
      </c>
      <c r="J9">
        <v>0</v>
      </c>
      <c r="K9">
        <v>16.29868852458933</v>
      </c>
    </row>
    <row r="10" spans="1:11">
      <c r="A10" t="s">
        <v>69</v>
      </c>
      <c r="B10" t="s">
        <v>29</v>
      </c>
      <c r="C10" t="s">
        <v>45</v>
      </c>
      <c r="D10">
        <v>-2.8856960408690213</v>
      </c>
      <c r="E10">
        <v>-3.3882503192848006</v>
      </c>
      <c r="F10">
        <v>-2</v>
      </c>
      <c r="G10">
        <v>-6.8869731800765983</v>
      </c>
      <c r="H10">
        <v>0</v>
      </c>
      <c r="I10">
        <v>-4</v>
      </c>
      <c r="J10">
        <v>0</v>
      </c>
      <c r="K10">
        <v>-22.993103448276504</v>
      </c>
    </row>
    <row r="11" spans="1:11">
      <c r="A11" t="s">
        <v>70</v>
      </c>
      <c r="B11" t="s">
        <v>30</v>
      </c>
      <c r="C11" t="s">
        <v>46</v>
      </c>
      <c r="D11">
        <v>-5.8178671858100017</v>
      </c>
      <c r="E11">
        <v>-1.6984642007356001</v>
      </c>
      <c r="F11">
        <v>2</v>
      </c>
      <c r="G11">
        <v>-3.2424832359939515</v>
      </c>
      <c r="H11">
        <v>-9</v>
      </c>
      <c r="I11">
        <v>0</v>
      </c>
      <c r="J11">
        <v>5</v>
      </c>
      <c r="K11">
        <v>-15.310577547047464</v>
      </c>
    </row>
    <row r="12" spans="1:11">
      <c r="A12" t="s">
        <v>71</v>
      </c>
      <c r="B12" t="s">
        <v>31</v>
      </c>
      <c r="C12" t="s">
        <v>47</v>
      </c>
      <c r="D12">
        <v>-1.5357142857139934</v>
      </c>
      <c r="E12">
        <v>-0.32142857142860493</v>
      </c>
      <c r="F12">
        <v>0</v>
      </c>
      <c r="G12">
        <v>-1.5178571428571508</v>
      </c>
      <c r="H12">
        <v>3</v>
      </c>
      <c r="I12">
        <v>-3</v>
      </c>
      <c r="J12">
        <v>0</v>
      </c>
      <c r="K12">
        <v>-4.0499999999996987</v>
      </c>
    </row>
    <row r="13" spans="1:11">
      <c r="A13" t="s">
        <v>72</v>
      </c>
      <c r="B13" t="s">
        <v>32</v>
      </c>
      <c r="C13" t="s">
        <v>48</v>
      </c>
      <c r="D13">
        <v>1.8735632183909843</v>
      </c>
      <c r="E13">
        <v>1.3505747126437981</v>
      </c>
      <c r="F13">
        <v>0</v>
      </c>
      <c r="G13">
        <v>3.88793103448275</v>
      </c>
      <c r="H13">
        <v>3</v>
      </c>
      <c r="I13">
        <v>-1</v>
      </c>
      <c r="J13">
        <v>-5</v>
      </c>
      <c r="K13">
        <v>4.9344827586210389</v>
      </c>
    </row>
    <row r="14" spans="1:11">
      <c r="A14" t="s">
        <v>73</v>
      </c>
      <c r="B14" t="s">
        <v>33</v>
      </c>
      <c r="C14" t="s">
        <v>49</v>
      </c>
      <c r="D14">
        <v>4.9615112994349886</v>
      </c>
      <c r="E14">
        <v>-1.0028248587572008</v>
      </c>
      <c r="F14">
        <v>2</v>
      </c>
      <c r="G14">
        <v>-1.7390536723163996</v>
      </c>
      <c r="H14">
        <v>-9</v>
      </c>
      <c r="I14">
        <v>-1</v>
      </c>
      <c r="J14">
        <v>7.5</v>
      </c>
      <c r="K14">
        <v>2.0635593220336657</v>
      </c>
    </row>
    <row r="15" spans="1:11">
      <c r="A15" t="s">
        <v>74</v>
      </c>
      <c r="B15" t="s">
        <v>34</v>
      </c>
      <c r="C15" t="s">
        <v>50</v>
      </c>
      <c r="D15">
        <v>-8.2800000000000011</v>
      </c>
      <c r="E15">
        <v>-2.8466666666666001</v>
      </c>
      <c r="F15">
        <v>0</v>
      </c>
      <c r="G15">
        <v>-7.4166666666666492</v>
      </c>
      <c r="H15">
        <v>-12</v>
      </c>
      <c r="I15">
        <v>-2</v>
      </c>
      <c r="J15">
        <v>0</v>
      </c>
      <c r="K15">
        <v>-39.0519999999999</v>
      </c>
    </row>
    <row r="16" spans="1:11">
      <c r="A16" t="s">
        <v>75</v>
      </c>
      <c r="B16" t="s">
        <v>35</v>
      </c>
      <c r="C16" t="s">
        <v>51</v>
      </c>
      <c r="D16">
        <v>-3.2468232576050013</v>
      </c>
      <c r="E16">
        <v>0.50211782826339402</v>
      </c>
      <c r="F16">
        <v>0</v>
      </c>
      <c r="G16">
        <v>2.0003850596842465</v>
      </c>
      <c r="H16">
        <v>-3</v>
      </c>
      <c r="I16">
        <v>0</v>
      </c>
      <c r="J16">
        <v>5</v>
      </c>
      <c r="K16">
        <v>1.5068155564111669</v>
      </c>
    </row>
    <row r="17" spans="1:11">
      <c r="A17" t="s">
        <v>76</v>
      </c>
      <c r="B17" t="s">
        <v>36</v>
      </c>
      <c r="C17" t="s">
        <v>52</v>
      </c>
      <c r="D17">
        <v>7.3387779794319954</v>
      </c>
      <c r="E17">
        <v>0.20629159104660033</v>
      </c>
      <c r="F17">
        <v>2</v>
      </c>
      <c r="G17">
        <v>1.5471869328493515</v>
      </c>
      <c r="H17">
        <v>-9</v>
      </c>
      <c r="I17">
        <v>-2</v>
      </c>
      <c r="J17">
        <v>0</v>
      </c>
      <c r="K17">
        <v>0.11070780399353665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/>
  </sheetViews>
  <sheetFormatPr baseColWidth="10" defaultColWidth="8.83203125" defaultRowHeight="14" x14ac:dyDescent="0"/>
  <sheetData>
    <row r="1" spans="1:18">
      <c r="B1" t="s">
        <v>1</v>
      </c>
      <c r="C1" t="s">
        <v>2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</row>
    <row r="2" spans="1:18">
      <c r="A2" t="s">
        <v>61</v>
      </c>
      <c r="B2" t="s">
        <v>21</v>
      </c>
      <c r="C2" t="s">
        <v>37</v>
      </c>
      <c r="D2">
        <v>247.76</v>
      </c>
      <c r="E2">
        <v>247.56</v>
      </c>
      <c r="F2">
        <v>27.27</v>
      </c>
      <c r="G2">
        <v>27.32</v>
      </c>
      <c r="H2">
        <v>0</v>
      </c>
      <c r="I2">
        <v>0</v>
      </c>
      <c r="J2">
        <v>4.3099999999999996</v>
      </c>
      <c r="K2">
        <v>4.18</v>
      </c>
      <c r="L2">
        <v>0</v>
      </c>
      <c r="M2">
        <v>0</v>
      </c>
      <c r="N2">
        <v>0.5</v>
      </c>
      <c r="O2">
        <v>0</v>
      </c>
      <c r="P2">
        <v>-1</v>
      </c>
      <c r="Q2">
        <v>455</v>
      </c>
      <c r="R2">
        <v>0</v>
      </c>
    </row>
    <row r="3" spans="1:18">
      <c r="A3" t="s">
        <v>62</v>
      </c>
      <c r="B3" t="s">
        <v>22</v>
      </c>
      <c r="C3" t="s">
        <v>38</v>
      </c>
      <c r="D3">
        <v>245.22</v>
      </c>
      <c r="E3">
        <v>242.97</v>
      </c>
      <c r="F3">
        <v>27.09</v>
      </c>
      <c r="G3">
        <v>27.22</v>
      </c>
      <c r="H3">
        <v>0</v>
      </c>
      <c r="I3">
        <v>0</v>
      </c>
      <c r="J3">
        <v>4.0999999999999996</v>
      </c>
      <c r="K3">
        <v>4.29</v>
      </c>
      <c r="L3">
        <v>0</v>
      </c>
      <c r="M3">
        <v>1</v>
      </c>
      <c r="N3">
        <v>0</v>
      </c>
      <c r="O3">
        <v>0</v>
      </c>
      <c r="P3">
        <v>3</v>
      </c>
      <c r="Q3">
        <v>117</v>
      </c>
      <c r="R3">
        <v>0</v>
      </c>
    </row>
    <row r="4" spans="1:18">
      <c r="A4" t="s">
        <v>63</v>
      </c>
      <c r="B4" t="s">
        <v>23</v>
      </c>
      <c r="C4" t="s">
        <v>39</v>
      </c>
      <c r="D4">
        <v>244.48</v>
      </c>
      <c r="E4">
        <v>242.7</v>
      </c>
      <c r="F4">
        <v>27.39</v>
      </c>
      <c r="G4">
        <v>27.28</v>
      </c>
      <c r="H4">
        <v>0</v>
      </c>
      <c r="I4">
        <v>0</v>
      </c>
      <c r="J4">
        <v>4.3899999999999997</v>
      </c>
      <c r="K4">
        <v>4.0199999999999996</v>
      </c>
      <c r="L4">
        <v>0</v>
      </c>
      <c r="M4">
        <v>1</v>
      </c>
      <c r="N4">
        <v>0</v>
      </c>
      <c r="O4">
        <v>0</v>
      </c>
      <c r="P4">
        <v>-1</v>
      </c>
      <c r="Q4">
        <v>226</v>
      </c>
      <c r="R4">
        <v>0</v>
      </c>
    </row>
    <row r="5" spans="1:18">
      <c r="A5" t="s">
        <v>64</v>
      </c>
      <c r="B5" t="s">
        <v>24</v>
      </c>
      <c r="C5" t="s">
        <v>40</v>
      </c>
      <c r="D5">
        <v>244.78</v>
      </c>
      <c r="E5">
        <v>242.36</v>
      </c>
      <c r="F5">
        <v>26.65</v>
      </c>
      <c r="G5">
        <v>26.93</v>
      </c>
      <c r="H5">
        <v>0</v>
      </c>
      <c r="I5">
        <v>0</v>
      </c>
      <c r="J5">
        <v>3.89</v>
      </c>
      <c r="K5">
        <v>4.08</v>
      </c>
      <c r="L5">
        <v>3</v>
      </c>
      <c r="M5">
        <v>0</v>
      </c>
      <c r="N5">
        <v>0</v>
      </c>
      <c r="O5">
        <v>0.5</v>
      </c>
      <c r="P5">
        <v>0</v>
      </c>
      <c r="Q5">
        <v>1198</v>
      </c>
      <c r="R5">
        <v>1</v>
      </c>
    </row>
    <row r="6" spans="1:18">
      <c r="A6" t="s">
        <v>65</v>
      </c>
      <c r="B6" t="s">
        <v>25</v>
      </c>
      <c r="C6" t="s">
        <v>41</v>
      </c>
      <c r="D6">
        <v>245.54</v>
      </c>
      <c r="E6">
        <v>238.82</v>
      </c>
      <c r="F6">
        <v>26.56</v>
      </c>
      <c r="G6">
        <v>27.18</v>
      </c>
      <c r="H6">
        <v>0</v>
      </c>
      <c r="I6">
        <v>0</v>
      </c>
      <c r="J6">
        <v>3.52</v>
      </c>
      <c r="K6">
        <v>4.38</v>
      </c>
      <c r="L6">
        <v>0</v>
      </c>
      <c r="M6">
        <v>1</v>
      </c>
      <c r="N6">
        <v>0.5</v>
      </c>
      <c r="O6">
        <v>0</v>
      </c>
      <c r="P6">
        <v>1</v>
      </c>
      <c r="Q6">
        <v>2089</v>
      </c>
      <c r="R6">
        <v>3</v>
      </c>
    </row>
    <row r="7" spans="1:18">
      <c r="A7" t="s">
        <v>66</v>
      </c>
      <c r="B7" t="s">
        <v>26</v>
      </c>
      <c r="C7" t="s">
        <v>42</v>
      </c>
      <c r="D7">
        <v>238.81</v>
      </c>
      <c r="E7">
        <v>243.55</v>
      </c>
      <c r="F7">
        <v>27.04</v>
      </c>
      <c r="G7">
        <v>26.84</v>
      </c>
      <c r="H7">
        <v>0</v>
      </c>
      <c r="I7">
        <v>0</v>
      </c>
      <c r="J7">
        <v>3.91</v>
      </c>
      <c r="K7">
        <v>4.04</v>
      </c>
      <c r="L7">
        <v>1</v>
      </c>
      <c r="M7">
        <v>0</v>
      </c>
      <c r="N7">
        <v>1</v>
      </c>
      <c r="O7">
        <v>2</v>
      </c>
      <c r="P7">
        <v>4</v>
      </c>
      <c r="Q7">
        <v>698</v>
      </c>
      <c r="R7">
        <v>1</v>
      </c>
    </row>
    <row r="8" spans="1:18">
      <c r="A8" t="s">
        <v>67</v>
      </c>
      <c r="B8" t="s">
        <v>27</v>
      </c>
      <c r="C8" t="s">
        <v>43</v>
      </c>
      <c r="D8">
        <v>244.36</v>
      </c>
      <c r="E8">
        <v>245.49</v>
      </c>
      <c r="F8">
        <v>27.98</v>
      </c>
      <c r="G8">
        <v>26.39</v>
      </c>
      <c r="H8">
        <v>0</v>
      </c>
      <c r="I8">
        <v>0</v>
      </c>
      <c r="J8">
        <v>4.9000000000000004</v>
      </c>
      <c r="K8">
        <v>3.47</v>
      </c>
      <c r="L8">
        <v>0</v>
      </c>
      <c r="M8">
        <v>0</v>
      </c>
      <c r="N8">
        <v>0</v>
      </c>
      <c r="O8">
        <v>0</v>
      </c>
      <c r="P8">
        <v>-1</v>
      </c>
      <c r="Q8">
        <v>1028</v>
      </c>
      <c r="R8">
        <v>0</v>
      </c>
    </row>
    <row r="9" spans="1:18">
      <c r="A9" t="s">
        <v>68</v>
      </c>
      <c r="B9" t="s">
        <v>28</v>
      </c>
      <c r="C9" t="s">
        <v>44</v>
      </c>
      <c r="D9">
        <v>246.2</v>
      </c>
      <c r="E9">
        <v>240.72</v>
      </c>
      <c r="F9">
        <v>27.41</v>
      </c>
      <c r="G9">
        <v>26.8</v>
      </c>
      <c r="H9">
        <v>1</v>
      </c>
      <c r="I9">
        <v>0</v>
      </c>
      <c r="J9">
        <v>4.41</v>
      </c>
      <c r="K9">
        <v>3.83</v>
      </c>
      <c r="L9">
        <v>0</v>
      </c>
      <c r="M9">
        <v>0</v>
      </c>
      <c r="N9">
        <v>0</v>
      </c>
      <c r="O9">
        <v>0</v>
      </c>
      <c r="P9">
        <v>-1</v>
      </c>
      <c r="Q9">
        <v>1017</v>
      </c>
      <c r="R9">
        <v>1</v>
      </c>
    </row>
    <row r="10" spans="1:18">
      <c r="A10" t="s">
        <v>69</v>
      </c>
      <c r="B10" t="s">
        <v>29</v>
      </c>
      <c r="C10" t="s">
        <v>45</v>
      </c>
      <c r="D10">
        <v>238.71</v>
      </c>
      <c r="E10">
        <v>241.59</v>
      </c>
      <c r="F10">
        <v>26.12</v>
      </c>
      <c r="G10">
        <v>27.81</v>
      </c>
      <c r="H10">
        <v>0</v>
      </c>
      <c r="I10">
        <v>1</v>
      </c>
      <c r="J10">
        <v>3.34</v>
      </c>
      <c r="K10">
        <v>4.72</v>
      </c>
      <c r="L10">
        <v>0</v>
      </c>
      <c r="M10">
        <v>0</v>
      </c>
      <c r="N10">
        <v>0</v>
      </c>
      <c r="O10">
        <v>0</v>
      </c>
      <c r="P10">
        <v>0</v>
      </c>
      <c r="Q10">
        <v>503</v>
      </c>
      <c r="R10">
        <v>1</v>
      </c>
    </row>
    <row r="11" spans="1:18">
      <c r="A11" t="s">
        <v>70</v>
      </c>
      <c r="B11" t="s">
        <v>30</v>
      </c>
      <c r="C11" t="s">
        <v>46</v>
      </c>
      <c r="D11">
        <v>243.9</v>
      </c>
      <c r="E11">
        <v>249.72</v>
      </c>
      <c r="F11">
        <v>26.45</v>
      </c>
      <c r="G11">
        <v>27.3</v>
      </c>
      <c r="H11">
        <v>1</v>
      </c>
      <c r="I11">
        <v>0</v>
      </c>
      <c r="J11">
        <v>3.72</v>
      </c>
      <c r="K11">
        <v>4.37</v>
      </c>
      <c r="L11">
        <v>2</v>
      </c>
      <c r="M11">
        <v>1</v>
      </c>
      <c r="N11">
        <v>0</v>
      </c>
      <c r="O11">
        <v>0</v>
      </c>
      <c r="P11">
        <v>3</v>
      </c>
      <c r="Q11">
        <v>190</v>
      </c>
      <c r="R11">
        <v>0</v>
      </c>
    </row>
    <row r="12" spans="1:18">
      <c r="A12" t="s">
        <v>71</v>
      </c>
      <c r="B12" t="s">
        <v>31</v>
      </c>
      <c r="C12" t="s">
        <v>47</v>
      </c>
      <c r="D12">
        <v>245</v>
      </c>
      <c r="E12">
        <v>246.54</v>
      </c>
      <c r="F12">
        <v>26.55</v>
      </c>
      <c r="G12">
        <v>26.71</v>
      </c>
      <c r="H12">
        <v>0</v>
      </c>
      <c r="I12">
        <v>0</v>
      </c>
      <c r="J12">
        <v>3.7</v>
      </c>
      <c r="K12">
        <v>4</v>
      </c>
      <c r="L12">
        <v>0</v>
      </c>
      <c r="M12">
        <v>0</v>
      </c>
      <c r="N12">
        <v>0</v>
      </c>
      <c r="O12">
        <v>0</v>
      </c>
      <c r="P12">
        <v>-1</v>
      </c>
      <c r="Q12">
        <v>666</v>
      </c>
      <c r="R12">
        <v>0</v>
      </c>
    </row>
    <row r="13" spans="1:18">
      <c r="A13" t="s">
        <v>72</v>
      </c>
      <c r="B13" t="s">
        <v>32</v>
      </c>
      <c r="C13" t="s">
        <v>48</v>
      </c>
      <c r="D13">
        <v>244.21</v>
      </c>
      <c r="E13">
        <v>242.33</v>
      </c>
      <c r="F13">
        <v>27.26</v>
      </c>
      <c r="G13">
        <v>26.58</v>
      </c>
      <c r="H13">
        <v>0</v>
      </c>
      <c r="I13">
        <v>0</v>
      </c>
      <c r="J13">
        <v>4.33</v>
      </c>
      <c r="K13">
        <v>3.55</v>
      </c>
      <c r="L13">
        <v>0</v>
      </c>
      <c r="M13">
        <v>0</v>
      </c>
      <c r="N13">
        <v>0</v>
      </c>
      <c r="O13">
        <v>1</v>
      </c>
      <c r="P13">
        <v>-1</v>
      </c>
      <c r="Q13">
        <v>1006</v>
      </c>
      <c r="R13">
        <v>1</v>
      </c>
    </row>
    <row r="14" spans="1:18">
      <c r="A14" t="s">
        <v>73</v>
      </c>
      <c r="B14" t="s">
        <v>33</v>
      </c>
      <c r="C14" t="s">
        <v>49</v>
      </c>
      <c r="D14">
        <v>251.52</v>
      </c>
      <c r="E14">
        <v>246.56</v>
      </c>
      <c r="F14">
        <v>26.58</v>
      </c>
      <c r="G14">
        <v>27.08</v>
      </c>
      <c r="H14">
        <v>1</v>
      </c>
      <c r="I14">
        <v>0</v>
      </c>
      <c r="J14">
        <v>3.77</v>
      </c>
      <c r="K14">
        <v>4.12</v>
      </c>
      <c r="L14">
        <v>2</v>
      </c>
      <c r="M14">
        <v>0</v>
      </c>
      <c r="N14">
        <v>0</v>
      </c>
      <c r="O14">
        <v>0.5</v>
      </c>
      <c r="P14">
        <v>3</v>
      </c>
      <c r="Q14">
        <v>1495</v>
      </c>
      <c r="R14">
        <v>1</v>
      </c>
    </row>
    <row r="15" spans="1:18">
      <c r="A15" t="s">
        <v>74</v>
      </c>
      <c r="B15" t="s">
        <v>34</v>
      </c>
      <c r="C15" t="s">
        <v>50</v>
      </c>
      <c r="D15">
        <v>237.52</v>
      </c>
      <c r="E15">
        <v>245.8</v>
      </c>
      <c r="F15">
        <v>26.06</v>
      </c>
      <c r="G15">
        <v>27.48</v>
      </c>
      <c r="H15">
        <v>0</v>
      </c>
      <c r="I15">
        <v>0</v>
      </c>
      <c r="J15">
        <v>3.2</v>
      </c>
      <c r="K15">
        <v>4.68</v>
      </c>
      <c r="L15">
        <v>0</v>
      </c>
      <c r="M15">
        <v>0</v>
      </c>
      <c r="N15">
        <v>0</v>
      </c>
      <c r="O15">
        <v>0</v>
      </c>
      <c r="P15">
        <v>4</v>
      </c>
      <c r="Q15">
        <v>1722</v>
      </c>
      <c r="R15">
        <v>2</v>
      </c>
    </row>
    <row r="16" spans="1:18">
      <c r="A16" t="s">
        <v>75</v>
      </c>
      <c r="B16" t="s">
        <v>35</v>
      </c>
      <c r="C16" t="s">
        <v>51</v>
      </c>
      <c r="D16">
        <v>243.98</v>
      </c>
      <c r="E16">
        <v>247.23</v>
      </c>
      <c r="F16">
        <v>27.33</v>
      </c>
      <c r="G16">
        <v>27.08</v>
      </c>
      <c r="H16">
        <v>0</v>
      </c>
      <c r="I16">
        <v>0</v>
      </c>
      <c r="J16">
        <v>4.55</v>
      </c>
      <c r="K16">
        <v>4.1500000000000004</v>
      </c>
      <c r="L16">
        <v>2</v>
      </c>
      <c r="M16">
        <v>1</v>
      </c>
      <c r="N16">
        <v>0</v>
      </c>
      <c r="O16">
        <v>0</v>
      </c>
      <c r="P16">
        <v>1</v>
      </c>
      <c r="Q16">
        <v>196</v>
      </c>
      <c r="R16">
        <v>0</v>
      </c>
    </row>
    <row r="17" spans="1:18">
      <c r="A17" t="s">
        <v>76</v>
      </c>
      <c r="B17" t="s">
        <v>36</v>
      </c>
      <c r="C17" t="s">
        <v>52</v>
      </c>
      <c r="D17">
        <v>243.69</v>
      </c>
      <c r="E17">
        <v>236.35</v>
      </c>
      <c r="F17">
        <v>27.12</v>
      </c>
      <c r="G17">
        <v>27.02</v>
      </c>
      <c r="H17">
        <v>1</v>
      </c>
      <c r="I17">
        <v>0</v>
      </c>
      <c r="J17">
        <v>4.3600000000000003</v>
      </c>
      <c r="K17">
        <v>4.05</v>
      </c>
      <c r="L17">
        <v>1</v>
      </c>
      <c r="M17">
        <v>0</v>
      </c>
      <c r="N17">
        <v>0.5</v>
      </c>
      <c r="O17">
        <v>1.5</v>
      </c>
      <c r="P17">
        <v>3</v>
      </c>
      <c r="Q17">
        <v>1092</v>
      </c>
      <c r="R17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O33"/>
    </sheetView>
  </sheetViews>
  <sheetFormatPr baseColWidth="10" defaultColWidth="8.83203125" defaultRowHeight="14" x14ac:dyDescent="0"/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30</v>
      </c>
      <c r="B2">
        <v>1</v>
      </c>
      <c r="C2">
        <v>1652.2018401472867</v>
      </c>
      <c r="D2">
        <v>0</v>
      </c>
      <c r="E2">
        <v>0</v>
      </c>
      <c r="F2">
        <v>0</v>
      </c>
      <c r="G2">
        <v>0</v>
      </c>
      <c r="H2">
        <v>0</v>
      </c>
      <c r="J2">
        <f>1</f>
        <v>1</v>
      </c>
      <c r="K2">
        <f>VLOOKUP($A2,RankingWk14!$A$2:$H$33,2,FALSE)-J2</f>
        <v>0</v>
      </c>
      <c r="L2" t="str">
        <f>A2</f>
        <v>New England Patriots</v>
      </c>
      <c r="M2" s="5">
        <f>C2</f>
        <v>1652.2018401472867</v>
      </c>
      <c r="N2" s="6">
        <f>M2-VLOOKUP($A2,RankingWk14!$A$2:$H$33,3,FALSE)</f>
        <v>-25.329139569150811</v>
      </c>
    </row>
    <row r="3" spans="1:14">
      <c r="A3" t="s">
        <v>52</v>
      </c>
      <c r="B3">
        <v>2</v>
      </c>
      <c r="C3">
        <v>1629.6908528650299</v>
      </c>
      <c r="D3">
        <v>0</v>
      </c>
      <c r="E3">
        <v>0</v>
      </c>
      <c r="F3">
        <v>0</v>
      </c>
      <c r="G3">
        <v>0</v>
      </c>
      <c r="H3">
        <v>0</v>
      </c>
      <c r="J3">
        <f>J2+1</f>
        <v>2</v>
      </c>
      <c r="K3">
        <f>VLOOKUP($A3,RankingWk14!$A$2:$H$33,2,FALSE)-J3</f>
        <v>0</v>
      </c>
      <c r="L3" t="str">
        <f t="shared" ref="L3:L33" si="0">A3</f>
        <v>Denver Broncos</v>
      </c>
      <c r="M3" s="5">
        <f t="shared" ref="M3:M33" si="1">C3</f>
        <v>1629.6908528650299</v>
      </c>
      <c r="N3" s="6">
        <f>M3-VLOOKUP($A3,RankingWk14!$A$2:$H$33,3,FALSE)</f>
        <v>-37.28836277115488</v>
      </c>
    </row>
    <row r="4" spans="1:14">
      <c r="A4" t="s">
        <v>50</v>
      </c>
      <c r="B4">
        <v>3</v>
      </c>
      <c r="C4">
        <v>1627.4752549785651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VLOOKUP($A4,RankingWk14!$A$2:$H$33,2,FALSE)-J4</f>
        <v>1</v>
      </c>
      <c r="L4" t="str">
        <f t="shared" si="0"/>
        <v>Seattle Seahawks</v>
      </c>
      <c r="M4" s="5">
        <f t="shared" si="1"/>
        <v>1627.4752549785651</v>
      </c>
      <c r="N4" s="6">
        <f>M4-VLOOKUP($A4,RankingWk14!$A$2:$H$33,3,FALSE)</f>
        <v>1.3389476639219993</v>
      </c>
    </row>
    <row r="5" spans="1:14">
      <c r="A5" t="s">
        <v>25</v>
      </c>
      <c r="B5">
        <v>4</v>
      </c>
      <c r="C5">
        <v>1583.5901605942554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2"/>
        <v>4</v>
      </c>
      <c r="K5">
        <f>VLOOKUP($A5,RankingWk14!$A$2:$H$33,2,FALSE)-J5</f>
        <v>7</v>
      </c>
      <c r="L5" t="str">
        <f t="shared" si="0"/>
        <v>San Francisco 49ers</v>
      </c>
      <c r="M5" s="5">
        <f t="shared" si="1"/>
        <v>1583.5901605942554</v>
      </c>
      <c r="N5" s="6">
        <f>M5-VLOOKUP($A5,RankingWk14!$A$2:$H$33,3,FALSE)</f>
        <v>54.944067661017243</v>
      </c>
    </row>
    <row r="6" spans="1:14">
      <c r="A6" t="s">
        <v>36</v>
      </c>
      <c r="B6">
        <v>5</v>
      </c>
      <c r="C6">
        <v>1573.3061672614106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2"/>
        <v>5</v>
      </c>
      <c r="K6">
        <f>VLOOKUP($A6,RankingWk14!$A$2:$H$33,2,FALSE)-J6</f>
        <v>0</v>
      </c>
      <c r="L6" t="str">
        <f t="shared" si="0"/>
        <v>Cincinnati Bengals</v>
      </c>
      <c r="M6" s="5">
        <f t="shared" si="1"/>
        <v>1573.3061672614106</v>
      </c>
      <c r="N6" s="6">
        <f>M6-VLOOKUP($A6,RankingWk14!$A$2:$H$33,3,FALSE)</f>
        <v>-44.826184599389308</v>
      </c>
    </row>
    <row r="7" spans="1:14">
      <c r="A7" t="s">
        <v>24</v>
      </c>
      <c r="B7">
        <v>6</v>
      </c>
      <c r="C7">
        <v>1559.5498597014414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2"/>
        <v>6</v>
      </c>
      <c r="K7">
        <f>VLOOKUP($A7,RankingWk14!$A$2:$H$33,2,FALSE)-J7</f>
        <v>6</v>
      </c>
      <c r="L7" t="str">
        <f t="shared" si="0"/>
        <v>Dallas Cowboys</v>
      </c>
      <c r="M7" s="5">
        <f t="shared" si="1"/>
        <v>1559.5498597014414</v>
      </c>
      <c r="N7" s="6">
        <f>M7-VLOOKUP($A7,RankingWk14!$A$2:$H$33,3,FALSE)</f>
        <v>37.606786233300681</v>
      </c>
    </row>
    <row r="8" spans="1:14">
      <c r="A8" t="s">
        <v>51</v>
      </c>
      <c r="B8">
        <v>7</v>
      </c>
      <c r="C8">
        <v>1550.9615187047909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2"/>
        <v>7</v>
      </c>
      <c r="K8">
        <f>VLOOKUP($A8,RankingWk14!$A$2:$H$33,2,FALSE)-J8</f>
        <v>9</v>
      </c>
      <c r="L8" t="str">
        <f t="shared" si="0"/>
        <v>Baltimore Ravens</v>
      </c>
      <c r="M8" s="5">
        <f t="shared" si="1"/>
        <v>1550.9615187047909</v>
      </c>
      <c r="N8" s="6">
        <f>M8-VLOOKUP($A8,RankingWk14!$A$2:$H$33,3,FALSE)</f>
        <v>58.243899219686909</v>
      </c>
    </row>
    <row r="9" spans="1:14">
      <c r="A9" t="s">
        <v>33</v>
      </c>
      <c r="B9">
        <v>8</v>
      </c>
      <c r="C9">
        <v>1544.5701832024336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2"/>
        <v>8</v>
      </c>
      <c r="K9">
        <f>VLOOKUP($A9,RankingWk14!$A$2:$H$33,2,FALSE)-J9</f>
        <v>-1</v>
      </c>
      <c r="L9" t="str">
        <f t="shared" si="0"/>
        <v>Green Bay Packers</v>
      </c>
      <c r="M9" s="5">
        <f t="shared" si="1"/>
        <v>1544.5701832024336</v>
      </c>
      <c r="N9" s="6">
        <f>M9-VLOOKUP($A9,RankingWk14!$A$2:$H$33,3,FALSE)</f>
        <v>-24.017117927287927</v>
      </c>
    </row>
    <row r="10" spans="1:14">
      <c r="A10" t="s">
        <v>49</v>
      </c>
      <c r="B10">
        <v>9</v>
      </c>
      <c r="C10">
        <v>1544.5237241118807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2"/>
        <v>9</v>
      </c>
      <c r="K10">
        <f>VLOOKUP($A10,RankingWk14!$A$2:$H$33,2,FALSE)-J10</f>
        <v>-3</v>
      </c>
      <c r="L10" t="str">
        <f t="shared" si="0"/>
        <v>Arizona Cardinals</v>
      </c>
      <c r="M10" s="5">
        <f t="shared" si="1"/>
        <v>1544.5237241118807</v>
      </c>
      <c r="N10" s="6">
        <f>M10-VLOOKUP($A10,RankingWk14!$A$2:$H$33,3,FALSE)</f>
        <v>-69.109717111041391</v>
      </c>
    </row>
    <row r="11" spans="1:14">
      <c r="A11" t="s">
        <v>35</v>
      </c>
      <c r="B11">
        <v>10</v>
      </c>
      <c r="C11">
        <v>1540.9563671145515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2"/>
        <v>10</v>
      </c>
      <c r="K11">
        <f>VLOOKUP($A11,RankingWk14!$A$2:$H$33,2,FALSE)-J11</f>
        <v>-2</v>
      </c>
      <c r="L11" t="str">
        <f t="shared" si="0"/>
        <v>Pittsburgh Steelers</v>
      </c>
      <c r="M11" s="5">
        <f t="shared" si="1"/>
        <v>1540.9563671145515</v>
      </c>
      <c r="N11" s="6">
        <f>M11-VLOOKUP($A11,RankingWk14!$A$2:$H$33,3,FALSE)</f>
        <v>-13.310878524993086</v>
      </c>
    </row>
    <row r="12" spans="1:14">
      <c r="A12" t="s">
        <v>27</v>
      </c>
      <c r="B12">
        <v>11</v>
      </c>
      <c r="C12">
        <v>1540.6987233688346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2"/>
        <v>11</v>
      </c>
      <c r="K12">
        <f>VLOOKUP($A12,RankingWk14!$A$2:$H$33,2,FALSE)-J12</f>
        <v>-1</v>
      </c>
      <c r="L12" t="str">
        <f t="shared" si="0"/>
        <v>Indianapolis Colts</v>
      </c>
      <c r="M12" s="5">
        <f t="shared" si="1"/>
        <v>1540.6987233688346</v>
      </c>
      <c r="N12" s="6">
        <f>M12-VLOOKUP($A12,RankingWk14!$A$2:$H$33,3,FALSE)</f>
        <v>6.1611392292695655</v>
      </c>
    </row>
    <row r="13" spans="1:14">
      <c r="A13" t="s">
        <v>38</v>
      </c>
      <c r="B13">
        <v>12</v>
      </c>
      <c r="C13">
        <v>1528.5441571825022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2"/>
        <v>12</v>
      </c>
      <c r="K13">
        <f>VLOOKUP($A13,RankingWk14!$A$2:$H$33,2,FALSE)-J13</f>
        <v>6</v>
      </c>
      <c r="L13" t="str">
        <f t="shared" si="0"/>
        <v>Philadelphia Eagles</v>
      </c>
      <c r="M13" s="5">
        <f t="shared" si="1"/>
        <v>1528.5441571825022</v>
      </c>
      <c r="N13" s="6">
        <f>M13-VLOOKUP($A13,RankingWk14!$A$2:$H$33,3,FALSE)</f>
        <v>48.761171263557344</v>
      </c>
    </row>
    <row r="14" spans="1:14">
      <c r="A14" t="s">
        <v>41</v>
      </c>
      <c r="B14">
        <v>13</v>
      </c>
      <c r="C14">
        <v>1527.5942572502113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VLOOKUP($A14,RankingWk14!$A$2:$H$33,2,FALSE)-J14</f>
        <v>1</v>
      </c>
      <c r="L14" t="str">
        <f t="shared" si="0"/>
        <v>Detroit Lions</v>
      </c>
      <c r="M14" s="5">
        <f t="shared" si="1"/>
        <v>1527.5942572502113</v>
      </c>
      <c r="N14" s="6">
        <f>M14-VLOOKUP($A14,RankingWk14!$A$2:$H$33,3,FALSE)</f>
        <v>33.677426305752988</v>
      </c>
    </row>
    <row r="15" spans="1:14">
      <c r="A15" t="s">
        <v>45</v>
      </c>
      <c r="B15">
        <v>14</v>
      </c>
      <c r="C15">
        <v>1524.7382300418619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2"/>
        <v>14</v>
      </c>
      <c r="K15">
        <f>VLOOKUP($A15,RankingWk14!$A$2:$H$33,2,FALSE)-J15</f>
        <v>5</v>
      </c>
      <c r="L15" t="str">
        <f t="shared" si="0"/>
        <v>New Orleans Saints</v>
      </c>
      <c r="M15" s="5">
        <f t="shared" si="1"/>
        <v>1524.7382300418619</v>
      </c>
      <c r="N15" s="6">
        <f>M15-VLOOKUP($A15,RankingWk14!$A$2:$H$33,3,FALSE)</f>
        <v>47.482732397065092</v>
      </c>
    </row>
    <row r="16" spans="1:14">
      <c r="A16" t="s">
        <v>23</v>
      </c>
      <c r="B16">
        <v>15</v>
      </c>
      <c r="C16">
        <v>1521.1953189078079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2"/>
        <v>15</v>
      </c>
      <c r="K16">
        <f>VLOOKUP($A16,RankingWk14!$A$2:$H$33,2,FALSE)-J16</f>
        <v>-12</v>
      </c>
      <c r="L16" t="str">
        <f t="shared" si="0"/>
        <v>Carolina Panthers</v>
      </c>
      <c r="M16" s="5">
        <f t="shared" si="1"/>
        <v>1521.1953189078079</v>
      </c>
      <c r="N16" s="6">
        <f>M16-VLOOKUP($A16,RankingWk14!$A$2:$H$33,3,FALSE)</f>
        <v>-107.78272489344795</v>
      </c>
    </row>
    <row r="17" spans="1:14">
      <c r="A17" t="s">
        <v>21</v>
      </c>
      <c r="B17">
        <v>16</v>
      </c>
      <c r="C17">
        <v>1508.5497411824174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2"/>
        <v>16</v>
      </c>
      <c r="K17">
        <f>VLOOKUP($A17,RankingWk14!$A$2:$H$33,2,FALSE)-J17</f>
        <v>9</v>
      </c>
      <c r="L17" t="str">
        <f t="shared" si="0"/>
        <v>San Diego Chargers</v>
      </c>
      <c r="M17" s="5">
        <f t="shared" si="1"/>
        <v>1508.5497411824174</v>
      </c>
      <c r="N17" s="6">
        <f>M17-VLOOKUP($A17,RankingWk14!$A$2:$H$33,3,FALSE)</f>
        <v>66.285343588680007</v>
      </c>
    </row>
    <row r="18" spans="1:14">
      <c r="A18" t="s">
        <v>42</v>
      </c>
      <c r="B18">
        <v>17</v>
      </c>
      <c r="C18">
        <v>1504.1739481370462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2"/>
        <v>17</v>
      </c>
      <c r="K18">
        <f>VLOOKUP($A18,RankingWk14!$A$2:$H$33,2,FALSE)-J18</f>
        <v>-8</v>
      </c>
      <c r="L18" t="str">
        <f t="shared" si="0"/>
        <v>Kansas City Chiefs</v>
      </c>
      <c r="M18" s="5">
        <f t="shared" si="1"/>
        <v>1504.1739481370462</v>
      </c>
      <c r="N18" s="6">
        <f>M18-VLOOKUP($A18,RankingWk14!$A$2:$H$33,3,FALSE)</f>
        <v>-35.168100595780516</v>
      </c>
    </row>
    <row r="19" spans="1:14">
      <c r="A19" t="s">
        <v>43</v>
      </c>
      <c r="B19">
        <v>18</v>
      </c>
      <c r="C19">
        <v>1487.0531036397595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2"/>
        <v>18</v>
      </c>
      <c r="K19">
        <f>VLOOKUP($A19,RankingWk14!$A$2:$H$33,2,FALSE)-J19</f>
        <v>5</v>
      </c>
      <c r="L19" t="str">
        <f t="shared" si="0"/>
        <v>Miami Dolphins</v>
      </c>
      <c r="M19" s="5">
        <f t="shared" si="1"/>
        <v>1487.0531036397595</v>
      </c>
      <c r="N19" s="6">
        <f>M19-VLOOKUP($A19,RankingWk14!$A$2:$H$33,3,FALSE)</f>
        <v>20.933177385903946</v>
      </c>
    </row>
    <row r="20" spans="1:14">
      <c r="A20" t="s">
        <v>40</v>
      </c>
      <c r="B20">
        <v>19</v>
      </c>
      <c r="C20">
        <v>1486.908006427713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2"/>
        <v>19</v>
      </c>
      <c r="K20">
        <f>VLOOKUP($A20,RankingWk14!$A$2:$H$33,2,FALSE)-J20</f>
        <v>-4</v>
      </c>
      <c r="L20" t="str">
        <f t="shared" si="0"/>
        <v>Buffalo Bills</v>
      </c>
      <c r="M20" s="5">
        <f t="shared" si="1"/>
        <v>1486.908006427713</v>
      </c>
      <c r="N20" s="6">
        <f>M20-VLOOKUP($A20,RankingWk14!$A$2:$H$33,3,FALSE)</f>
        <v>-6.4941671748606495</v>
      </c>
    </row>
    <row r="21" spans="1:14">
      <c r="A21" t="s">
        <v>31</v>
      </c>
      <c r="B21">
        <v>20</v>
      </c>
      <c r="C21">
        <v>1486.235282666162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2"/>
        <v>20</v>
      </c>
      <c r="K21">
        <f>VLOOKUP($A21,RankingWk14!$A$2:$H$33,2,FALSE)-J21</f>
        <v>-3</v>
      </c>
      <c r="L21" t="str">
        <f t="shared" si="0"/>
        <v>Houston Texans</v>
      </c>
      <c r="M21" s="5">
        <f t="shared" si="1"/>
        <v>1486.235282666162</v>
      </c>
      <c r="N21" s="6">
        <f>M21-VLOOKUP($A21,RankingWk14!$A$2:$H$33,3,FALSE)</f>
        <v>-4.0250603708448125</v>
      </c>
    </row>
    <row r="22" spans="1:14">
      <c r="A22" t="s">
        <v>28</v>
      </c>
      <c r="B22">
        <v>21</v>
      </c>
      <c r="C22">
        <v>1484.6687074432323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2"/>
        <v>21</v>
      </c>
      <c r="K22">
        <f>VLOOKUP($A22,RankingWk14!$A$2:$H$33,2,FALSE)-J22</f>
        <v>1</v>
      </c>
      <c r="L22" t="str">
        <f t="shared" si="0"/>
        <v>New York Giants</v>
      </c>
      <c r="M22" s="5">
        <f t="shared" si="1"/>
        <v>1484.6687074432323</v>
      </c>
      <c r="N22" s="6">
        <f>M22-VLOOKUP($A22,RankingWk14!$A$2:$H$33,3,FALSE)</f>
        <v>17.725753112165421</v>
      </c>
    </row>
    <row r="23" spans="1:14">
      <c r="A23" t="s">
        <v>39</v>
      </c>
      <c r="B23">
        <v>22</v>
      </c>
      <c r="C23">
        <v>1477.5036746395369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2"/>
        <v>22</v>
      </c>
      <c r="K23">
        <f>VLOOKUP($A23,RankingWk14!$A$2:$H$33,2,FALSE)-J23</f>
        <v>2</v>
      </c>
      <c r="L23" t="str">
        <f t="shared" si="0"/>
        <v>Atlanta Falcons</v>
      </c>
      <c r="M23" s="5">
        <f t="shared" si="1"/>
        <v>1477.5036746395369</v>
      </c>
      <c r="N23" s="6">
        <f>M23-VLOOKUP($A23,RankingWk14!$A$2:$H$33,3,FALSE)</f>
        <v>21.662284314244971</v>
      </c>
    </row>
    <row r="24" spans="1:14">
      <c r="A24" t="s">
        <v>32</v>
      </c>
      <c r="B24">
        <v>23</v>
      </c>
      <c r="C24">
        <v>1468.5675754370689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2"/>
        <v>23</v>
      </c>
      <c r="K24">
        <f>VLOOKUP($A24,RankingWk14!$A$2:$H$33,2,FALSE)-J24</f>
        <v>-3</v>
      </c>
      <c r="L24" t="str">
        <f t="shared" si="0"/>
        <v>Chicago Bears</v>
      </c>
      <c r="M24" s="5">
        <f t="shared" si="1"/>
        <v>1468.5675754370689</v>
      </c>
      <c r="N24" s="6">
        <f>M24-VLOOKUP($A24,RankingWk14!$A$2:$H$33,3,FALSE)</f>
        <v>-3.2385699966162065</v>
      </c>
    </row>
    <row r="25" spans="1:14">
      <c r="A25" t="s">
        <v>44</v>
      </c>
      <c r="B25">
        <v>24</v>
      </c>
      <c r="C25">
        <v>1464.5375928018932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2"/>
        <v>24</v>
      </c>
      <c r="K25">
        <f>VLOOKUP($A25,RankingWk14!$A$2:$H$33,2,FALSE)-J25</f>
        <v>-11</v>
      </c>
      <c r="L25" t="str">
        <f t="shared" si="0"/>
        <v>Minnesota Vikings</v>
      </c>
      <c r="M25" s="5">
        <f t="shared" si="1"/>
        <v>1464.5375928018932</v>
      </c>
      <c r="N25" s="6">
        <f>M25-VLOOKUP($A25,RankingWk14!$A$2:$H$33,3,FALSE)</f>
        <v>-55.754109350122462</v>
      </c>
    </row>
    <row r="26" spans="1:14">
      <c r="A26" t="s">
        <v>34</v>
      </c>
      <c r="B26">
        <v>25</v>
      </c>
      <c r="C26">
        <v>1450.4791230416449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2"/>
        <v>25</v>
      </c>
      <c r="K26">
        <f>VLOOKUP($A26,RankingWk14!$A$2:$H$33,2,FALSE)-J26</f>
        <v>1</v>
      </c>
      <c r="L26" t="str">
        <f t="shared" si="0"/>
        <v>St. Louis Rams</v>
      </c>
      <c r="M26" s="5">
        <f t="shared" si="1"/>
        <v>1450.4791230416449</v>
      </c>
      <c r="N26" s="6">
        <f>M26-VLOOKUP($A26,RankingWk14!$A$2:$H$33,3,FALSE)</f>
        <v>20.660061287401504</v>
      </c>
    </row>
    <row r="27" spans="1:14">
      <c r="A27" t="s">
        <v>46</v>
      </c>
      <c r="B27">
        <v>26</v>
      </c>
      <c r="C27">
        <v>1438.0545607902627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2"/>
        <v>26</v>
      </c>
      <c r="K27">
        <f>VLOOKUP($A27,RankingWk14!$A$2:$H$33,2,FALSE)-J27</f>
        <v>-5</v>
      </c>
      <c r="L27" t="str">
        <f t="shared" si="0"/>
        <v>New York Jets</v>
      </c>
      <c r="M27" s="5">
        <f t="shared" si="1"/>
        <v>1438.0545607902627</v>
      </c>
      <c r="N27" s="6">
        <f>M27-VLOOKUP($A27,RankingWk14!$A$2:$H$33,3,FALSE)</f>
        <v>-29.170496656857949</v>
      </c>
    </row>
    <row r="28" spans="1:14">
      <c r="A28" t="s">
        <v>29</v>
      </c>
      <c r="B28">
        <v>27</v>
      </c>
      <c r="C28">
        <v>1427.1206282686098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2"/>
        <v>27</v>
      </c>
      <c r="K28">
        <f>VLOOKUP($A28,RankingWk14!$A$2:$H$33,2,FALSE)-J28</f>
        <v>2</v>
      </c>
      <c r="L28" t="str">
        <f t="shared" si="0"/>
        <v>Jacksonville Jaguars</v>
      </c>
      <c r="M28" s="5">
        <f t="shared" si="1"/>
        <v>1427.1206282686098</v>
      </c>
      <c r="N28" s="6">
        <f>M28-VLOOKUP($A28,RankingWk14!$A$2:$H$33,3,FALSE)</f>
        <v>30.532964221823022</v>
      </c>
    </row>
    <row r="29" spans="1:14">
      <c r="A29" t="s">
        <v>22</v>
      </c>
      <c r="B29">
        <v>28</v>
      </c>
      <c r="C29">
        <v>1396.7511562614177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2"/>
        <v>28</v>
      </c>
      <c r="K29">
        <f>VLOOKUP($A29,RankingWk14!$A$2:$H$33,2,FALSE)-J29</f>
        <v>-1</v>
      </c>
      <c r="L29" t="str">
        <f t="shared" si="0"/>
        <v>Washington Redskins</v>
      </c>
      <c r="M29" s="5">
        <f t="shared" si="1"/>
        <v>1396.7511562614177</v>
      </c>
      <c r="N29" s="6">
        <f>M29-VLOOKUP($A29,RankingWk14!$A$2:$H$33,3,FALSE)</f>
        <v>-18.44490061463307</v>
      </c>
    </row>
    <row r="30" spans="1:14">
      <c r="A30" t="s">
        <v>26</v>
      </c>
      <c r="B30">
        <v>29</v>
      </c>
      <c r="C30">
        <v>1374.524564542015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2"/>
        <v>29</v>
      </c>
      <c r="K30">
        <f>VLOOKUP($A30,RankingWk14!$A$2:$H$33,2,FALSE)-J30</f>
        <v>3</v>
      </c>
      <c r="L30" t="str">
        <f t="shared" si="0"/>
        <v>Cleveland Browns</v>
      </c>
      <c r="M30" s="5">
        <f t="shared" si="1"/>
        <v>1374.524564542015</v>
      </c>
      <c r="N30" s="6">
        <f>M30-VLOOKUP($A30,RankingWk14!$A$2:$H$33,3,FALSE)</f>
        <v>39.054873151854508</v>
      </c>
    </row>
    <row r="31" spans="1:14">
      <c r="A31" t="s">
        <v>47</v>
      </c>
      <c r="B31">
        <v>30</v>
      </c>
      <c r="C31">
        <v>1373.2077760871796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2"/>
        <v>30</v>
      </c>
      <c r="K31">
        <f>VLOOKUP($A31,RankingWk14!$A$2:$H$33,2,FALSE)-J31</f>
        <v>1</v>
      </c>
      <c r="L31" t="str">
        <f t="shared" si="0"/>
        <v>Tennessee Titans</v>
      </c>
      <c r="M31" s="5">
        <f t="shared" si="1"/>
        <v>1373.2077760871796</v>
      </c>
      <c r="N31" s="6">
        <f>M31-VLOOKUP($A31,RankingWk14!$A$2:$H$33,3,FALSE)</f>
        <v>31.197827506775639</v>
      </c>
    </row>
    <row r="32" spans="1:14">
      <c r="A32" t="s">
        <v>37</v>
      </c>
      <c r="B32">
        <v>31</v>
      </c>
      <c r="C32">
        <v>1368.7565318707141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2"/>
        <v>31</v>
      </c>
      <c r="K32">
        <f>VLOOKUP($A32,RankingWk14!$A$2:$H$33,2,FALSE)-J32</f>
        <v>-1</v>
      </c>
      <c r="L32" t="str">
        <f t="shared" si="0"/>
        <v>Oakland Raiders</v>
      </c>
      <c r="M32" s="5">
        <f t="shared" si="1"/>
        <v>1368.7565318707141</v>
      </c>
      <c r="N32" s="6">
        <f>M32-VLOOKUP($A32,RankingWk14!$A$2:$H$33,3,FALSE)</f>
        <v>-14.909124758992448</v>
      </c>
    </row>
    <row r="33" spans="1:14">
      <c r="A33" t="s">
        <v>48</v>
      </c>
      <c r="B33">
        <v>32</v>
      </c>
      <c r="C33">
        <v>1356.483728613546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2"/>
        <v>32</v>
      </c>
      <c r="K33">
        <f>VLOOKUP($A33,RankingWk14!$A$2:$H$33,2,FALSE)-J33</f>
        <v>-4</v>
      </c>
      <c r="L33" t="str">
        <f t="shared" si="0"/>
        <v>Tampa Bay Buccaneers</v>
      </c>
      <c r="M33" s="5">
        <f t="shared" si="1"/>
        <v>1356.483728613546</v>
      </c>
      <c r="N33" s="6">
        <f>M33-VLOOKUP($A33,RankingWk14!$A$2:$H$33,3,FALSE)</f>
        <v>-47.399799627247148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O33"/>
    </sheetView>
  </sheetViews>
  <sheetFormatPr baseColWidth="10" defaultColWidth="8.83203125" defaultRowHeight="14" x14ac:dyDescent="0"/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30</v>
      </c>
      <c r="B2">
        <v>1</v>
      </c>
      <c r="C2">
        <v>1659.1050511486999</v>
      </c>
      <c r="D2">
        <v>1</v>
      </c>
      <c r="E2">
        <v>1</v>
      </c>
      <c r="F2">
        <v>0</v>
      </c>
      <c r="G2">
        <v>0</v>
      </c>
      <c r="H2">
        <v>0</v>
      </c>
      <c r="J2">
        <f>1</f>
        <v>1</v>
      </c>
      <c r="K2">
        <f>VLOOKUP($A2,RankingWk14!$A$2:$H$33,2,FALSE)-J2</f>
        <v>0</v>
      </c>
      <c r="L2" t="str">
        <f>A2</f>
        <v>New England Patriots</v>
      </c>
      <c r="M2" s="5">
        <f>C2</f>
        <v>1659.1050511486999</v>
      </c>
      <c r="N2" s="6">
        <f>M2-VLOOKUP($A2,RankingWk14!$A$2:$H$33,3,FALSE)</f>
        <v>-18.425928567737628</v>
      </c>
    </row>
    <row r="3" spans="1:14">
      <c r="A3" t="s">
        <v>52</v>
      </c>
      <c r="B3">
        <v>2</v>
      </c>
      <c r="C3">
        <v>1637.4628452358565</v>
      </c>
      <c r="D3">
        <v>1</v>
      </c>
      <c r="E3">
        <v>1</v>
      </c>
      <c r="F3">
        <v>0</v>
      </c>
      <c r="G3">
        <v>0</v>
      </c>
      <c r="H3">
        <v>0</v>
      </c>
      <c r="J3">
        <f>J2+1</f>
        <v>2</v>
      </c>
      <c r="K3">
        <f>VLOOKUP($A3,RankingWk14!$A$2:$H$33,2,FALSE)-J3</f>
        <v>0</v>
      </c>
      <c r="L3" t="str">
        <f t="shared" ref="L3:L33" si="0">A3</f>
        <v>Denver Broncos</v>
      </c>
      <c r="M3" s="5">
        <f t="shared" ref="M3:M33" si="1">C3</f>
        <v>1637.4628452358565</v>
      </c>
      <c r="N3" s="6">
        <f>M3-VLOOKUP($A3,RankingWk14!$A$2:$H$33,3,FALSE)</f>
        <v>-29.516370400328242</v>
      </c>
    </row>
    <row r="4" spans="1:14">
      <c r="A4" t="s">
        <v>50</v>
      </c>
      <c r="B4">
        <v>3</v>
      </c>
      <c r="C4">
        <v>1612.7801999821129</v>
      </c>
      <c r="D4">
        <v>1</v>
      </c>
      <c r="E4">
        <v>0</v>
      </c>
      <c r="F4">
        <v>0</v>
      </c>
      <c r="G4">
        <v>1</v>
      </c>
      <c r="H4">
        <v>0</v>
      </c>
      <c r="J4">
        <f t="shared" ref="J4:J33" si="2">J3+1</f>
        <v>3</v>
      </c>
      <c r="K4">
        <f>VLOOKUP($A4,RankingWk14!$A$2:$H$33,2,FALSE)-J4</f>
        <v>1</v>
      </c>
      <c r="L4" t="str">
        <f t="shared" si="0"/>
        <v>Seattle Seahawks</v>
      </c>
      <c r="M4" s="5">
        <f t="shared" si="1"/>
        <v>1612.7801999821129</v>
      </c>
      <c r="N4" s="6">
        <f>M4-VLOOKUP($A4,RankingWk14!$A$2:$H$33,3,FALSE)</f>
        <v>-13.3561073325302</v>
      </c>
    </row>
    <row r="5" spans="1:14">
      <c r="A5" t="s">
        <v>25</v>
      </c>
      <c r="B5">
        <v>4</v>
      </c>
      <c r="C5">
        <v>1590.291652552402</v>
      </c>
      <c r="D5">
        <v>1</v>
      </c>
      <c r="E5">
        <v>1</v>
      </c>
      <c r="F5">
        <v>0</v>
      </c>
      <c r="G5">
        <v>0</v>
      </c>
      <c r="H5">
        <v>0</v>
      </c>
      <c r="J5">
        <f t="shared" si="2"/>
        <v>4</v>
      </c>
      <c r="K5">
        <f>VLOOKUP($A5,RankingWk14!$A$2:$H$33,2,FALSE)-J5</f>
        <v>7</v>
      </c>
      <c r="L5" t="str">
        <f t="shared" si="0"/>
        <v>San Francisco 49ers</v>
      </c>
      <c r="M5" s="5">
        <f t="shared" si="1"/>
        <v>1590.291652552402</v>
      </c>
      <c r="N5" s="6">
        <f>M5-VLOOKUP($A5,RankingWk14!$A$2:$H$33,3,FALSE)</f>
        <v>61.645559619163805</v>
      </c>
    </row>
    <row r="6" spans="1:14">
      <c r="A6" t="s">
        <v>36</v>
      </c>
      <c r="B6">
        <v>5</v>
      </c>
      <c r="C6">
        <v>1578.0162708168953</v>
      </c>
      <c r="D6">
        <v>1</v>
      </c>
      <c r="E6">
        <v>1</v>
      </c>
      <c r="F6">
        <v>0</v>
      </c>
      <c r="G6">
        <v>0</v>
      </c>
      <c r="H6">
        <v>0</v>
      </c>
      <c r="J6">
        <f t="shared" si="2"/>
        <v>5</v>
      </c>
      <c r="K6">
        <f>VLOOKUP($A6,RankingWk14!$A$2:$H$33,2,FALSE)-J6</f>
        <v>0</v>
      </c>
      <c r="L6" t="str">
        <f t="shared" si="0"/>
        <v>Cincinnati Bengals</v>
      </c>
      <c r="M6" s="5">
        <f t="shared" si="1"/>
        <v>1578.0162708168953</v>
      </c>
      <c r="N6" s="6">
        <f>M6-VLOOKUP($A6,RankingWk14!$A$2:$H$33,3,FALSE)</f>
        <v>-40.116081043904614</v>
      </c>
    </row>
    <row r="7" spans="1:14">
      <c r="A7" t="s">
        <v>24</v>
      </c>
      <c r="B7">
        <v>6</v>
      </c>
      <c r="C7">
        <v>1567.4273695995387</v>
      </c>
      <c r="D7">
        <v>1</v>
      </c>
      <c r="E7">
        <v>1</v>
      </c>
      <c r="F7">
        <v>0</v>
      </c>
      <c r="G7">
        <v>0</v>
      </c>
      <c r="H7">
        <v>0</v>
      </c>
      <c r="J7">
        <f t="shared" si="2"/>
        <v>6</v>
      </c>
      <c r="K7">
        <f>VLOOKUP($A7,RankingWk14!$A$2:$H$33,2,FALSE)-J7</f>
        <v>6</v>
      </c>
      <c r="L7" t="str">
        <f t="shared" si="0"/>
        <v>Dallas Cowboys</v>
      </c>
      <c r="M7" s="5">
        <f t="shared" si="1"/>
        <v>1567.4273695995387</v>
      </c>
      <c r="N7" s="6">
        <f>M7-VLOOKUP($A7,RankingWk14!$A$2:$H$33,3,FALSE)</f>
        <v>45.484296131397969</v>
      </c>
    </row>
    <row r="8" spans="1:14">
      <c r="A8" t="s">
        <v>49</v>
      </c>
      <c r="B8">
        <v>7</v>
      </c>
      <c r="C8">
        <v>1553.9548666151663</v>
      </c>
      <c r="D8">
        <v>1</v>
      </c>
      <c r="E8">
        <v>1</v>
      </c>
      <c r="F8">
        <v>0</v>
      </c>
      <c r="G8">
        <v>0</v>
      </c>
      <c r="H8">
        <v>0</v>
      </c>
      <c r="J8">
        <f t="shared" si="2"/>
        <v>7</v>
      </c>
      <c r="K8">
        <f>VLOOKUP($A8,RankingWk14!$A$2:$H$33,2,FALSE)-J8</f>
        <v>-1</v>
      </c>
      <c r="L8" t="str">
        <f t="shared" si="0"/>
        <v>Arizona Cardinals</v>
      </c>
      <c r="M8" s="5">
        <f t="shared" si="1"/>
        <v>1553.9548666151663</v>
      </c>
      <c r="N8" s="6">
        <f>M8-VLOOKUP($A8,RankingWk14!$A$2:$H$33,3,FALSE)</f>
        <v>-59.678574607755763</v>
      </c>
    </row>
    <row r="9" spans="1:14">
      <c r="A9" t="s">
        <v>33</v>
      </c>
      <c r="B9">
        <v>8</v>
      </c>
      <c r="C9">
        <v>1552.4168903424304</v>
      </c>
      <c r="D9">
        <v>1</v>
      </c>
      <c r="E9">
        <v>1</v>
      </c>
      <c r="F9">
        <v>0</v>
      </c>
      <c r="G9">
        <v>0</v>
      </c>
      <c r="H9">
        <v>0</v>
      </c>
      <c r="J9">
        <f t="shared" si="2"/>
        <v>8</v>
      </c>
      <c r="K9">
        <f>VLOOKUP($A9,RankingWk14!$A$2:$H$33,2,FALSE)-J9</f>
        <v>-1</v>
      </c>
      <c r="L9" t="str">
        <f t="shared" si="0"/>
        <v>Green Bay Packers</v>
      </c>
      <c r="M9" s="5">
        <f t="shared" si="1"/>
        <v>1552.4168903424304</v>
      </c>
      <c r="N9" s="6">
        <f>M9-VLOOKUP($A9,RankingWk14!$A$2:$H$33,3,FALSE)</f>
        <v>-16.170410787291075</v>
      </c>
    </row>
    <row r="10" spans="1:14">
      <c r="A10" t="s">
        <v>51</v>
      </c>
      <c r="B10">
        <v>9</v>
      </c>
      <c r="C10">
        <v>1543.1895263339643</v>
      </c>
      <c r="D10">
        <v>1</v>
      </c>
      <c r="E10">
        <v>0</v>
      </c>
      <c r="F10">
        <v>0</v>
      </c>
      <c r="G10">
        <v>1</v>
      </c>
      <c r="H10">
        <v>0</v>
      </c>
      <c r="J10">
        <f t="shared" si="2"/>
        <v>9</v>
      </c>
      <c r="K10">
        <f>VLOOKUP($A10,RankingWk14!$A$2:$H$33,2,FALSE)-J10</f>
        <v>7</v>
      </c>
      <c r="L10" t="str">
        <f t="shared" si="0"/>
        <v>Baltimore Ravens</v>
      </c>
      <c r="M10" s="5">
        <f t="shared" si="1"/>
        <v>1543.1895263339643</v>
      </c>
      <c r="N10" s="6">
        <f>M10-VLOOKUP($A10,RankingWk14!$A$2:$H$33,3,FALSE)</f>
        <v>50.471906848860272</v>
      </c>
    </row>
    <row r="11" spans="1:14">
      <c r="A11" t="s">
        <v>35</v>
      </c>
      <c r="B11">
        <v>10</v>
      </c>
      <c r="C11">
        <v>1534.0531561131384</v>
      </c>
      <c r="D11">
        <v>1</v>
      </c>
      <c r="E11">
        <v>0</v>
      </c>
      <c r="F11">
        <v>0</v>
      </c>
      <c r="G11">
        <v>1</v>
      </c>
      <c r="H11">
        <v>0</v>
      </c>
      <c r="J11">
        <f t="shared" si="2"/>
        <v>10</v>
      </c>
      <c r="K11">
        <f>VLOOKUP($A11,RankingWk14!$A$2:$H$33,2,FALSE)-J11</f>
        <v>-2</v>
      </c>
      <c r="L11" t="str">
        <f t="shared" si="0"/>
        <v>Pittsburgh Steelers</v>
      </c>
      <c r="M11" s="5">
        <f t="shared" si="1"/>
        <v>1534.0531561131384</v>
      </c>
      <c r="N11" s="6">
        <f>M11-VLOOKUP($A11,RankingWk14!$A$2:$H$33,3,FALSE)</f>
        <v>-20.214089526406269</v>
      </c>
    </row>
    <row r="12" spans="1:14">
      <c r="A12" t="s">
        <v>27</v>
      </c>
      <c r="B12">
        <v>11</v>
      </c>
      <c r="C12">
        <v>1529.1627548482202</v>
      </c>
      <c r="D12">
        <v>1</v>
      </c>
      <c r="E12">
        <v>0</v>
      </c>
      <c r="F12">
        <v>0</v>
      </c>
      <c r="G12">
        <v>1</v>
      </c>
      <c r="H12">
        <v>0</v>
      </c>
      <c r="J12">
        <f t="shared" si="2"/>
        <v>11</v>
      </c>
      <c r="K12">
        <f>VLOOKUP($A12,RankingWk14!$A$2:$H$33,2,FALSE)-J12</f>
        <v>-1</v>
      </c>
      <c r="L12" t="str">
        <f t="shared" si="0"/>
        <v>Indianapolis Colts</v>
      </c>
      <c r="M12" s="5">
        <f t="shared" si="1"/>
        <v>1529.1627548482202</v>
      </c>
      <c r="N12" s="6">
        <f>M12-VLOOKUP($A12,RankingWk14!$A$2:$H$33,3,FALSE)</f>
        <v>-5.374829291344895</v>
      </c>
    </row>
    <row r="13" spans="1:14">
      <c r="A13" t="s">
        <v>23</v>
      </c>
      <c r="B13">
        <v>12</v>
      </c>
      <c r="C13">
        <v>1528.5519189992904</v>
      </c>
      <c r="D13">
        <v>1</v>
      </c>
      <c r="E13">
        <v>1</v>
      </c>
      <c r="F13">
        <v>0</v>
      </c>
      <c r="G13">
        <v>0</v>
      </c>
      <c r="H13">
        <v>0</v>
      </c>
      <c r="J13">
        <f t="shared" si="2"/>
        <v>12</v>
      </c>
      <c r="K13">
        <f>VLOOKUP($A13,RankingWk14!$A$2:$H$33,2,FALSE)-J13</f>
        <v>-9</v>
      </c>
      <c r="L13" t="str">
        <f t="shared" si="0"/>
        <v>Carolina Panthers</v>
      </c>
      <c r="M13" s="5">
        <f t="shared" si="1"/>
        <v>1528.5519189992904</v>
      </c>
      <c r="N13" s="6">
        <f>M13-VLOOKUP($A13,RankingWk14!$A$2:$H$33,3,FALSE)</f>
        <v>-100.42612480196544</v>
      </c>
    </row>
    <row r="14" spans="1:14">
      <c r="A14" t="s">
        <v>21</v>
      </c>
      <c r="B14">
        <v>13</v>
      </c>
      <c r="C14">
        <v>1519.0973380848666</v>
      </c>
      <c r="D14">
        <v>1</v>
      </c>
      <c r="E14">
        <v>1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VLOOKUP($A14,RankingWk14!$A$2:$H$33,2,FALSE)-J14</f>
        <v>12</v>
      </c>
      <c r="L14" t="str">
        <f t="shared" si="0"/>
        <v>San Diego Chargers</v>
      </c>
      <c r="M14" s="5">
        <f t="shared" si="1"/>
        <v>1519.0973380848666</v>
      </c>
      <c r="N14" s="6">
        <f>M14-VLOOKUP($A14,RankingWk14!$A$2:$H$33,3,FALSE)</f>
        <v>76.832940491129193</v>
      </c>
    </row>
    <row r="15" spans="1:14">
      <c r="A15" t="s">
        <v>38</v>
      </c>
      <c r="B15">
        <v>14</v>
      </c>
      <c r="C15">
        <v>1517.0855717428851</v>
      </c>
      <c r="D15">
        <v>1</v>
      </c>
      <c r="E15">
        <v>0</v>
      </c>
      <c r="F15">
        <v>0</v>
      </c>
      <c r="G15">
        <v>1</v>
      </c>
      <c r="H15">
        <v>0</v>
      </c>
      <c r="J15">
        <f t="shared" si="2"/>
        <v>14</v>
      </c>
      <c r="K15">
        <f>VLOOKUP($A15,RankingWk14!$A$2:$H$33,2,FALSE)-J15</f>
        <v>4</v>
      </c>
      <c r="L15" t="str">
        <f t="shared" si="0"/>
        <v>Philadelphia Eagles</v>
      </c>
      <c r="M15" s="5">
        <f t="shared" si="1"/>
        <v>1517.0855717428851</v>
      </c>
      <c r="N15" s="6">
        <f>M15-VLOOKUP($A15,RankingWk14!$A$2:$H$33,3,FALSE)</f>
        <v>37.302585823940262</v>
      </c>
    </row>
    <row r="16" spans="1:14">
      <c r="A16" t="s">
        <v>41</v>
      </c>
      <c r="B16">
        <v>15</v>
      </c>
      <c r="C16">
        <v>1517.0466603477621</v>
      </c>
      <c r="D16">
        <v>1</v>
      </c>
      <c r="E16">
        <v>0</v>
      </c>
      <c r="F16">
        <v>0</v>
      </c>
      <c r="G16">
        <v>1</v>
      </c>
      <c r="H16">
        <v>0</v>
      </c>
      <c r="J16">
        <f t="shared" si="2"/>
        <v>15</v>
      </c>
      <c r="K16">
        <f>VLOOKUP($A16,RankingWk14!$A$2:$H$33,2,FALSE)-J16</f>
        <v>-1</v>
      </c>
      <c r="L16" t="str">
        <f t="shared" si="0"/>
        <v>Detroit Lions</v>
      </c>
      <c r="M16" s="5">
        <f t="shared" si="1"/>
        <v>1517.0466603477621</v>
      </c>
      <c r="N16" s="6">
        <f>M16-VLOOKUP($A16,RankingWk14!$A$2:$H$33,3,FALSE)</f>
        <v>23.129829403303802</v>
      </c>
    </row>
    <row r="17" spans="1:14">
      <c r="A17" t="s">
        <v>45</v>
      </c>
      <c r="B17">
        <v>16</v>
      </c>
      <c r="C17">
        <v>1515.3070875385763</v>
      </c>
      <c r="D17">
        <v>1</v>
      </c>
      <c r="E17">
        <v>0</v>
      </c>
      <c r="F17">
        <v>0</v>
      </c>
      <c r="G17">
        <v>1</v>
      </c>
      <c r="H17">
        <v>0</v>
      </c>
      <c r="J17">
        <f t="shared" si="2"/>
        <v>16</v>
      </c>
      <c r="K17">
        <f>VLOOKUP($A17,RankingWk14!$A$2:$H$33,2,FALSE)-J17</f>
        <v>3</v>
      </c>
      <c r="L17" t="str">
        <f t="shared" si="0"/>
        <v>New Orleans Saints</v>
      </c>
      <c r="M17" s="5">
        <f t="shared" si="1"/>
        <v>1515.3070875385763</v>
      </c>
      <c r="N17" s="6">
        <f>M17-VLOOKUP($A17,RankingWk14!$A$2:$H$33,3,FALSE)</f>
        <v>38.051589893779465</v>
      </c>
    </row>
    <row r="18" spans="1:14">
      <c r="A18" t="s">
        <v>42</v>
      </c>
      <c r="B18">
        <v>17</v>
      </c>
      <c r="C18">
        <v>1513.658090155064</v>
      </c>
      <c r="D18">
        <v>1</v>
      </c>
      <c r="E18">
        <v>1</v>
      </c>
      <c r="F18">
        <v>0</v>
      </c>
      <c r="G18">
        <v>0</v>
      </c>
      <c r="H18">
        <v>0</v>
      </c>
      <c r="J18">
        <f t="shared" si="2"/>
        <v>17</v>
      </c>
      <c r="K18">
        <f>VLOOKUP($A18,RankingWk14!$A$2:$H$33,2,FALSE)-J18</f>
        <v>-8</v>
      </c>
      <c r="L18" t="str">
        <f t="shared" si="0"/>
        <v>Kansas City Chiefs</v>
      </c>
      <c r="M18" s="5">
        <f t="shared" si="1"/>
        <v>1513.658090155064</v>
      </c>
      <c r="N18" s="6">
        <f>M18-VLOOKUP($A18,RankingWk14!$A$2:$H$33,3,FALSE)</f>
        <v>-25.683958577762724</v>
      </c>
    </row>
    <row r="19" spans="1:14">
      <c r="A19" t="s">
        <v>40</v>
      </c>
      <c r="B19">
        <v>18</v>
      </c>
      <c r="C19">
        <v>1498.4439749483274</v>
      </c>
      <c r="D19">
        <v>1</v>
      </c>
      <c r="E19">
        <v>1</v>
      </c>
      <c r="F19">
        <v>0</v>
      </c>
      <c r="G19">
        <v>0</v>
      </c>
      <c r="H19">
        <v>0</v>
      </c>
      <c r="J19">
        <f t="shared" si="2"/>
        <v>18</v>
      </c>
      <c r="K19">
        <f>VLOOKUP($A19,RankingWk14!$A$2:$H$33,2,FALSE)-J19</f>
        <v>-3</v>
      </c>
      <c r="L19" t="str">
        <f t="shared" si="0"/>
        <v>Buffalo Bills</v>
      </c>
      <c r="M19" s="5">
        <f t="shared" si="1"/>
        <v>1498.4439749483274</v>
      </c>
      <c r="N19" s="6">
        <f>M19-VLOOKUP($A19,RankingWk14!$A$2:$H$33,3,FALSE)</f>
        <v>5.0418013457538109</v>
      </c>
    </row>
    <row r="20" spans="1:14">
      <c r="A20" t="s">
        <v>43</v>
      </c>
      <c r="B20">
        <v>19</v>
      </c>
      <c r="C20">
        <v>1494.5109910930739</v>
      </c>
      <c r="D20">
        <v>1</v>
      </c>
      <c r="E20">
        <v>1</v>
      </c>
      <c r="F20">
        <v>0</v>
      </c>
      <c r="G20">
        <v>0</v>
      </c>
      <c r="H20">
        <v>0</v>
      </c>
      <c r="J20">
        <f t="shared" si="2"/>
        <v>19</v>
      </c>
      <c r="K20">
        <f>VLOOKUP($A20,RankingWk14!$A$2:$H$33,2,FALSE)-J20</f>
        <v>4</v>
      </c>
      <c r="L20" t="str">
        <f t="shared" si="0"/>
        <v>Miami Dolphins</v>
      </c>
      <c r="M20" s="5">
        <f t="shared" si="1"/>
        <v>1494.5109910930739</v>
      </c>
      <c r="N20" s="6">
        <f>M20-VLOOKUP($A20,RankingWk14!$A$2:$H$33,3,FALSE)</f>
        <v>28.391064839218416</v>
      </c>
    </row>
    <row r="21" spans="1:14">
      <c r="A21" t="s">
        <v>39</v>
      </c>
      <c r="B21">
        <v>20</v>
      </c>
      <c r="C21">
        <v>1488.962260079154</v>
      </c>
      <c r="D21">
        <v>1</v>
      </c>
      <c r="E21">
        <v>1</v>
      </c>
      <c r="F21">
        <v>0</v>
      </c>
      <c r="G21">
        <v>0</v>
      </c>
      <c r="H21">
        <v>0</v>
      </c>
      <c r="J21">
        <f t="shared" si="2"/>
        <v>20</v>
      </c>
      <c r="K21">
        <f>VLOOKUP($A21,RankingWk14!$A$2:$H$33,2,FALSE)-J21</f>
        <v>4</v>
      </c>
      <c r="L21" t="str">
        <f t="shared" si="0"/>
        <v>Atlanta Falcons</v>
      </c>
      <c r="M21" s="5">
        <f t="shared" si="1"/>
        <v>1488.962260079154</v>
      </c>
      <c r="N21" s="6">
        <f>M21-VLOOKUP($A21,RankingWk14!$A$2:$H$33,3,FALSE)</f>
        <v>33.120869753862053</v>
      </c>
    </row>
    <row r="22" spans="1:14">
      <c r="A22" t="s">
        <v>28</v>
      </c>
      <c r="B22">
        <v>21</v>
      </c>
      <c r="C22">
        <v>1476.791197545135</v>
      </c>
      <c r="D22">
        <v>1</v>
      </c>
      <c r="E22">
        <v>0</v>
      </c>
      <c r="F22">
        <v>0</v>
      </c>
      <c r="G22">
        <v>1</v>
      </c>
      <c r="H22">
        <v>0</v>
      </c>
      <c r="J22">
        <f t="shared" si="2"/>
        <v>21</v>
      </c>
      <c r="K22">
        <f>VLOOKUP($A22,RankingWk14!$A$2:$H$33,2,FALSE)-J22</f>
        <v>1</v>
      </c>
      <c r="L22" t="str">
        <f t="shared" si="0"/>
        <v>New York Giants</v>
      </c>
      <c r="M22" s="5">
        <f t="shared" si="1"/>
        <v>1476.791197545135</v>
      </c>
      <c r="N22" s="6">
        <f>M22-VLOOKUP($A22,RankingWk14!$A$2:$H$33,3,FALSE)</f>
        <v>9.848243214068134</v>
      </c>
    </row>
    <row r="23" spans="1:14">
      <c r="A23" t="s">
        <v>31</v>
      </c>
      <c r="B23">
        <v>22</v>
      </c>
      <c r="C23">
        <v>1476.7511406481442</v>
      </c>
      <c r="D23">
        <v>1</v>
      </c>
      <c r="E23">
        <v>0</v>
      </c>
      <c r="F23">
        <v>0</v>
      </c>
      <c r="G23">
        <v>1</v>
      </c>
      <c r="H23">
        <v>0</v>
      </c>
      <c r="J23">
        <f t="shared" si="2"/>
        <v>22</v>
      </c>
      <c r="K23">
        <f>VLOOKUP($A23,RankingWk14!$A$2:$H$33,2,FALSE)-J23</f>
        <v>-5</v>
      </c>
      <c r="L23" t="str">
        <f t="shared" si="0"/>
        <v>Houston Texans</v>
      </c>
      <c r="M23" s="5">
        <f t="shared" si="1"/>
        <v>1476.7511406481442</v>
      </c>
      <c r="N23" s="6">
        <f>M23-VLOOKUP($A23,RankingWk14!$A$2:$H$33,3,FALSE)</f>
        <v>-13.509202388862604</v>
      </c>
    </row>
    <row r="24" spans="1:14">
      <c r="A24" t="s">
        <v>34</v>
      </c>
      <c r="B24">
        <v>23</v>
      </c>
      <c r="C24">
        <v>1465.1741780380971</v>
      </c>
      <c r="D24">
        <v>1</v>
      </c>
      <c r="E24">
        <v>1</v>
      </c>
      <c r="F24">
        <v>0</v>
      </c>
      <c r="G24">
        <v>0</v>
      </c>
      <c r="H24">
        <v>0</v>
      </c>
      <c r="J24">
        <f t="shared" si="2"/>
        <v>23</v>
      </c>
      <c r="K24">
        <f>VLOOKUP($A24,RankingWk14!$A$2:$H$33,2,FALSE)-J24</f>
        <v>3</v>
      </c>
      <c r="L24" t="str">
        <f t="shared" si="0"/>
        <v>St. Louis Rams</v>
      </c>
      <c r="M24" s="5">
        <f t="shared" si="1"/>
        <v>1465.1741780380971</v>
      </c>
      <c r="N24" s="6">
        <f>M24-VLOOKUP($A24,RankingWk14!$A$2:$H$33,3,FALSE)</f>
        <v>35.355116283853704</v>
      </c>
    </row>
    <row r="25" spans="1:14">
      <c r="A25" t="s">
        <v>32</v>
      </c>
      <c r="B25">
        <v>24</v>
      </c>
      <c r="C25">
        <v>1460.720868297072</v>
      </c>
      <c r="D25">
        <v>1</v>
      </c>
      <c r="E25">
        <v>0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VLOOKUP($A25,RankingWk14!$A$2:$H$33,2,FALSE)-J25</f>
        <v>-4</v>
      </c>
      <c r="L25" t="str">
        <f t="shared" si="0"/>
        <v>Chicago Bears</v>
      </c>
      <c r="M25" s="5">
        <f t="shared" si="1"/>
        <v>1460.720868297072</v>
      </c>
      <c r="N25" s="6">
        <f>M25-VLOOKUP($A25,RankingWk14!$A$2:$H$33,3,FALSE)</f>
        <v>-11.085277136613058</v>
      </c>
    </row>
    <row r="26" spans="1:14">
      <c r="A26" t="s">
        <v>44</v>
      </c>
      <c r="B26">
        <v>25</v>
      </c>
      <c r="C26">
        <v>1457.8361008437466</v>
      </c>
      <c r="D26">
        <v>1</v>
      </c>
      <c r="E26">
        <v>0</v>
      </c>
      <c r="F26">
        <v>0</v>
      </c>
      <c r="G26">
        <v>1</v>
      </c>
      <c r="H26">
        <v>0</v>
      </c>
      <c r="J26">
        <f t="shared" si="2"/>
        <v>25</v>
      </c>
      <c r="K26">
        <f>VLOOKUP($A26,RankingWk14!$A$2:$H$33,2,FALSE)-J26</f>
        <v>-12</v>
      </c>
      <c r="L26" t="str">
        <f t="shared" si="0"/>
        <v>Minnesota Vikings</v>
      </c>
      <c r="M26" s="5">
        <f t="shared" si="1"/>
        <v>1457.8361008437466</v>
      </c>
      <c r="N26" s="6">
        <f>M26-VLOOKUP($A26,RankingWk14!$A$2:$H$33,3,FALSE)</f>
        <v>-62.455601308269024</v>
      </c>
    </row>
    <row r="27" spans="1:14">
      <c r="A27" t="s">
        <v>46</v>
      </c>
      <c r="B27">
        <v>26</v>
      </c>
      <c r="C27">
        <v>1446.2461310354779</v>
      </c>
      <c r="D27">
        <v>1</v>
      </c>
      <c r="E27">
        <v>1</v>
      </c>
      <c r="F27">
        <v>0</v>
      </c>
      <c r="G27">
        <v>0</v>
      </c>
      <c r="H27">
        <v>0</v>
      </c>
      <c r="J27">
        <f t="shared" si="2"/>
        <v>26</v>
      </c>
      <c r="K27">
        <f>VLOOKUP($A27,RankingWk14!$A$2:$H$33,2,FALSE)-J27</f>
        <v>-5</v>
      </c>
      <c r="L27" t="str">
        <f t="shared" si="0"/>
        <v>New York Jets</v>
      </c>
      <c r="M27" s="5">
        <f t="shared" si="1"/>
        <v>1446.2461310354779</v>
      </c>
      <c r="N27" s="6">
        <f>M27-VLOOKUP($A27,RankingWk14!$A$2:$H$33,3,FALSE)</f>
        <v>-20.97892641164276</v>
      </c>
    </row>
    <row r="28" spans="1:14">
      <c r="A28" t="s">
        <v>29</v>
      </c>
      <c r="B28">
        <v>27</v>
      </c>
      <c r="C28">
        <v>1419.7640281771273</v>
      </c>
      <c r="D28">
        <v>1</v>
      </c>
      <c r="E28">
        <v>0</v>
      </c>
      <c r="F28">
        <v>0</v>
      </c>
      <c r="G28">
        <v>1</v>
      </c>
      <c r="H28">
        <v>0</v>
      </c>
      <c r="J28">
        <f t="shared" si="2"/>
        <v>27</v>
      </c>
      <c r="K28">
        <f>VLOOKUP($A28,RankingWk14!$A$2:$H$33,2,FALSE)-J28</f>
        <v>2</v>
      </c>
      <c r="L28" t="str">
        <f t="shared" si="0"/>
        <v>Jacksonville Jaguars</v>
      </c>
      <c r="M28" s="5">
        <f t="shared" si="1"/>
        <v>1419.7640281771273</v>
      </c>
      <c r="N28" s="6">
        <f>M28-VLOOKUP($A28,RankingWk14!$A$2:$H$33,3,FALSE)</f>
        <v>23.176364130340517</v>
      </c>
    </row>
    <row r="29" spans="1:14">
      <c r="A29" t="s">
        <v>22</v>
      </c>
      <c r="B29">
        <v>28</v>
      </c>
      <c r="C29">
        <v>1389.2932688081032</v>
      </c>
      <c r="D29">
        <v>1</v>
      </c>
      <c r="E29">
        <v>0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VLOOKUP($A29,RankingWk14!$A$2:$H$33,2,FALSE)-J29</f>
        <v>-1</v>
      </c>
      <c r="L29" t="str">
        <f t="shared" si="0"/>
        <v>Washington Redskins</v>
      </c>
      <c r="M29" s="5">
        <f t="shared" si="1"/>
        <v>1389.2932688081032</v>
      </c>
      <c r="N29" s="6">
        <f>M29-VLOOKUP($A29,RankingWk14!$A$2:$H$33,3,FALSE)</f>
        <v>-25.90278806794754</v>
      </c>
    </row>
    <row r="30" spans="1:14">
      <c r="A30" t="s">
        <v>47</v>
      </c>
      <c r="B30">
        <v>29</v>
      </c>
      <c r="C30">
        <v>1382.7267907377093</v>
      </c>
      <c r="D30">
        <v>1</v>
      </c>
      <c r="E30">
        <v>1</v>
      </c>
      <c r="F30">
        <v>0</v>
      </c>
      <c r="G30">
        <v>0</v>
      </c>
      <c r="H30">
        <v>0</v>
      </c>
      <c r="J30">
        <f t="shared" si="2"/>
        <v>29</v>
      </c>
      <c r="K30">
        <f>VLOOKUP($A30,RankingWk14!$A$2:$H$33,2,FALSE)-J30</f>
        <v>2</v>
      </c>
      <c r="L30" t="str">
        <f t="shared" si="0"/>
        <v>Tennessee Titans</v>
      </c>
      <c r="M30" s="5">
        <f t="shared" si="1"/>
        <v>1382.7267907377093</v>
      </c>
      <c r="N30" s="6">
        <f>M30-VLOOKUP($A30,RankingWk14!$A$2:$H$33,3,FALSE)</f>
        <v>40.716842157305337</v>
      </c>
    </row>
    <row r="31" spans="1:14">
      <c r="A31" t="s">
        <v>26</v>
      </c>
      <c r="B31">
        <v>30</v>
      </c>
      <c r="C31">
        <v>1366.3329942967998</v>
      </c>
      <c r="D31">
        <v>1</v>
      </c>
      <c r="E31">
        <v>0</v>
      </c>
      <c r="F31">
        <v>0</v>
      </c>
      <c r="G31">
        <v>1</v>
      </c>
      <c r="H31">
        <v>0</v>
      </c>
      <c r="J31">
        <f t="shared" si="2"/>
        <v>30</v>
      </c>
      <c r="K31">
        <f>VLOOKUP($A31,RankingWk14!$A$2:$H$33,2,FALSE)-J31</f>
        <v>2</v>
      </c>
      <c r="L31" t="str">
        <f t="shared" si="0"/>
        <v>Cleveland Browns</v>
      </c>
      <c r="M31" s="5">
        <f t="shared" si="1"/>
        <v>1366.3329942967998</v>
      </c>
      <c r="N31" s="6">
        <f>M31-VLOOKUP($A31,RankingWk14!$A$2:$H$33,3,FALSE)</f>
        <v>30.863302906639319</v>
      </c>
    </row>
    <row r="32" spans="1:14">
      <c r="A32" t="s">
        <v>37</v>
      </c>
      <c r="B32">
        <v>31</v>
      </c>
      <c r="C32">
        <v>1364.0464283152294</v>
      </c>
      <c r="D32">
        <v>1</v>
      </c>
      <c r="E32">
        <v>0</v>
      </c>
      <c r="F32">
        <v>0</v>
      </c>
      <c r="G32">
        <v>1</v>
      </c>
      <c r="H32">
        <v>0</v>
      </c>
      <c r="J32">
        <f t="shared" si="2"/>
        <v>31</v>
      </c>
      <c r="K32">
        <f>VLOOKUP($A32,RankingWk14!$A$2:$H$33,2,FALSE)-J32</f>
        <v>-1</v>
      </c>
      <c r="L32" t="str">
        <f t="shared" si="0"/>
        <v>Oakland Raiders</v>
      </c>
      <c r="M32" s="5">
        <f t="shared" si="1"/>
        <v>1364.0464283152294</v>
      </c>
      <c r="N32" s="6">
        <f>M32-VLOOKUP($A32,RankingWk14!$A$2:$H$33,3,FALSE)</f>
        <v>-19.619228314477141</v>
      </c>
    </row>
    <row r="33" spans="1:14">
      <c r="A33" t="s">
        <v>48</v>
      </c>
      <c r="B33">
        <v>32</v>
      </c>
      <c r="C33">
        <v>1346.9647139630163</v>
      </c>
      <c r="D33">
        <v>1</v>
      </c>
      <c r="E33">
        <v>0</v>
      </c>
      <c r="F33">
        <v>0</v>
      </c>
      <c r="G33">
        <v>1</v>
      </c>
      <c r="H33">
        <v>0</v>
      </c>
      <c r="J33">
        <f t="shared" si="2"/>
        <v>32</v>
      </c>
      <c r="K33">
        <f>VLOOKUP($A33,RankingWk14!$A$2:$H$33,2,FALSE)-J33</f>
        <v>-4</v>
      </c>
      <c r="L33" t="str">
        <f t="shared" si="0"/>
        <v>Tampa Bay Buccaneers</v>
      </c>
      <c r="M33" s="5">
        <f t="shared" si="1"/>
        <v>1346.9647139630163</v>
      </c>
      <c r="N33" s="6">
        <f>M33-VLOOKUP($A33,RankingWk14!$A$2:$H$33,3,FALSE)</f>
        <v>-56.918814277776846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O33"/>
    </sheetView>
  </sheetViews>
  <sheetFormatPr baseColWidth="10" defaultColWidth="8.83203125" defaultRowHeight="14" x14ac:dyDescent="0"/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30</v>
      </c>
      <c r="B2">
        <v>1</v>
      </c>
      <c r="C2">
        <v>1664.7845079556478</v>
      </c>
      <c r="D2">
        <v>2</v>
      </c>
      <c r="E2">
        <v>2</v>
      </c>
      <c r="F2">
        <v>0</v>
      </c>
      <c r="G2">
        <v>0</v>
      </c>
      <c r="H2">
        <v>0</v>
      </c>
      <c r="J2">
        <f>1</f>
        <v>1</v>
      </c>
      <c r="K2">
        <f>VLOOKUP($A2,RankingWk14!$A$2:$H$33,2,FALSE)-J2</f>
        <v>0</v>
      </c>
      <c r="L2" t="str">
        <f>A2</f>
        <v>New England Patriots</v>
      </c>
      <c r="M2" s="5">
        <f>C2</f>
        <v>1664.7845079556478</v>
      </c>
      <c r="N2" s="6">
        <f>M2-VLOOKUP($A2,RankingWk14!$A$2:$H$33,3,FALSE)</f>
        <v>-12.746471760789746</v>
      </c>
    </row>
    <row r="3" spans="1:14">
      <c r="A3" t="s">
        <v>52</v>
      </c>
      <c r="B3">
        <v>2</v>
      </c>
      <c r="C3">
        <v>1644.0429950326536</v>
      </c>
      <c r="D3">
        <v>2</v>
      </c>
      <c r="E3">
        <v>2</v>
      </c>
      <c r="F3">
        <v>0</v>
      </c>
      <c r="G3">
        <v>0</v>
      </c>
      <c r="H3">
        <v>0</v>
      </c>
      <c r="J3">
        <f>J2+1</f>
        <v>2</v>
      </c>
      <c r="K3">
        <f>VLOOKUP($A3,RankingWk14!$A$2:$H$33,2,FALSE)-J3</f>
        <v>0</v>
      </c>
      <c r="L3" t="str">
        <f t="shared" ref="L3:L33" si="0">A3</f>
        <v>Denver Broncos</v>
      </c>
      <c r="M3" s="5">
        <f t="shared" ref="M3:M33" si="1">C3</f>
        <v>1644.0429950326536</v>
      </c>
      <c r="N3" s="6">
        <f>M3-VLOOKUP($A3,RankingWk14!$A$2:$H$33,3,FALSE)</f>
        <v>-22.936220603531183</v>
      </c>
    </row>
    <row r="4" spans="1:14">
      <c r="A4" t="s">
        <v>50</v>
      </c>
      <c r="B4">
        <v>3</v>
      </c>
      <c r="C4">
        <v>1601.060077095698</v>
      </c>
      <c r="D4">
        <v>2</v>
      </c>
      <c r="E4">
        <v>0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VLOOKUP($A4,RankingWk14!$A$2:$H$33,2,FALSE)-J4</f>
        <v>1</v>
      </c>
      <c r="L4" t="str">
        <f t="shared" si="0"/>
        <v>Seattle Seahawks</v>
      </c>
      <c r="M4" s="5">
        <f t="shared" si="1"/>
        <v>1601.060077095698</v>
      </c>
      <c r="N4" s="6">
        <f>M4-VLOOKUP($A4,RankingWk14!$A$2:$H$33,3,FALSE)</f>
        <v>-25.076230218945057</v>
      </c>
    </row>
    <row r="5" spans="1:14">
      <c r="A5" t="s">
        <v>36</v>
      </c>
      <c r="B5">
        <v>4</v>
      </c>
      <c r="C5">
        <v>1586.3365190195466</v>
      </c>
      <c r="D5">
        <v>2</v>
      </c>
      <c r="E5">
        <v>2</v>
      </c>
      <c r="F5">
        <v>0</v>
      </c>
      <c r="G5">
        <v>0</v>
      </c>
      <c r="H5">
        <v>0</v>
      </c>
      <c r="J5">
        <f t="shared" si="2"/>
        <v>4</v>
      </c>
      <c r="K5">
        <f>VLOOKUP($A5,RankingWk14!$A$2:$H$33,2,FALSE)-J5</f>
        <v>1</v>
      </c>
      <c r="L5" t="str">
        <f t="shared" si="0"/>
        <v>Cincinnati Bengals</v>
      </c>
      <c r="M5" s="5">
        <f t="shared" si="1"/>
        <v>1586.3365190195466</v>
      </c>
      <c r="N5" s="6">
        <f>M5-VLOOKUP($A5,RankingWk14!$A$2:$H$33,3,FALSE)</f>
        <v>-31.795832841253286</v>
      </c>
    </row>
    <row r="6" spans="1:14">
      <c r="A6" t="s">
        <v>25</v>
      </c>
      <c r="B6">
        <v>5</v>
      </c>
      <c r="C6">
        <v>1578.6869688912234</v>
      </c>
      <c r="D6">
        <v>2</v>
      </c>
      <c r="E6">
        <v>1</v>
      </c>
      <c r="F6">
        <v>0</v>
      </c>
      <c r="G6">
        <v>1</v>
      </c>
      <c r="H6">
        <v>0</v>
      </c>
      <c r="J6">
        <f t="shared" si="2"/>
        <v>5</v>
      </c>
      <c r="K6">
        <f>VLOOKUP($A6,RankingWk14!$A$2:$H$33,2,FALSE)-J6</f>
        <v>6</v>
      </c>
      <c r="L6" t="str">
        <f t="shared" si="0"/>
        <v>San Francisco 49ers</v>
      </c>
      <c r="M6" s="5">
        <f t="shared" si="1"/>
        <v>1578.6869688912234</v>
      </c>
      <c r="N6" s="6">
        <f>M6-VLOOKUP($A6,RankingWk14!$A$2:$H$33,3,FALSE)</f>
        <v>50.040875957985236</v>
      </c>
    </row>
    <row r="7" spans="1:14">
      <c r="A7" t="s">
        <v>24</v>
      </c>
      <c r="B7">
        <v>6</v>
      </c>
      <c r="C7">
        <v>1575.9884718404794</v>
      </c>
      <c r="D7">
        <v>2</v>
      </c>
      <c r="E7">
        <v>2</v>
      </c>
      <c r="F7">
        <v>0</v>
      </c>
      <c r="G7">
        <v>0</v>
      </c>
      <c r="H7">
        <v>0</v>
      </c>
      <c r="J7">
        <f t="shared" si="2"/>
        <v>6</v>
      </c>
      <c r="K7">
        <f>VLOOKUP($A7,RankingWk14!$A$2:$H$33,2,FALSE)-J7</f>
        <v>6</v>
      </c>
      <c r="L7" t="str">
        <f t="shared" si="0"/>
        <v>Dallas Cowboys</v>
      </c>
      <c r="M7" s="5">
        <f t="shared" si="1"/>
        <v>1575.9884718404794</v>
      </c>
      <c r="N7" s="6">
        <f>M7-VLOOKUP($A7,RankingWk14!$A$2:$H$33,3,FALSE)</f>
        <v>54.045398372338695</v>
      </c>
    </row>
    <row r="8" spans="1:14">
      <c r="A8" t="s">
        <v>33</v>
      </c>
      <c r="B8">
        <v>7</v>
      </c>
      <c r="C8">
        <v>1564.1370132288453</v>
      </c>
      <c r="D8">
        <v>2</v>
      </c>
      <c r="E8">
        <v>2</v>
      </c>
      <c r="F8">
        <v>0</v>
      </c>
      <c r="G8">
        <v>0</v>
      </c>
      <c r="H8">
        <v>0</v>
      </c>
      <c r="J8">
        <f t="shared" si="2"/>
        <v>7</v>
      </c>
      <c r="K8">
        <f>VLOOKUP($A8,RankingWk14!$A$2:$H$33,2,FALSE)-J8</f>
        <v>0</v>
      </c>
      <c r="L8" t="str">
        <f t="shared" si="0"/>
        <v>Green Bay Packers</v>
      </c>
      <c r="M8" s="5">
        <f t="shared" si="1"/>
        <v>1564.1370132288453</v>
      </c>
      <c r="N8" s="6">
        <f>M8-VLOOKUP($A8,RankingWk14!$A$2:$H$33,3,FALSE)</f>
        <v>-4.4502879008762193</v>
      </c>
    </row>
    <row r="9" spans="1:14">
      <c r="A9" t="s">
        <v>49</v>
      </c>
      <c r="B9">
        <v>8</v>
      </c>
      <c r="C9">
        <v>1561.3339873520165</v>
      </c>
      <c r="D9">
        <v>2</v>
      </c>
      <c r="E9">
        <v>2</v>
      </c>
      <c r="F9">
        <v>0</v>
      </c>
      <c r="G9">
        <v>0</v>
      </c>
      <c r="H9">
        <v>0</v>
      </c>
      <c r="J9">
        <f t="shared" si="2"/>
        <v>8</v>
      </c>
      <c r="K9">
        <f>VLOOKUP($A9,RankingWk14!$A$2:$H$33,2,FALSE)-J9</f>
        <v>-2</v>
      </c>
      <c r="L9" t="str">
        <f t="shared" si="0"/>
        <v>Arizona Cardinals</v>
      </c>
      <c r="M9" s="5">
        <f t="shared" si="1"/>
        <v>1561.3339873520165</v>
      </c>
      <c r="N9" s="6">
        <f>M9-VLOOKUP($A9,RankingWk14!$A$2:$H$33,3,FALSE)</f>
        <v>-52.299453870905609</v>
      </c>
    </row>
    <row r="10" spans="1:14">
      <c r="A10" t="s">
        <v>35</v>
      </c>
      <c r="B10">
        <v>9</v>
      </c>
      <c r="C10">
        <v>1545.6578397743169</v>
      </c>
      <c r="D10">
        <v>2</v>
      </c>
      <c r="E10">
        <v>1</v>
      </c>
      <c r="F10">
        <v>0</v>
      </c>
      <c r="G10">
        <v>1</v>
      </c>
      <c r="H10">
        <v>0</v>
      </c>
      <c r="J10">
        <f t="shared" si="2"/>
        <v>9</v>
      </c>
      <c r="K10">
        <f>VLOOKUP($A10,RankingWk14!$A$2:$H$33,2,FALSE)-J10</f>
        <v>-1</v>
      </c>
      <c r="L10" t="str">
        <f t="shared" si="0"/>
        <v>Pittsburgh Steelers</v>
      </c>
      <c r="M10" s="5">
        <f t="shared" si="1"/>
        <v>1545.6578397743169</v>
      </c>
      <c r="N10" s="6">
        <f>M10-VLOOKUP($A10,RankingWk14!$A$2:$H$33,3,FALSE)</f>
        <v>-8.6094058652276999</v>
      </c>
    </row>
    <row r="11" spans="1:14">
      <c r="A11" t="s">
        <v>23</v>
      </c>
      <c r="B11">
        <v>10</v>
      </c>
      <c r="C11">
        <v>1537.0719229114698</v>
      </c>
      <c r="D11">
        <v>2</v>
      </c>
      <c r="E11">
        <v>2</v>
      </c>
      <c r="F11">
        <v>0</v>
      </c>
      <c r="G11">
        <v>0</v>
      </c>
      <c r="H11">
        <v>0</v>
      </c>
      <c r="J11">
        <f t="shared" si="2"/>
        <v>10</v>
      </c>
      <c r="K11">
        <f>VLOOKUP($A11,RankingWk14!$A$2:$H$33,2,FALSE)-J11</f>
        <v>-7</v>
      </c>
      <c r="L11" t="str">
        <f t="shared" si="0"/>
        <v>Carolina Panthers</v>
      </c>
      <c r="M11" s="5">
        <f t="shared" si="1"/>
        <v>1537.0719229114698</v>
      </c>
      <c r="N11" s="6">
        <f>M11-VLOOKUP($A11,RankingWk14!$A$2:$H$33,3,FALSE)</f>
        <v>-91.906120889786052</v>
      </c>
    </row>
    <row r="12" spans="1:14">
      <c r="A12" t="s">
        <v>51</v>
      </c>
      <c r="B12">
        <v>11</v>
      </c>
      <c r="C12">
        <v>1528.4464383849056</v>
      </c>
      <c r="D12">
        <v>2</v>
      </c>
      <c r="E12">
        <v>0</v>
      </c>
      <c r="F12">
        <v>0</v>
      </c>
      <c r="G12">
        <v>2</v>
      </c>
      <c r="H12">
        <v>0</v>
      </c>
      <c r="J12">
        <f t="shared" si="2"/>
        <v>11</v>
      </c>
      <c r="K12">
        <f>VLOOKUP($A12,RankingWk14!$A$2:$H$33,2,FALSE)-J12</f>
        <v>5</v>
      </c>
      <c r="L12" t="str">
        <f t="shared" si="0"/>
        <v>Baltimore Ravens</v>
      </c>
      <c r="M12" s="5">
        <f t="shared" si="1"/>
        <v>1528.4464383849056</v>
      </c>
      <c r="N12" s="6">
        <f>M12-VLOOKUP($A12,RankingWk14!$A$2:$H$33,3,FALSE)</f>
        <v>35.728818899801581</v>
      </c>
    </row>
    <row r="13" spans="1:14">
      <c r="A13" t="s">
        <v>27</v>
      </c>
      <c r="B13">
        <v>12</v>
      </c>
      <c r="C13">
        <v>1516.8205222100732</v>
      </c>
      <c r="D13">
        <v>2</v>
      </c>
      <c r="E13">
        <v>0</v>
      </c>
      <c r="F13">
        <v>0</v>
      </c>
      <c r="G13">
        <v>2</v>
      </c>
      <c r="H13">
        <v>0</v>
      </c>
      <c r="J13">
        <f t="shared" si="2"/>
        <v>12</v>
      </c>
      <c r="K13">
        <f>VLOOKUP($A13,RankingWk14!$A$2:$H$33,2,FALSE)-J13</f>
        <v>-2</v>
      </c>
      <c r="L13" t="str">
        <f t="shared" si="0"/>
        <v>Indianapolis Colts</v>
      </c>
      <c r="M13" s="5">
        <f t="shared" si="1"/>
        <v>1516.8205222100732</v>
      </c>
      <c r="N13" s="6">
        <f>M13-VLOOKUP($A13,RankingWk14!$A$2:$H$33,3,FALSE)</f>
        <v>-17.71706192949182</v>
      </c>
    </row>
    <row r="14" spans="1:14">
      <c r="A14" t="s">
        <v>21</v>
      </c>
      <c r="B14">
        <v>13</v>
      </c>
      <c r="C14">
        <v>1510.7770898822153</v>
      </c>
      <c r="D14">
        <v>2</v>
      </c>
      <c r="E14">
        <v>1</v>
      </c>
      <c r="F14">
        <v>0</v>
      </c>
      <c r="G14">
        <v>1</v>
      </c>
      <c r="H14">
        <v>0</v>
      </c>
      <c r="J14">
        <f t="shared" si="2"/>
        <v>13</v>
      </c>
      <c r="K14">
        <f>VLOOKUP($A14,RankingWk14!$A$2:$H$33,2,FALSE)-J14</f>
        <v>12</v>
      </c>
      <c r="L14" t="str">
        <f t="shared" si="0"/>
        <v>San Diego Chargers</v>
      </c>
      <c r="M14" s="5">
        <f t="shared" si="1"/>
        <v>1510.7770898822153</v>
      </c>
      <c r="N14" s="6">
        <f>M14-VLOOKUP($A14,RankingWk14!$A$2:$H$33,3,FALSE)</f>
        <v>68.512692288477865</v>
      </c>
    </row>
    <row r="15" spans="1:14">
      <c r="A15" t="s">
        <v>38</v>
      </c>
      <c r="B15">
        <v>14</v>
      </c>
      <c r="C15">
        <v>1508.5244695019444</v>
      </c>
      <c r="D15">
        <v>2</v>
      </c>
      <c r="E15">
        <v>0</v>
      </c>
      <c r="F15">
        <v>0</v>
      </c>
      <c r="G15">
        <v>2</v>
      </c>
      <c r="H15">
        <v>0</v>
      </c>
      <c r="J15">
        <f t="shared" si="2"/>
        <v>14</v>
      </c>
      <c r="K15">
        <f>VLOOKUP($A15,RankingWk14!$A$2:$H$33,2,FALSE)-J15</f>
        <v>4</v>
      </c>
      <c r="L15" t="str">
        <f t="shared" si="0"/>
        <v>Philadelphia Eagles</v>
      </c>
      <c r="M15" s="5">
        <f t="shared" si="1"/>
        <v>1508.5244695019444</v>
      </c>
      <c r="N15" s="6">
        <f>M15-VLOOKUP($A15,RankingWk14!$A$2:$H$33,3,FALSE)</f>
        <v>28.741483582999535</v>
      </c>
    </row>
    <row r="16" spans="1:14">
      <c r="A16" t="s">
        <v>42</v>
      </c>
      <c r="B16">
        <v>15</v>
      </c>
      <c r="C16">
        <v>1507.0779403582669</v>
      </c>
      <c r="D16">
        <v>2</v>
      </c>
      <c r="E16">
        <v>1</v>
      </c>
      <c r="F16">
        <v>0</v>
      </c>
      <c r="G16">
        <v>1</v>
      </c>
      <c r="H16">
        <v>0</v>
      </c>
      <c r="J16">
        <f t="shared" si="2"/>
        <v>15</v>
      </c>
      <c r="K16">
        <f>VLOOKUP($A16,RankingWk14!$A$2:$H$33,2,FALSE)-J16</f>
        <v>-6</v>
      </c>
      <c r="L16" t="str">
        <f t="shared" si="0"/>
        <v>Kansas City Chiefs</v>
      </c>
      <c r="M16" s="5">
        <f t="shared" si="1"/>
        <v>1507.0779403582669</v>
      </c>
      <c r="N16" s="6">
        <f>M16-VLOOKUP($A16,RankingWk14!$A$2:$H$33,3,FALSE)</f>
        <v>-32.264108374559783</v>
      </c>
    </row>
    <row r="17" spans="1:14">
      <c r="A17" t="s">
        <v>41</v>
      </c>
      <c r="B17">
        <v>16</v>
      </c>
      <c r="C17">
        <v>1505.3587528426071</v>
      </c>
      <c r="D17">
        <v>2</v>
      </c>
      <c r="E17">
        <v>0</v>
      </c>
      <c r="F17">
        <v>0</v>
      </c>
      <c r="G17">
        <v>2</v>
      </c>
      <c r="H17">
        <v>0</v>
      </c>
      <c r="J17">
        <f t="shared" si="2"/>
        <v>16</v>
      </c>
      <c r="K17">
        <f>VLOOKUP($A17,RankingWk14!$A$2:$H$33,2,FALSE)-J17</f>
        <v>-2</v>
      </c>
      <c r="L17" t="str">
        <f t="shared" si="0"/>
        <v>Detroit Lions</v>
      </c>
      <c r="M17" s="5">
        <f t="shared" si="1"/>
        <v>1505.3587528426071</v>
      </c>
      <c r="N17" s="6">
        <f>M17-VLOOKUP($A17,RankingWk14!$A$2:$H$33,3,FALSE)</f>
        <v>11.441921898148848</v>
      </c>
    </row>
    <row r="18" spans="1:14">
      <c r="A18" t="s">
        <v>45</v>
      </c>
      <c r="B18">
        <v>17</v>
      </c>
      <c r="C18">
        <v>1500.8084591748559</v>
      </c>
      <c r="D18">
        <v>2</v>
      </c>
      <c r="E18">
        <v>0</v>
      </c>
      <c r="F18">
        <v>0</v>
      </c>
      <c r="G18">
        <v>2</v>
      </c>
      <c r="H18">
        <v>0</v>
      </c>
      <c r="J18">
        <f t="shared" si="2"/>
        <v>17</v>
      </c>
      <c r="K18">
        <f>VLOOKUP($A18,RankingWk14!$A$2:$H$33,2,FALSE)-J18</f>
        <v>2</v>
      </c>
      <c r="L18" t="str">
        <f t="shared" si="0"/>
        <v>New Orleans Saints</v>
      </c>
      <c r="M18" s="5">
        <f t="shared" si="1"/>
        <v>1500.8084591748559</v>
      </c>
      <c r="N18" s="6">
        <f>M18-VLOOKUP($A18,RankingWk14!$A$2:$H$33,3,FALSE)</f>
        <v>23.552961530059065</v>
      </c>
    </row>
    <row r="19" spans="1:14">
      <c r="A19" t="s">
        <v>39</v>
      </c>
      <c r="B19">
        <v>18</v>
      </c>
      <c r="C19">
        <v>1498.6120919677855</v>
      </c>
      <c r="D19">
        <v>2</v>
      </c>
      <c r="E19">
        <v>2</v>
      </c>
      <c r="F19">
        <v>0</v>
      </c>
      <c r="G19">
        <v>0</v>
      </c>
      <c r="H19">
        <v>0</v>
      </c>
      <c r="J19">
        <f t="shared" si="2"/>
        <v>18</v>
      </c>
      <c r="K19">
        <f>VLOOKUP($A19,RankingWk14!$A$2:$H$33,2,FALSE)-J19</f>
        <v>6</v>
      </c>
      <c r="L19" t="str">
        <f t="shared" si="0"/>
        <v>Atlanta Falcons</v>
      </c>
      <c r="M19" s="5">
        <f t="shared" si="1"/>
        <v>1498.6120919677855</v>
      </c>
      <c r="N19" s="6">
        <f>M19-VLOOKUP($A19,RankingWk14!$A$2:$H$33,3,FALSE)</f>
        <v>42.770701642493577</v>
      </c>
    </row>
    <row r="20" spans="1:14">
      <c r="A20" t="s">
        <v>40</v>
      </c>
      <c r="B20">
        <v>19</v>
      </c>
      <c r="C20">
        <v>1492.7645181413795</v>
      </c>
      <c r="D20">
        <v>2</v>
      </c>
      <c r="E20">
        <v>1</v>
      </c>
      <c r="F20">
        <v>0</v>
      </c>
      <c r="G20">
        <v>1</v>
      </c>
      <c r="H20">
        <v>0</v>
      </c>
      <c r="J20">
        <f t="shared" si="2"/>
        <v>19</v>
      </c>
      <c r="K20">
        <f>VLOOKUP($A20,RankingWk14!$A$2:$H$33,2,FALSE)-J20</f>
        <v>-4</v>
      </c>
      <c r="L20" t="str">
        <f t="shared" si="0"/>
        <v>Buffalo Bills</v>
      </c>
      <c r="M20" s="5">
        <f t="shared" si="1"/>
        <v>1492.7645181413795</v>
      </c>
      <c r="N20" s="6">
        <f>M20-VLOOKUP($A20,RankingWk14!$A$2:$H$33,3,FALSE)</f>
        <v>-0.6376554611940719</v>
      </c>
    </row>
    <row r="21" spans="1:14">
      <c r="A21" t="s">
        <v>43</v>
      </c>
      <c r="B21">
        <v>20</v>
      </c>
      <c r="C21">
        <v>1482.3921895787835</v>
      </c>
      <c r="D21">
        <v>2</v>
      </c>
      <c r="E21">
        <v>1</v>
      </c>
      <c r="F21">
        <v>0</v>
      </c>
      <c r="G21">
        <v>1</v>
      </c>
      <c r="H21">
        <v>0</v>
      </c>
      <c r="J21">
        <f t="shared" si="2"/>
        <v>20</v>
      </c>
      <c r="K21">
        <f>VLOOKUP($A21,RankingWk14!$A$2:$H$33,2,FALSE)-J21</f>
        <v>3</v>
      </c>
      <c r="L21" t="str">
        <f t="shared" si="0"/>
        <v>Miami Dolphins</v>
      </c>
      <c r="M21" s="5">
        <f t="shared" si="1"/>
        <v>1482.3921895787835</v>
      </c>
      <c r="N21" s="6">
        <f>M21-VLOOKUP($A21,RankingWk14!$A$2:$H$33,3,FALSE)</f>
        <v>16.272263324927962</v>
      </c>
    </row>
    <row r="22" spans="1:14">
      <c r="A22" t="s">
        <v>44</v>
      </c>
      <c r="B22">
        <v>21</v>
      </c>
      <c r="C22">
        <v>1469.5240083489016</v>
      </c>
      <c r="D22">
        <v>2</v>
      </c>
      <c r="E22">
        <v>1</v>
      </c>
      <c r="F22">
        <v>0</v>
      </c>
      <c r="G22">
        <v>1</v>
      </c>
      <c r="H22">
        <v>0</v>
      </c>
      <c r="J22">
        <f t="shared" si="2"/>
        <v>21</v>
      </c>
      <c r="K22">
        <f>VLOOKUP($A22,RankingWk14!$A$2:$H$33,2,FALSE)-J22</f>
        <v>-8</v>
      </c>
      <c r="L22" t="str">
        <f t="shared" si="0"/>
        <v>Minnesota Vikings</v>
      </c>
      <c r="M22" s="5">
        <f t="shared" si="1"/>
        <v>1469.5240083489016</v>
      </c>
      <c r="N22" s="6">
        <f>M22-VLOOKUP($A22,RankingWk14!$A$2:$H$33,3,FALSE)</f>
        <v>-50.767693803114071</v>
      </c>
    </row>
    <row r="23" spans="1:14">
      <c r="A23" t="s">
        <v>31</v>
      </c>
      <c r="B23">
        <v>22</v>
      </c>
      <c r="C23">
        <v>1468.2311367359648</v>
      </c>
      <c r="D23">
        <v>2</v>
      </c>
      <c r="E23">
        <v>0</v>
      </c>
      <c r="F23">
        <v>0</v>
      </c>
      <c r="G23">
        <v>2</v>
      </c>
      <c r="H23">
        <v>0</v>
      </c>
      <c r="J23">
        <f t="shared" si="2"/>
        <v>22</v>
      </c>
      <c r="K23">
        <f>VLOOKUP($A23,RankingWk14!$A$2:$H$33,2,FALSE)-J23</f>
        <v>-5</v>
      </c>
      <c r="L23" t="str">
        <f t="shared" si="0"/>
        <v>Houston Texans</v>
      </c>
      <c r="M23" s="5">
        <f t="shared" si="1"/>
        <v>1468.2311367359648</v>
      </c>
      <c r="N23" s="6">
        <f>M23-VLOOKUP($A23,RankingWk14!$A$2:$H$33,3,FALSE)</f>
        <v>-22.029206301041995</v>
      </c>
    </row>
    <row r="24" spans="1:14">
      <c r="A24" t="s">
        <v>28</v>
      </c>
      <c r="B24">
        <v>23</v>
      </c>
      <c r="C24">
        <v>1467.1413656565035</v>
      </c>
      <c r="D24">
        <v>2</v>
      </c>
      <c r="E24">
        <v>0</v>
      </c>
      <c r="F24">
        <v>0</v>
      </c>
      <c r="G24">
        <v>2</v>
      </c>
      <c r="H24">
        <v>0</v>
      </c>
      <c r="J24">
        <f t="shared" si="2"/>
        <v>23</v>
      </c>
      <c r="K24">
        <f>VLOOKUP($A24,RankingWk14!$A$2:$H$33,2,FALSE)-J24</f>
        <v>-1</v>
      </c>
      <c r="L24" t="str">
        <f t="shared" si="0"/>
        <v>New York Giants</v>
      </c>
      <c r="M24" s="5">
        <f t="shared" si="1"/>
        <v>1467.1413656565035</v>
      </c>
      <c r="N24" s="6">
        <f>M24-VLOOKUP($A24,RankingWk14!$A$2:$H$33,3,FALSE)</f>
        <v>0.19841132543660933</v>
      </c>
    </row>
    <row r="25" spans="1:14">
      <c r="A25" t="s">
        <v>46</v>
      </c>
      <c r="B25">
        <v>24</v>
      </c>
      <c r="C25">
        <v>1458.5883636736248</v>
      </c>
      <c r="D25">
        <v>2</v>
      </c>
      <c r="E25">
        <v>2</v>
      </c>
      <c r="F25">
        <v>0</v>
      </c>
      <c r="G25">
        <v>0</v>
      </c>
      <c r="H25">
        <v>0</v>
      </c>
      <c r="J25">
        <f t="shared" si="2"/>
        <v>24</v>
      </c>
      <c r="K25">
        <f>VLOOKUP($A25,RankingWk14!$A$2:$H$33,2,FALSE)-J25</f>
        <v>-3</v>
      </c>
      <c r="L25" t="str">
        <f t="shared" si="0"/>
        <v>New York Jets</v>
      </c>
      <c r="M25" s="5">
        <f t="shared" si="1"/>
        <v>1458.5883636736248</v>
      </c>
      <c r="N25" s="6">
        <f>M25-VLOOKUP($A25,RankingWk14!$A$2:$H$33,3,FALSE)</f>
        <v>-8.6366937734958356</v>
      </c>
    </row>
    <row r="26" spans="1:14">
      <c r="A26" t="s">
        <v>32</v>
      </c>
      <c r="B26">
        <v>25</v>
      </c>
      <c r="C26">
        <v>1453.3417475602218</v>
      </c>
      <c r="D26">
        <v>2</v>
      </c>
      <c r="E26">
        <v>0</v>
      </c>
      <c r="F26">
        <v>0</v>
      </c>
      <c r="G26">
        <v>2</v>
      </c>
      <c r="H26">
        <v>0</v>
      </c>
      <c r="J26">
        <f t="shared" si="2"/>
        <v>25</v>
      </c>
      <c r="K26">
        <f>VLOOKUP($A26,RankingWk14!$A$2:$H$33,2,FALSE)-J26</f>
        <v>-5</v>
      </c>
      <c r="L26" t="str">
        <f t="shared" si="0"/>
        <v>Chicago Bears</v>
      </c>
      <c r="M26" s="5">
        <f t="shared" si="1"/>
        <v>1453.3417475602218</v>
      </c>
      <c r="N26" s="6">
        <f>M26-VLOOKUP($A26,RankingWk14!$A$2:$H$33,3,FALSE)</f>
        <v>-18.464397873463213</v>
      </c>
    </row>
    <row r="27" spans="1:14">
      <c r="A27" t="s">
        <v>34</v>
      </c>
      <c r="B27">
        <v>26</v>
      </c>
      <c r="C27">
        <v>1453.024225783661</v>
      </c>
      <c r="D27">
        <v>2</v>
      </c>
      <c r="E27">
        <v>1</v>
      </c>
      <c r="F27">
        <v>0</v>
      </c>
      <c r="G27">
        <v>1</v>
      </c>
      <c r="H27">
        <v>0</v>
      </c>
      <c r="J27">
        <f t="shared" si="2"/>
        <v>26</v>
      </c>
      <c r="K27">
        <f>VLOOKUP($A27,RankingWk14!$A$2:$H$33,2,FALSE)-J27</f>
        <v>0</v>
      </c>
      <c r="L27" t="str">
        <f t="shared" si="0"/>
        <v>St. Louis Rams</v>
      </c>
      <c r="M27" s="5">
        <f t="shared" si="1"/>
        <v>1453.024225783661</v>
      </c>
      <c r="N27" s="6">
        <f>M27-VLOOKUP($A27,RankingWk14!$A$2:$H$33,3,FALSE)</f>
        <v>23.205164029417574</v>
      </c>
    </row>
    <row r="28" spans="1:14">
      <c r="A28" t="s">
        <v>29</v>
      </c>
      <c r="B28">
        <v>27</v>
      </c>
      <c r="C28">
        <v>1431.8828296914176</v>
      </c>
      <c r="D28">
        <v>2</v>
      </c>
      <c r="E28">
        <v>1</v>
      </c>
      <c r="F28">
        <v>0</v>
      </c>
      <c r="G28">
        <v>1</v>
      </c>
      <c r="H28">
        <v>0</v>
      </c>
      <c r="J28">
        <f t="shared" si="2"/>
        <v>27</v>
      </c>
      <c r="K28">
        <f>VLOOKUP($A28,RankingWk14!$A$2:$H$33,2,FALSE)-J28</f>
        <v>2</v>
      </c>
      <c r="L28" t="str">
        <f t="shared" si="0"/>
        <v>Jacksonville Jaguars</v>
      </c>
      <c r="M28" s="5">
        <f t="shared" si="1"/>
        <v>1431.8828296914176</v>
      </c>
      <c r="N28" s="6">
        <f>M28-VLOOKUP($A28,RankingWk14!$A$2:$H$33,3,FALSE)</f>
        <v>35.295165644630742</v>
      </c>
    </row>
    <row r="29" spans="1:14">
      <c r="A29" t="s">
        <v>22</v>
      </c>
      <c r="B29">
        <v>28</v>
      </c>
      <c r="C29">
        <v>1401.4432210625394</v>
      </c>
      <c r="D29">
        <v>2</v>
      </c>
      <c r="E29">
        <v>1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VLOOKUP($A29,RankingWk14!$A$2:$H$33,2,FALSE)-J29</f>
        <v>-1</v>
      </c>
      <c r="L29" t="str">
        <f t="shared" si="0"/>
        <v>Washington Redskins</v>
      </c>
      <c r="M29" s="5">
        <f t="shared" si="1"/>
        <v>1401.4432210625394</v>
      </c>
      <c r="N29" s="6">
        <f>M29-VLOOKUP($A29,RankingWk14!$A$2:$H$33,3,FALSE)</f>
        <v>-13.75283581351141</v>
      </c>
    </row>
    <row r="30" spans="1:14">
      <c r="A30" t="s">
        <v>37</v>
      </c>
      <c r="B30">
        <v>29</v>
      </c>
      <c r="C30">
        <v>1378.7895162642881</v>
      </c>
      <c r="D30">
        <v>2</v>
      </c>
      <c r="E30">
        <v>1</v>
      </c>
      <c r="F30">
        <v>0</v>
      </c>
      <c r="G30">
        <v>1</v>
      </c>
      <c r="H30">
        <v>0</v>
      </c>
      <c r="J30">
        <f t="shared" si="2"/>
        <v>29</v>
      </c>
      <c r="K30">
        <f>VLOOKUP($A30,RankingWk14!$A$2:$H$33,2,FALSE)-J30</f>
        <v>1</v>
      </c>
      <c r="L30" t="str">
        <f t="shared" si="0"/>
        <v>Oakland Raiders</v>
      </c>
      <c r="M30" s="5">
        <f t="shared" si="1"/>
        <v>1378.7895162642881</v>
      </c>
      <c r="N30" s="6">
        <f>M30-VLOOKUP($A30,RankingWk14!$A$2:$H$33,3,FALSE)</f>
        <v>-4.8761403654184505</v>
      </c>
    </row>
    <row r="31" spans="1:14">
      <c r="A31" t="s">
        <v>26</v>
      </c>
      <c r="B31">
        <v>30</v>
      </c>
      <c r="C31">
        <v>1376.804495817142</v>
      </c>
      <c r="D31">
        <v>2</v>
      </c>
      <c r="E31">
        <v>1</v>
      </c>
      <c r="F31">
        <v>0</v>
      </c>
      <c r="G31">
        <v>1</v>
      </c>
      <c r="H31">
        <v>0</v>
      </c>
      <c r="J31">
        <f t="shared" si="2"/>
        <v>30</v>
      </c>
      <c r="K31">
        <f>VLOOKUP($A31,RankingWk14!$A$2:$H$33,2,FALSE)-J31</f>
        <v>2</v>
      </c>
      <c r="L31" t="str">
        <f t="shared" si="0"/>
        <v>Cleveland Browns</v>
      </c>
      <c r="M31" s="5">
        <f t="shared" si="1"/>
        <v>1376.804495817142</v>
      </c>
      <c r="N31" s="6">
        <f>M31-VLOOKUP($A31,RankingWk14!$A$2:$H$33,3,FALSE)</f>
        <v>41.334804426981464</v>
      </c>
    </row>
    <row r="32" spans="1:14">
      <c r="A32" t="s">
        <v>47</v>
      </c>
      <c r="B32">
        <v>31</v>
      </c>
      <c r="C32">
        <v>1372.2552892173671</v>
      </c>
      <c r="D32">
        <v>2</v>
      </c>
      <c r="E32">
        <v>1</v>
      </c>
      <c r="F32">
        <v>0</v>
      </c>
      <c r="G32">
        <v>1</v>
      </c>
      <c r="H32">
        <v>0</v>
      </c>
      <c r="J32">
        <f t="shared" si="2"/>
        <v>31</v>
      </c>
      <c r="K32">
        <f>VLOOKUP($A32,RankingWk14!$A$2:$H$33,2,FALSE)-J32</f>
        <v>0</v>
      </c>
      <c r="L32" t="str">
        <f t="shared" si="0"/>
        <v>Tennessee Titans</v>
      </c>
      <c r="M32" s="5">
        <f t="shared" si="1"/>
        <v>1372.2552892173671</v>
      </c>
      <c r="N32" s="6">
        <f>M32-VLOOKUP($A32,RankingWk14!$A$2:$H$33,3,FALSE)</f>
        <v>30.245340636963192</v>
      </c>
    </row>
    <row r="33" spans="1:14">
      <c r="A33" t="s">
        <v>48</v>
      </c>
      <c r="B33">
        <v>32</v>
      </c>
      <c r="C33">
        <v>1361.4633423267367</v>
      </c>
      <c r="D33">
        <v>2</v>
      </c>
      <c r="E33">
        <v>1</v>
      </c>
      <c r="F33">
        <v>0</v>
      </c>
      <c r="G33">
        <v>1</v>
      </c>
      <c r="H33">
        <v>0</v>
      </c>
      <c r="J33">
        <f t="shared" si="2"/>
        <v>32</v>
      </c>
      <c r="K33">
        <f>VLOOKUP($A33,RankingWk14!$A$2:$H$33,2,FALSE)-J33</f>
        <v>-4</v>
      </c>
      <c r="L33" t="str">
        <f t="shared" si="0"/>
        <v>Tampa Bay Buccaneers</v>
      </c>
      <c r="M33" s="5">
        <f t="shared" si="1"/>
        <v>1361.4633423267367</v>
      </c>
      <c r="N33" s="6">
        <f>M33-VLOOKUP($A33,RankingWk14!$A$2:$H$33,3,FALSE)</f>
        <v>-42.420185914056447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O33"/>
    </sheetView>
  </sheetViews>
  <sheetFormatPr baseColWidth="10" defaultColWidth="8.83203125" defaultRowHeight="14" x14ac:dyDescent="0"/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30</v>
      </c>
      <c r="B2">
        <v>1</v>
      </c>
      <c r="C2">
        <v>1668.9324407346501</v>
      </c>
      <c r="D2">
        <v>3</v>
      </c>
      <c r="E2">
        <v>3</v>
      </c>
      <c r="F2">
        <v>0</v>
      </c>
      <c r="G2">
        <v>0</v>
      </c>
      <c r="H2">
        <v>0</v>
      </c>
      <c r="J2">
        <f>1</f>
        <v>1</v>
      </c>
      <c r="K2">
        <f>VLOOKUP($A2,RankingWk14!$A$2:$H$33,2,FALSE)-J2</f>
        <v>0</v>
      </c>
      <c r="L2" t="str">
        <f>A2</f>
        <v>New England Patriots</v>
      </c>
      <c r="M2" s="5">
        <f>C2</f>
        <v>1668.9324407346501</v>
      </c>
      <c r="N2" s="6">
        <f>M2-VLOOKUP($A2,RankingWk14!$A$2:$H$33,3,FALSE)</f>
        <v>-8.598538981787442</v>
      </c>
    </row>
    <row r="3" spans="1:14">
      <c r="A3" t="s">
        <v>52</v>
      </c>
      <c r="B3">
        <v>2</v>
      </c>
      <c r="C3">
        <v>1650.2506493839965</v>
      </c>
      <c r="D3">
        <v>3</v>
      </c>
      <c r="E3">
        <v>3</v>
      </c>
      <c r="F3">
        <v>0</v>
      </c>
      <c r="G3">
        <v>0</v>
      </c>
      <c r="H3">
        <v>0</v>
      </c>
      <c r="J3">
        <f>J2+1</f>
        <v>2</v>
      </c>
      <c r="K3">
        <f>VLOOKUP($A3,RankingWk14!$A$2:$H$33,2,FALSE)-J3</f>
        <v>0</v>
      </c>
      <c r="L3" t="str">
        <f t="shared" ref="L3:L33" si="0">A3</f>
        <v>Denver Broncos</v>
      </c>
      <c r="M3" s="5">
        <f t="shared" ref="M3:M33" si="1">C3</f>
        <v>1650.2506493839965</v>
      </c>
      <c r="N3" s="6">
        <f>M3-VLOOKUP($A3,RankingWk14!$A$2:$H$33,3,FALSE)</f>
        <v>-16.72856625218833</v>
      </c>
    </row>
    <row r="4" spans="1:14">
      <c r="A4" t="s">
        <v>50</v>
      </c>
      <c r="B4">
        <v>3</v>
      </c>
      <c r="C4">
        <v>1607.047328615778</v>
      </c>
      <c r="D4">
        <v>3</v>
      </c>
      <c r="E4">
        <v>1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VLOOKUP($A4,RankingWk14!$A$2:$H$33,2,FALSE)-J4</f>
        <v>1</v>
      </c>
      <c r="L4" t="str">
        <f t="shared" si="0"/>
        <v>Seattle Seahawks</v>
      </c>
      <c r="M4" s="5">
        <f t="shared" si="1"/>
        <v>1607.047328615778</v>
      </c>
      <c r="N4" s="6">
        <f>M4-VLOOKUP($A4,RankingWk14!$A$2:$H$33,3,FALSE)</f>
        <v>-19.088978698865049</v>
      </c>
    </row>
    <row r="5" spans="1:14">
      <c r="A5" t="s">
        <v>36</v>
      </c>
      <c r="B5">
        <v>4</v>
      </c>
      <c r="C5">
        <v>1594.6855586601325</v>
      </c>
      <c r="D5">
        <v>3</v>
      </c>
      <c r="E5">
        <v>3</v>
      </c>
      <c r="F5">
        <v>0</v>
      </c>
      <c r="G5">
        <v>0</v>
      </c>
      <c r="H5">
        <v>0</v>
      </c>
      <c r="J5">
        <f t="shared" si="2"/>
        <v>4</v>
      </c>
      <c r="K5">
        <f>VLOOKUP($A5,RankingWk14!$A$2:$H$33,2,FALSE)-J5</f>
        <v>1</v>
      </c>
      <c r="L5" t="str">
        <f t="shared" si="0"/>
        <v>Cincinnati Bengals</v>
      </c>
      <c r="M5" s="5">
        <f t="shared" si="1"/>
        <v>1594.6855586601325</v>
      </c>
      <c r="N5" s="6">
        <f>M5-VLOOKUP($A5,RankingWk14!$A$2:$H$33,3,FALSE)</f>
        <v>-23.446793200667344</v>
      </c>
    </row>
    <row r="6" spans="1:14">
      <c r="A6" t="s">
        <v>33</v>
      </c>
      <c r="B6">
        <v>5</v>
      </c>
      <c r="C6">
        <v>1572.5093284075945</v>
      </c>
      <c r="D6">
        <v>3</v>
      </c>
      <c r="E6">
        <v>3</v>
      </c>
      <c r="F6">
        <v>0</v>
      </c>
      <c r="G6">
        <v>0</v>
      </c>
      <c r="H6">
        <v>0</v>
      </c>
      <c r="J6">
        <f t="shared" si="2"/>
        <v>5</v>
      </c>
      <c r="K6">
        <f>VLOOKUP($A6,RankingWk14!$A$2:$H$33,2,FALSE)-J6</f>
        <v>2</v>
      </c>
      <c r="L6" t="str">
        <f t="shared" si="0"/>
        <v>Green Bay Packers</v>
      </c>
      <c r="M6" s="5">
        <f t="shared" si="1"/>
        <v>1572.5093284075945</v>
      </c>
      <c r="N6" s="6">
        <f>M6-VLOOKUP($A6,RankingWk14!$A$2:$H$33,3,FALSE)</f>
        <v>3.922027277872985</v>
      </c>
    </row>
    <row r="7" spans="1:14">
      <c r="A7" t="s">
        <v>49</v>
      </c>
      <c r="B7">
        <v>6</v>
      </c>
      <c r="C7">
        <v>1571.8330314081315</v>
      </c>
      <c r="D7">
        <v>3</v>
      </c>
      <c r="E7">
        <v>3</v>
      </c>
      <c r="F7">
        <v>0</v>
      </c>
      <c r="G7">
        <v>0</v>
      </c>
      <c r="H7">
        <v>0</v>
      </c>
      <c r="J7">
        <f t="shared" si="2"/>
        <v>6</v>
      </c>
      <c r="K7">
        <f>VLOOKUP($A7,RankingWk14!$A$2:$H$33,2,FALSE)-J7</f>
        <v>0</v>
      </c>
      <c r="L7" t="str">
        <f t="shared" si="0"/>
        <v>Arizona Cardinals</v>
      </c>
      <c r="M7" s="5">
        <f t="shared" si="1"/>
        <v>1571.8330314081315</v>
      </c>
      <c r="N7" s="6">
        <f>M7-VLOOKUP($A7,RankingWk14!$A$2:$H$33,3,FALSE)</f>
        <v>-41.800409814790555</v>
      </c>
    </row>
    <row r="8" spans="1:14">
      <c r="A8" t="s">
        <v>25</v>
      </c>
      <c r="B8">
        <v>7</v>
      </c>
      <c r="C8">
        <v>1568.1879248351083</v>
      </c>
      <c r="D8">
        <v>3</v>
      </c>
      <c r="E8">
        <v>1</v>
      </c>
      <c r="F8">
        <v>0</v>
      </c>
      <c r="G8">
        <v>2</v>
      </c>
      <c r="H8">
        <v>0</v>
      </c>
      <c r="J8">
        <f t="shared" si="2"/>
        <v>7</v>
      </c>
      <c r="K8">
        <f>VLOOKUP($A8,RankingWk14!$A$2:$H$33,2,FALSE)-J8</f>
        <v>4</v>
      </c>
      <c r="L8" t="str">
        <f t="shared" si="0"/>
        <v>San Francisco 49ers</v>
      </c>
      <c r="M8" s="5">
        <f t="shared" si="1"/>
        <v>1568.1879248351083</v>
      </c>
      <c r="N8" s="6">
        <f>M8-VLOOKUP($A8,RankingWk14!$A$2:$H$33,3,FALSE)</f>
        <v>39.541831901870182</v>
      </c>
    </row>
    <row r="9" spans="1:14">
      <c r="A9" t="s">
        <v>24</v>
      </c>
      <c r="B9">
        <v>8</v>
      </c>
      <c r="C9">
        <v>1563.7975042692235</v>
      </c>
      <c r="D9">
        <v>3</v>
      </c>
      <c r="E9">
        <v>2</v>
      </c>
      <c r="F9">
        <v>0</v>
      </c>
      <c r="G9">
        <v>1</v>
      </c>
      <c r="H9">
        <v>0</v>
      </c>
      <c r="J9">
        <f t="shared" si="2"/>
        <v>8</v>
      </c>
      <c r="K9">
        <f>VLOOKUP($A9,RankingWk14!$A$2:$H$33,2,FALSE)-J9</f>
        <v>4</v>
      </c>
      <c r="L9" t="str">
        <f t="shared" si="0"/>
        <v>Dallas Cowboys</v>
      </c>
      <c r="M9" s="5">
        <f t="shared" si="1"/>
        <v>1563.7975042692235</v>
      </c>
      <c r="N9" s="6">
        <f>M9-VLOOKUP($A9,RankingWk14!$A$2:$H$33,3,FALSE)</f>
        <v>41.854430801082799</v>
      </c>
    </row>
    <row r="10" spans="1:14">
      <c r="A10" t="s">
        <v>35</v>
      </c>
      <c r="B10">
        <v>9</v>
      </c>
      <c r="C10">
        <v>1553.0530612416733</v>
      </c>
      <c r="D10">
        <v>3</v>
      </c>
      <c r="E10">
        <v>2</v>
      </c>
      <c r="F10">
        <v>0</v>
      </c>
      <c r="G10">
        <v>1</v>
      </c>
      <c r="H10">
        <v>0</v>
      </c>
      <c r="J10">
        <f t="shared" si="2"/>
        <v>9</v>
      </c>
      <c r="K10">
        <f>VLOOKUP($A10,RankingWk14!$A$2:$H$33,2,FALSE)-J10</f>
        <v>-1</v>
      </c>
      <c r="L10" t="str">
        <f t="shared" si="0"/>
        <v>Pittsburgh Steelers</v>
      </c>
      <c r="M10" s="5">
        <f t="shared" si="1"/>
        <v>1553.0530612416733</v>
      </c>
      <c r="N10" s="6">
        <f>M10-VLOOKUP($A10,RankingWk14!$A$2:$H$33,3,FALSE)</f>
        <v>-1.2141843978713496</v>
      </c>
    </row>
    <row r="11" spans="1:14">
      <c r="A11" t="s">
        <v>23</v>
      </c>
      <c r="B11">
        <v>10</v>
      </c>
      <c r="C11">
        <v>1546.0319502936313</v>
      </c>
      <c r="D11">
        <v>3</v>
      </c>
      <c r="E11">
        <v>3</v>
      </c>
      <c r="F11">
        <v>0</v>
      </c>
      <c r="G11">
        <v>0</v>
      </c>
      <c r="H11">
        <v>0</v>
      </c>
      <c r="J11">
        <f t="shared" si="2"/>
        <v>10</v>
      </c>
      <c r="K11">
        <f>VLOOKUP($A11,RankingWk14!$A$2:$H$33,2,FALSE)-J11</f>
        <v>-7</v>
      </c>
      <c r="L11" t="str">
        <f t="shared" si="0"/>
        <v>Carolina Panthers</v>
      </c>
      <c r="M11" s="5">
        <f t="shared" si="1"/>
        <v>1546.0319502936313</v>
      </c>
      <c r="N11" s="6">
        <f>M11-VLOOKUP($A11,RankingWk14!$A$2:$H$33,3,FALSE)</f>
        <v>-82.946093507624482</v>
      </c>
    </row>
    <row r="12" spans="1:14">
      <c r="A12" t="s">
        <v>27</v>
      </c>
      <c r="B12">
        <v>11</v>
      </c>
      <c r="C12">
        <v>1522.8841900807026</v>
      </c>
      <c r="D12">
        <v>3</v>
      </c>
      <c r="E12">
        <v>1</v>
      </c>
      <c r="F12">
        <v>0</v>
      </c>
      <c r="G12">
        <v>2</v>
      </c>
      <c r="H12">
        <v>0</v>
      </c>
      <c r="J12">
        <f t="shared" si="2"/>
        <v>11</v>
      </c>
      <c r="K12">
        <f>VLOOKUP($A12,RankingWk14!$A$2:$H$33,2,FALSE)-J12</f>
        <v>-1</v>
      </c>
      <c r="L12" t="str">
        <f t="shared" si="0"/>
        <v>Indianapolis Colts</v>
      </c>
      <c r="M12" s="5">
        <f t="shared" si="1"/>
        <v>1522.8841900807026</v>
      </c>
      <c r="N12" s="6">
        <f>M12-VLOOKUP($A12,RankingWk14!$A$2:$H$33,3,FALSE)</f>
        <v>-11.653394058862432</v>
      </c>
    </row>
    <row r="13" spans="1:14">
      <c r="A13" t="s">
        <v>51</v>
      </c>
      <c r="B13">
        <v>12</v>
      </c>
      <c r="C13">
        <v>1520.0973987443197</v>
      </c>
      <c r="D13">
        <v>3</v>
      </c>
      <c r="E13">
        <v>0</v>
      </c>
      <c r="F13">
        <v>0</v>
      </c>
      <c r="G13">
        <v>3</v>
      </c>
      <c r="H13">
        <v>0</v>
      </c>
      <c r="J13">
        <f t="shared" si="2"/>
        <v>12</v>
      </c>
      <c r="K13">
        <f>VLOOKUP($A13,RankingWk14!$A$2:$H$33,2,FALSE)-J13</f>
        <v>4</v>
      </c>
      <c r="L13" t="str">
        <f t="shared" si="0"/>
        <v>Baltimore Ravens</v>
      </c>
      <c r="M13" s="5">
        <f t="shared" si="1"/>
        <v>1520.0973987443197</v>
      </c>
      <c r="N13" s="6">
        <f>M13-VLOOKUP($A13,RankingWk14!$A$2:$H$33,3,FALSE)</f>
        <v>27.379779259215638</v>
      </c>
    </row>
    <row r="14" spans="1:14">
      <c r="A14" t="s">
        <v>38</v>
      </c>
      <c r="B14">
        <v>13</v>
      </c>
      <c r="C14">
        <v>1517.0970086558232</v>
      </c>
      <c r="D14">
        <v>3</v>
      </c>
      <c r="E14">
        <v>1</v>
      </c>
      <c r="F14">
        <v>0</v>
      </c>
      <c r="G14">
        <v>2</v>
      </c>
      <c r="H14">
        <v>0</v>
      </c>
      <c r="J14">
        <f t="shared" si="2"/>
        <v>13</v>
      </c>
      <c r="K14">
        <f>VLOOKUP($A14,RankingWk14!$A$2:$H$33,2,FALSE)-J14</f>
        <v>5</v>
      </c>
      <c r="L14" t="str">
        <f t="shared" si="0"/>
        <v>Philadelphia Eagles</v>
      </c>
      <c r="M14" s="5">
        <f t="shared" si="1"/>
        <v>1517.0970086558232</v>
      </c>
      <c r="N14" s="6">
        <f>M14-VLOOKUP($A14,RankingWk14!$A$2:$H$33,3,FALSE)</f>
        <v>37.314022736878314</v>
      </c>
    </row>
    <row r="15" spans="1:14">
      <c r="A15" t="s">
        <v>39</v>
      </c>
      <c r="B15">
        <v>14</v>
      </c>
      <c r="C15">
        <v>1510.8030595390414</v>
      </c>
      <c r="D15">
        <v>3</v>
      </c>
      <c r="E15">
        <v>3</v>
      </c>
      <c r="F15">
        <v>0</v>
      </c>
      <c r="G15">
        <v>0</v>
      </c>
      <c r="H15">
        <v>0</v>
      </c>
      <c r="J15">
        <f t="shared" si="2"/>
        <v>14</v>
      </c>
      <c r="K15">
        <f>VLOOKUP($A15,RankingWk14!$A$2:$H$33,2,FALSE)-J15</f>
        <v>10</v>
      </c>
      <c r="L15" t="str">
        <f t="shared" si="0"/>
        <v>Atlanta Falcons</v>
      </c>
      <c r="M15" s="5">
        <f t="shared" si="1"/>
        <v>1510.8030595390414</v>
      </c>
      <c r="N15" s="6">
        <f>M15-VLOOKUP($A15,RankingWk14!$A$2:$H$33,3,FALSE)</f>
        <v>54.961669213749474</v>
      </c>
    </row>
    <row r="16" spans="1:14">
      <c r="A16" t="s">
        <v>40</v>
      </c>
      <c r="B16">
        <v>15</v>
      </c>
      <c r="C16">
        <v>1502.4660671877141</v>
      </c>
      <c r="D16">
        <v>3</v>
      </c>
      <c r="E16">
        <v>2</v>
      </c>
      <c r="F16">
        <v>0</v>
      </c>
      <c r="G16">
        <v>1</v>
      </c>
      <c r="H16">
        <v>0</v>
      </c>
      <c r="J16">
        <f t="shared" si="2"/>
        <v>15</v>
      </c>
      <c r="K16">
        <f>VLOOKUP($A16,RankingWk14!$A$2:$H$33,2,FALSE)-J16</f>
        <v>0</v>
      </c>
      <c r="L16" t="str">
        <f t="shared" si="0"/>
        <v>Buffalo Bills</v>
      </c>
      <c r="M16" s="5">
        <f t="shared" si="1"/>
        <v>1502.4660671877141</v>
      </c>
      <c r="N16" s="6">
        <f>M16-VLOOKUP($A16,RankingWk14!$A$2:$H$33,3,FALSE)</f>
        <v>9.0638935851404767</v>
      </c>
    </row>
    <row r="17" spans="1:14">
      <c r="A17" t="s">
        <v>21</v>
      </c>
      <c r="B17">
        <v>16</v>
      </c>
      <c r="C17">
        <v>1499.5952793442361</v>
      </c>
      <c r="D17">
        <v>3</v>
      </c>
      <c r="E17">
        <v>1</v>
      </c>
      <c r="F17">
        <v>0</v>
      </c>
      <c r="G17">
        <v>2</v>
      </c>
      <c r="H17">
        <v>0</v>
      </c>
      <c r="J17">
        <f t="shared" si="2"/>
        <v>16</v>
      </c>
      <c r="K17">
        <f>VLOOKUP($A17,RankingWk14!$A$2:$H$33,2,FALSE)-J17</f>
        <v>9</v>
      </c>
      <c r="L17" t="str">
        <f t="shared" si="0"/>
        <v>San Diego Chargers</v>
      </c>
      <c r="M17" s="5">
        <f t="shared" si="1"/>
        <v>1499.5952793442361</v>
      </c>
      <c r="N17" s="6">
        <f>M17-VLOOKUP($A17,RankingWk14!$A$2:$H$33,3,FALSE)</f>
        <v>57.330881750498747</v>
      </c>
    </row>
    <row r="18" spans="1:14">
      <c r="A18" t="s">
        <v>41</v>
      </c>
      <c r="B18">
        <v>17</v>
      </c>
      <c r="C18">
        <v>1499.1510984912643</v>
      </c>
      <c r="D18">
        <v>3</v>
      </c>
      <c r="E18">
        <v>0</v>
      </c>
      <c r="F18">
        <v>0</v>
      </c>
      <c r="G18">
        <v>3</v>
      </c>
      <c r="H18">
        <v>0</v>
      </c>
      <c r="J18">
        <f t="shared" si="2"/>
        <v>17</v>
      </c>
      <c r="K18">
        <f>VLOOKUP($A18,RankingWk14!$A$2:$H$33,2,FALSE)-J18</f>
        <v>-3</v>
      </c>
      <c r="L18" t="str">
        <f t="shared" si="0"/>
        <v>Detroit Lions</v>
      </c>
      <c r="M18" s="5">
        <f t="shared" si="1"/>
        <v>1499.1510984912643</v>
      </c>
      <c r="N18" s="6">
        <f>M18-VLOOKUP($A18,RankingWk14!$A$2:$H$33,3,FALSE)</f>
        <v>5.2342675468059952</v>
      </c>
    </row>
    <row r="19" spans="1:14">
      <c r="A19" t="s">
        <v>42</v>
      </c>
      <c r="B19">
        <v>18</v>
      </c>
      <c r="C19">
        <v>1498.7056251795177</v>
      </c>
      <c r="D19">
        <v>3</v>
      </c>
      <c r="E19">
        <v>1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VLOOKUP($A19,RankingWk14!$A$2:$H$33,2,FALSE)-J19</f>
        <v>-9</v>
      </c>
      <c r="L19" t="str">
        <f t="shared" si="0"/>
        <v>Kansas City Chiefs</v>
      </c>
      <c r="M19" s="5">
        <f t="shared" si="1"/>
        <v>1498.7056251795177</v>
      </c>
      <c r="N19" s="6">
        <f>M19-VLOOKUP($A19,RankingWk14!$A$2:$H$33,3,FALSE)</f>
        <v>-40.636423553308987</v>
      </c>
    </row>
    <row r="20" spans="1:14">
      <c r="A20" t="s">
        <v>45</v>
      </c>
      <c r="B20">
        <v>19</v>
      </c>
      <c r="C20">
        <v>1491.8484317926943</v>
      </c>
      <c r="D20">
        <v>3</v>
      </c>
      <c r="E20">
        <v>0</v>
      </c>
      <c r="F20">
        <v>0</v>
      </c>
      <c r="G20">
        <v>3</v>
      </c>
      <c r="H20">
        <v>0</v>
      </c>
      <c r="J20">
        <f t="shared" si="2"/>
        <v>19</v>
      </c>
      <c r="K20">
        <f>VLOOKUP($A20,RankingWk14!$A$2:$H$33,2,FALSE)-J20</f>
        <v>0</v>
      </c>
      <c r="L20" t="str">
        <f t="shared" si="0"/>
        <v>New Orleans Saints</v>
      </c>
      <c r="M20" s="5">
        <f t="shared" si="1"/>
        <v>1491.8484317926943</v>
      </c>
      <c r="N20" s="6">
        <f>M20-VLOOKUP($A20,RankingWk14!$A$2:$H$33,3,FALSE)</f>
        <v>14.592934147897495</v>
      </c>
    </row>
    <row r="21" spans="1:14">
      <c r="A21" t="s">
        <v>44</v>
      </c>
      <c r="B21">
        <v>20</v>
      </c>
      <c r="C21">
        <v>1480.7058188868807</v>
      </c>
      <c r="D21">
        <v>3</v>
      </c>
      <c r="E21">
        <v>2</v>
      </c>
      <c r="F21">
        <v>0</v>
      </c>
      <c r="G21">
        <v>1</v>
      </c>
      <c r="H21">
        <v>0</v>
      </c>
      <c r="J21">
        <f t="shared" si="2"/>
        <v>20</v>
      </c>
      <c r="K21">
        <f>VLOOKUP($A21,RankingWk14!$A$2:$H$33,2,FALSE)-J21</f>
        <v>-7</v>
      </c>
      <c r="L21" t="str">
        <f t="shared" si="0"/>
        <v>Minnesota Vikings</v>
      </c>
      <c r="M21" s="5">
        <f t="shared" si="1"/>
        <v>1480.7058188868807</v>
      </c>
      <c r="N21" s="6">
        <f>M21-VLOOKUP($A21,RankingWk14!$A$2:$H$33,3,FALSE)</f>
        <v>-39.585883265134953</v>
      </c>
    </row>
    <row r="22" spans="1:14">
      <c r="A22" t="s">
        <v>28</v>
      </c>
      <c r="B22">
        <v>21</v>
      </c>
      <c r="C22">
        <v>1475.2726412858501</v>
      </c>
      <c r="D22">
        <v>3</v>
      </c>
      <c r="E22">
        <v>1</v>
      </c>
      <c r="F22">
        <v>0</v>
      </c>
      <c r="G22">
        <v>2</v>
      </c>
      <c r="H22">
        <v>0</v>
      </c>
      <c r="J22">
        <f t="shared" si="2"/>
        <v>21</v>
      </c>
      <c r="K22">
        <f>VLOOKUP($A22,RankingWk14!$A$2:$H$33,2,FALSE)-J22</f>
        <v>1</v>
      </c>
      <c r="L22" t="str">
        <f t="shared" si="0"/>
        <v>New York Giants</v>
      </c>
      <c r="M22" s="5">
        <f t="shared" si="1"/>
        <v>1475.2726412858501</v>
      </c>
      <c r="N22" s="6">
        <f>M22-VLOOKUP($A22,RankingWk14!$A$2:$H$33,3,FALSE)</f>
        <v>8.3296869547832557</v>
      </c>
    </row>
    <row r="23" spans="1:14">
      <c r="A23" t="s">
        <v>31</v>
      </c>
      <c r="B23">
        <v>22</v>
      </c>
      <c r="C23">
        <v>1475.2513265560901</v>
      </c>
      <c r="D23">
        <v>3</v>
      </c>
      <c r="E23">
        <v>1</v>
      </c>
      <c r="F23">
        <v>0</v>
      </c>
      <c r="G23">
        <v>2</v>
      </c>
      <c r="H23">
        <v>0</v>
      </c>
      <c r="J23">
        <f t="shared" si="2"/>
        <v>22</v>
      </c>
      <c r="K23">
        <f>VLOOKUP($A23,RankingWk14!$A$2:$H$33,2,FALSE)-J23</f>
        <v>-5</v>
      </c>
      <c r="L23" t="str">
        <f t="shared" si="0"/>
        <v>Houston Texans</v>
      </c>
      <c r="M23" s="5">
        <f t="shared" si="1"/>
        <v>1475.2513265560901</v>
      </c>
      <c r="N23" s="6">
        <f>M23-VLOOKUP($A23,RankingWk14!$A$2:$H$33,3,FALSE)</f>
        <v>-15.009016480916671</v>
      </c>
    </row>
    <row r="24" spans="1:14">
      <c r="A24" t="s">
        <v>43</v>
      </c>
      <c r="B24">
        <v>23</v>
      </c>
      <c r="C24">
        <v>1472.6906405324489</v>
      </c>
      <c r="D24">
        <v>3</v>
      </c>
      <c r="E24">
        <v>1</v>
      </c>
      <c r="F24">
        <v>0</v>
      </c>
      <c r="G24">
        <v>2</v>
      </c>
      <c r="H24">
        <v>0</v>
      </c>
      <c r="J24">
        <f t="shared" si="2"/>
        <v>23</v>
      </c>
      <c r="K24">
        <f>VLOOKUP($A24,RankingWk14!$A$2:$H$33,2,FALSE)-J24</f>
        <v>0</v>
      </c>
      <c r="L24" t="str">
        <f t="shared" si="0"/>
        <v>Miami Dolphins</v>
      </c>
      <c r="M24" s="5">
        <f t="shared" si="1"/>
        <v>1472.6906405324489</v>
      </c>
      <c r="N24" s="6">
        <f>M24-VLOOKUP($A24,RankingWk14!$A$2:$H$33,3,FALSE)</f>
        <v>6.5707142785934138</v>
      </c>
    </row>
    <row r="25" spans="1:14">
      <c r="A25" t="s">
        <v>46</v>
      </c>
      <c r="B25">
        <v>24</v>
      </c>
      <c r="C25">
        <v>1450.015824519746</v>
      </c>
      <c r="D25">
        <v>3</v>
      </c>
      <c r="E25">
        <v>2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VLOOKUP($A25,RankingWk14!$A$2:$H$33,2,FALSE)-J25</f>
        <v>-3</v>
      </c>
      <c r="L25" t="str">
        <f t="shared" si="0"/>
        <v>New York Jets</v>
      </c>
      <c r="M25" s="5">
        <f t="shared" si="1"/>
        <v>1450.015824519746</v>
      </c>
      <c r="N25" s="6">
        <f>M25-VLOOKUP($A25,RankingWk14!$A$2:$H$33,3,FALSE)</f>
        <v>-17.209232927374615</v>
      </c>
    </row>
    <row r="26" spans="1:14">
      <c r="A26" t="s">
        <v>32</v>
      </c>
      <c r="B26">
        <v>25</v>
      </c>
      <c r="C26">
        <v>1447.3544960401418</v>
      </c>
      <c r="D26">
        <v>3</v>
      </c>
      <c r="E26">
        <v>0</v>
      </c>
      <c r="F26">
        <v>0</v>
      </c>
      <c r="G26">
        <v>3</v>
      </c>
      <c r="H26">
        <v>0</v>
      </c>
      <c r="J26">
        <f t="shared" si="2"/>
        <v>25</v>
      </c>
      <c r="K26">
        <f>VLOOKUP($A26,RankingWk14!$A$2:$H$33,2,FALSE)-J26</f>
        <v>-5</v>
      </c>
      <c r="L26" t="str">
        <f t="shared" si="0"/>
        <v>Chicago Bears</v>
      </c>
      <c r="M26" s="5">
        <f t="shared" si="1"/>
        <v>1447.3544960401418</v>
      </c>
      <c r="N26" s="6">
        <f>M26-VLOOKUP($A26,RankingWk14!$A$2:$H$33,3,FALSE)</f>
        <v>-24.451649393543221</v>
      </c>
    </row>
    <row r="27" spans="1:14">
      <c r="A27" t="s">
        <v>34</v>
      </c>
      <c r="B27">
        <v>26</v>
      </c>
      <c r="C27">
        <v>1445.6290043163046</v>
      </c>
      <c r="D27">
        <v>3</v>
      </c>
      <c r="E27">
        <v>1</v>
      </c>
      <c r="F27">
        <v>0</v>
      </c>
      <c r="G27">
        <v>2</v>
      </c>
      <c r="H27">
        <v>0</v>
      </c>
      <c r="J27">
        <f t="shared" si="2"/>
        <v>26</v>
      </c>
      <c r="K27">
        <f>VLOOKUP($A27,RankingWk14!$A$2:$H$33,2,FALSE)-J27</f>
        <v>0</v>
      </c>
      <c r="L27" t="str">
        <f t="shared" si="0"/>
        <v>St. Louis Rams</v>
      </c>
      <c r="M27" s="5">
        <f t="shared" si="1"/>
        <v>1445.6290043163046</v>
      </c>
      <c r="N27" s="6">
        <f>M27-VLOOKUP($A27,RankingWk14!$A$2:$H$33,3,FALSE)</f>
        <v>15.809942562061224</v>
      </c>
    </row>
    <row r="28" spans="1:14">
      <c r="A28" t="s">
        <v>29</v>
      </c>
      <c r="B28">
        <v>27</v>
      </c>
      <c r="C28">
        <v>1427.7348969124153</v>
      </c>
      <c r="D28">
        <v>3</v>
      </c>
      <c r="E28">
        <v>1</v>
      </c>
      <c r="F28">
        <v>0</v>
      </c>
      <c r="G28">
        <v>2</v>
      </c>
      <c r="H28">
        <v>0</v>
      </c>
      <c r="J28">
        <f t="shared" si="2"/>
        <v>27</v>
      </c>
      <c r="K28">
        <f>VLOOKUP($A28,RankingWk14!$A$2:$H$33,2,FALSE)-J28</f>
        <v>2</v>
      </c>
      <c r="L28" t="str">
        <f t="shared" si="0"/>
        <v>Jacksonville Jaguars</v>
      </c>
      <c r="M28" s="5">
        <f t="shared" si="1"/>
        <v>1427.7348969124153</v>
      </c>
      <c r="N28" s="6">
        <f>M28-VLOOKUP($A28,RankingWk14!$A$2:$H$33,3,FALSE)</f>
        <v>31.147232865628439</v>
      </c>
    </row>
    <row r="29" spans="1:14">
      <c r="A29" t="s">
        <v>22</v>
      </c>
      <c r="B29">
        <v>28</v>
      </c>
      <c r="C29">
        <v>1393.3119454331927</v>
      </c>
      <c r="D29">
        <v>3</v>
      </c>
      <c r="E29">
        <v>1</v>
      </c>
      <c r="F29">
        <v>0</v>
      </c>
      <c r="G29">
        <v>2</v>
      </c>
      <c r="H29">
        <v>0</v>
      </c>
      <c r="J29">
        <f t="shared" si="2"/>
        <v>28</v>
      </c>
      <c r="K29">
        <f>VLOOKUP($A29,RankingWk14!$A$2:$H$33,2,FALSE)-J29</f>
        <v>-1</v>
      </c>
      <c r="L29" t="str">
        <f t="shared" si="0"/>
        <v>Washington Redskins</v>
      </c>
      <c r="M29" s="5">
        <f t="shared" si="1"/>
        <v>1393.3119454331927</v>
      </c>
      <c r="N29" s="6">
        <f>M29-VLOOKUP($A29,RankingWk14!$A$2:$H$33,3,FALSE)</f>
        <v>-21.884111442858057</v>
      </c>
    </row>
    <row r="30" spans="1:14">
      <c r="A30" t="s">
        <v>37</v>
      </c>
      <c r="B30">
        <v>29</v>
      </c>
      <c r="C30">
        <v>1388.7323834048009</v>
      </c>
      <c r="D30">
        <v>3</v>
      </c>
      <c r="E30">
        <v>2</v>
      </c>
      <c r="F30">
        <v>0</v>
      </c>
      <c r="G30">
        <v>1</v>
      </c>
      <c r="H30">
        <v>0</v>
      </c>
      <c r="J30">
        <f t="shared" si="2"/>
        <v>29</v>
      </c>
      <c r="K30">
        <f>VLOOKUP($A30,RankingWk14!$A$2:$H$33,2,FALSE)-J30</f>
        <v>1</v>
      </c>
      <c r="L30" t="str">
        <f t="shared" si="0"/>
        <v>Oakland Raiders</v>
      </c>
      <c r="M30" s="5">
        <f t="shared" si="1"/>
        <v>1388.7323834048009</v>
      </c>
      <c r="N30" s="6">
        <f>M30-VLOOKUP($A30,RankingWk14!$A$2:$H$33,3,FALSE)</f>
        <v>5.0667267750943665</v>
      </c>
    </row>
    <row r="31" spans="1:14">
      <c r="A31" t="s">
        <v>26</v>
      </c>
      <c r="B31">
        <v>30</v>
      </c>
      <c r="C31">
        <v>1366.8616286766292</v>
      </c>
      <c r="D31">
        <v>3</v>
      </c>
      <c r="E31">
        <v>1</v>
      </c>
      <c r="F31">
        <v>0</v>
      </c>
      <c r="G31">
        <v>2</v>
      </c>
      <c r="H31">
        <v>0</v>
      </c>
      <c r="J31">
        <f t="shared" si="2"/>
        <v>30</v>
      </c>
      <c r="K31">
        <f>VLOOKUP($A31,RankingWk14!$A$2:$H$33,2,FALSE)-J31</f>
        <v>2</v>
      </c>
      <c r="L31" t="str">
        <f t="shared" si="0"/>
        <v>Cleveland Browns</v>
      </c>
      <c r="M31" s="5">
        <f t="shared" si="1"/>
        <v>1366.8616286766292</v>
      </c>
      <c r="N31" s="6">
        <f>M31-VLOOKUP($A31,RankingWk14!$A$2:$H$33,3,FALSE)</f>
        <v>31.391937286468647</v>
      </c>
    </row>
    <row r="32" spans="1:14">
      <c r="A32" t="s">
        <v>47</v>
      </c>
      <c r="B32">
        <v>31</v>
      </c>
      <c r="C32">
        <v>1366.1916213467377</v>
      </c>
      <c r="D32">
        <v>3</v>
      </c>
      <c r="E32">
        <v>1</v>
      </c>
      <c r="F32">
        <v>0</v>
      </c>
      <c r="G32">
        <v>2</v>
      </c>
      <c r="H32">
        <v>0</v>
      </c>
      <c r="J32">
        <f t="shared" si="2"/>
        <v>31</v>
      </c>
      <c r="K32">
        <f>VLOOKUP($A32,RankingWk14!$A$2:$H$33,2,FALSE)-J32</f>
        <v>0</v>
      </c>
      <c r="L32" t="str">
        <f t="shared" si="0"/>
        <v>Tennessee Titans</v>
      </c>
      <c r="M32" s="5">
        <f t="shared" si="1"/>
        <v>1366.1916213467377</v>
      </c>
      <c r="N32" s="6">
        <f>M32-VLOOKUP($A32,RankingWk14!$A$2:$H$33,3,FALSE)</f>
        <v>24.181672766333804</v>
      </c>
    </row>
    <row r="33" spans="1:14">
      <c r="A33" t="s">
        <v>48</v>
      </c>
      <c r="B33">
        <v>32</v>
      </c>
      <c r="C33">
        <v>1354.4431525066113</v>
      </c>
      <c r="D33">
        <v>3</v>
      </c>
      <c r="E33">
        <v>1</v>
      </c>
      <c r="F33">
        <v>0</v>
      </c>
      <c r="G33">
        <v>2</v>
      </c>
      <c r="H33">
        <v>0</v>
      </c>
      <c r="J33">
        <f t="shared" si="2"/>
        <v>32</v>
      </c>
      <c r="K33">
        <f>VLOOKUP($A33,RankingWk14!$A$2:$H$33,2,FALSE)-J33</f>
        <v>-4</v>
      </c>
      <c r="L33" t="str">
        <f t="shared" si="0"/>
        <v>Tampa Bay Buccaneers</v>
      </c>
      <c r="M33" s="5">
        <f t="shared" si="1"/>
        <v>1354.4431525066113</v>
      </c>
      <c r="N33" s="6">
        <f>M33-VLOOKUP($A33,RankingWk14!$A$2:$H$33,3,FALSE)</f>
        <v>-49.440375734181771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O33"/>
    </sheetView>
  </sheetViews>
  <sheetFormatPr baseColWidth="10" defaultColWidth="8.83203125" defaultRowHeight="14" x14ac:dyDescent="0"/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30</v>
      </c>
      <c r="B2">
        <v>1</v>
      </c>
      <c r="C2">
        <v>1668.9324407346501</v>
      </c>
      <c r="D2">
        <v>3</v>
      </c>
      <c r="E2">
        <v>3</v>
      </c>
      <c r="F2">
        <v>0</v>
      </c>
      <c r="G2">
        <v>0</v>
      </c>
      <c r="H2">
        <v>1</v>
      </c>
      <c r="J2">
        <f>1</f>
        <v>1</v>
      </c>
      <c r="K2">
        <f>VLOOKUP($A2,RankingWk14!$A$2:$H$33,2,FALSE)-J2</f>
        <v>0</v>
      </c>
      <c r="L2" t="str">
        <f>A2</f>
        <v>New England Patriots</v>
      </c>
      <c r="M2" s="5">
        <f>C2</f>
        <v>1668.9324407346501</v>
      </c>
      <c r="N2" s="6">
        <f>M2-VLOOKUP($A2,RankingWk14!$A$2:$H$33,3,FALSE)</f>
        <v>-8.598538981787442</v>
      </c>
    </row>
    <row r="3" spans="1:14">
      <c r="A3" t="s">
        <v>52</v>
      </c>
      <c r="B3">
        <v>2</v>
      </c>
      <c r="C3">
        <v>1657.0929110310674</v>
      </c>
      <c r="D3">
        <v>4</v>
      </c>
      <c r="E3">
        <v>4</v>
      </c>
      <c r="F3">
        <v>0</v>
      </c>
      <c r="G3">
        <v>0</v>
      </c>
      <c r="H3">
        <v>0</v>
      </c>
      <c r="J3">
        <f>J2+1</f>
        <v>2</v>
      </c>
      <c r="K3">
        <f>VLOOKUP($A3,RankingWk14!$A$2:$H$33,2,FALSE)-J3</f>
        <v>0</v>
      </c>
      <c r="L3" t="str">
        <f t="shared" ref="L3:L33" si="0">A3</f>
        <v>Denver Broncos</v>
      </c>
      <c r="M3" s="5">
        <f t="shared" ref="M3:M33" si="1">C3</f>
        <v>1657.0929110310674</v>
      </c>
      <c r="N3" s="6">
        <f>M3-VLOOKUP($A3,RankingWk14!$A$2:$H$33,3,FALSE)</f>
        <v>-9.8863046051174024</v>
      </c>
    </row>
    <row r="4" spans="1:14">
      <c r="A4" t="s">
        <v>50</v>
      </c>
      <c r="B4">
        <v>3</v>
      </c>
      <c r="C4">
        <v>1615.7856079219566</v>
      </c>
      <c r="D4">
        <v>4</v>
      </c>
      <c r="E4">
        <v>2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VLOOKUP($A4,RankingWk14!$A$2:$H$33,2,FALSE)-J4</f>
        <v>1</v>
      </c>
      <c r="L4" t="str">
        <f t="shared" si="0"/>
        <v>Seattle Seahawks</v>
      </c>
      <c r="M4" s="5">
        <f t="shared" si="1"/>
        <v>1615.7856079219566</v>
      </c>
      <c r="N4" s="6">
        <f>M4-VLOOKUP($A4,RankingWk14!$A$2:$H$33,3,FALSE)</f>
        <v>-10.350699392686465</v>
      </c>
    </row>
    <row r="5" spans="1:14">
      <c r="A5" t="s">
        <v>36</v>
      </c>
      <c r="B5">
        <v>4</v>
      </c>
      <c r="C5">
        <v>1603.8176448150139</v>
      </c>
      <c r="D5">
        <v>4</v>
      </c>
      <c r="E5">
        <v>4</v>
      </c>
      <c r="F5">
        <v>0</v>
      </c>
      <c r="G5">
        <v>0</v>
      </c>
      <c r="H5">
        <v>0</v>
      </c>
      <c r="J5">
        <f t="shared" si="2"/>
        <v>4</v>
      </c>
      <c r="K5">
        <f>VLOOKUP($A5,RankingWk14!$A$2:$H$33,2,FALSE)-J5</f>
        <v>1</v>
      </c>
      <c r="L5" t="str">
        <f t="shared" si="0"/>
        <v>Cincinnati Bengals</v>
      </c>
      <c r="M5" s="5">
        <f t="shared" si="1"/>
        <v>1603.8176448150139</v>
      </c>
      <c r="N5" s="6">
        <f>M5-VLOOKUP($A5,RankingWk14!$A$2:$H$33,3,FALSE)</f>
        <v>-14.314707045786008</v>
      </c>
    </row>
    <row r="6" spans="1:14">
      <c r="A6" t="s">
        <v>33</v>
      </c>
      <c r="B6">
        <v>5</v>
      </c>
      <c r="C6">
        <v>1584.8538614332672</v>
      </c>
      <c r="D6">
        <v>4</v>
      </c>
      <c r="E6">
        <v>4</v>
      </c>
      <c r="F6">
        <v>0</v>
      </c>
      <c r="G6">
        <v>0</v>
      </c>
      <c r="H6">
        <v>0</v>
      </c>
      <c r="J6">
        <f t="shared" si="2"/>
        <v>5</v>
      </c>
      <c r="K6">
        <f>VLOOKUP($A6,RankingWk14!$A$2:$H$33,2,FALSE)-J6</f>
        <v>2</v>
      </c>
      <c r="L6" t="str">
        <f t="shared" si="0"/>
        <v>Green Bay Packers</v>
      </c>
      <c r="M6" s="5">
        <f t="shared" si="1"/>
        <v>1584.8538614332672</v>
      </c>
      <c r="N6" s="6">
        <f>M6-VLOOKUP($A6,RankingWk14!$A$2:$H$33,3,FALSE)</f>
        <v>16.266560303545702</v>
      </c>
    </row>
    <row r="7" spans="1:14">
      <c r="A7" t="s">
        <v>25</v>
      </c>
      <c r="B7">
        <v>6</v>
      </c>
      <c r="C7">
        <v>1555.8433918094356</v>
      </c>
      <c r="D7">
        <v>4</v>
      </c>
      <c r="E7">
        <v>1</v>
      </c>
      <c r="F7">
        <v>0</v>
      </c>
      <c r="G7">
        <v>3</v>
      </c>
      <c r="H7">
        <v>0</v>
      </c>
      <c r="J7">
        <f t="shared" si="2"/>
        <v>6</v>
      </c>
      <c r="K7">
        <f>VLOOKUP($A7,RankingWk14!$A$2:$H$33,2,FALSE)-J7</f>
        <v>5</v>
      </c>
      <c r="L7" t="str">
        <f t="shared" si="0"/>
        <v>San Francisco 49ers</v>
      </c>
      <c r="M7" s="5">
        <f t="shared" si="1"/>
        <v>1555.8433918094356</v>
      </c>
      <c r="N7" s="6">
        <f>M7-VLOOKUP($A7,RankingWk14!$A$2:$H$33,3,FALSE)</f>
        <v>27.197298876197465</v>
      </c>
    </row>
    <row r="8" spans="1:14">
      <c r="A8" t="s">
        <v>49</v>
      </c>
      <c r="B8">
        <v>7</v>
      </c>
      <c r="C8">
        <v>1554.9821742381071</v>
      </c>
      <c r="D8">
        <v>4</v>
      </c>
      <c r="E8">
        <v>3</v>
      </c>
      <c r="F8">
        <v>0</v>
      </c>
      <c r="G8">
        <v>1</v>
      </c>
      <c r="H8">
        <v>0</v>
      </c>
      <c r="J8">
        <f t="shared" si="2"/>
        <v>7</v>
      </c>
      <c r="K8">
        <f>VLOOKUP($A8,RankingWk14!$A$2:$H$33,2,FALSE)-J8</f>
        <v>-1</v>
      </c>
      <c r="L8" t="str">
        <f t="shared" si="0"/>
        <v>Arizona Cardinals</v>
      </c>
      <c r="M8" s="5">
        <f t="shared" si="1"/>
        <v>1554.9821742381071</v>
      </c>
      <c r="N8" s="6">
        <f>M8-VLOOKUP($A8,RankingWk14!$A$2:$H$33,3,FALSE)</f>
        <v>-58.651266984815038</v>
      </c>
    </row>
    <row r="9" spans="1:14">
      <c r="A9" t="s">
        <v>23</v>
      </c>
      <c r="B9">
        <v>8</v>
      </c>
      <c r="C9">
        <v>1552.2619958682301</v>
      </c>
      <c r="D9">
        <v>4</v>
      </c>
      <c r="E9">
        <v>4</v>
      </c>
      <c r="F9">
        <v>0</v>
      </c>
      <c r="G9">
        <v>0</v>
      </c>
      <c r="H9">
        <v>0</v>
      </c>
      <c r="J9">
        <f t="shared" si="2"/>
        <v>8</v>
      </c>
      <c r="K9">
        <f>VLOOKUP($A9,RankingWk14!$A$2:$H$33,2,FALSE)-J9</f>
        <v>-5</v>
      </c>
      <c r="L9" t="str">
        <f t="shared" si="0"/>
        <v>Carolina Panthers</v>
      </c>
      <c r="M9" s="5">
        <f t="shared" si="1"/>
        <v>1552.2619958682301</v>
      </c>
      <c r="N9" s="6">
        <f>M9-VLOOKUP($A9,RankingWk14!$A$2:$H$33,3,FALSE)</f>
        <v>-76.71604793302572</v>
      </c>
    </row>
    <row r="10" spans="1:14">
      <c r="A10" t="s">
        <v>24</v>
      </c>
      <c r="B10">
        <v>9</v>
      </c>
      <c r="C10">
        <v>1548.7453077692808</v>
      </c>
      <c r="D10">
        <v>4</v>
      </c>
      <c r="E10">
        <v>2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VLOOKUP($A10,RankingWk14!$A$2:$H$33,2,FALSE)-J10</f>
        <v>3</v>
      </c>
      <c r="L10" t="str">
        <f t="shared" si="0"/>
        <v>Dallas Cowboys</v>
      </c>
      <c r="M10" s="5">
        <f t="shared" si="1"/>
        <v>1548.7453077692808</v>
      </c>
      <c r="N10" s="6">
        <f>M10-VLOOKUP($A10,RankingWk14!$A$2:$H$33,3,FALSE)</f>
        <v>26.802234301140061</v>
      </c>
    </row>
    <row r="11" spans="1:14">
      <c r="A11" t="s">
        <v>35</v>
      </c>
      <c r="B11">
        <v>10</v>
      </c>
      <c r="C11">
        <v>1539.3709291747762</v>
      </c>
      <c r="D11">
        <v>4</v>
      </c>
      <c r="E11">
        <v>2</v>
      </c>
      <c r="F11">
        <v>0</v>
      </c>
      <c r="G11">
        <v>2</v>
      </c>
      <c r="H11">
        <v>0</v>
      </c>
      <c r="J11">
        <f t="shared" si="2"/>
        <v>10</v>
      </c>
      <c r="K11">
        <f>VLOOKUP($A11,RankingWk14!$A$2:$H$33,2,FALSE)-J11</f>
        <v>-2</v>
      </c>
      <c r="L11" t="str">
        <f t="shared" si="0"/>
        <v>Pittsburgh Steelers</v>
      </c>
      <c r="M11" s="5">
        <f t="shared" si="1"/>
        <v>1539.3709291747762</v>
      </c>
      <c r="N11" s="6">
        <f>M11-VLOOKUP($A11,RankingWk14!$A$2:$H$33,3,FALSE)</f>
        <v>-14.896316464768461</v>
      </c>
    </row>
    <row r="12" spans="1:14">
      <c r="A12" t="s">
        <v>51</v>
      </c>
      <c r="B12">
        <v>11</v>
      </c>
      <c r="C12">
        <v>1533.7795308112168</v>
      </c>
      <c r="D12">
        <v>4</v>
      </c>
      <c r="E12">
        <v>1</v>
      </c>
      <c r="F12">
        <v>0</v>
      </c>
      <c r="G12">
        <v>3</v>
      </c>
      <c r="H12">
        <v>0</v>
      </c>
      <c r="J12">
        <f t="shared" si="2"/>
        <v>11</v>
      </c>
      <c r="K12">
        <f>VLOOKUP($A12,RankingWk14!$A$2:$H$33,2,FALSE)-J12</f>
        <v>5</v>
      </c>
      <c r="L12" t="str">
        <f t="shared" si="0"/>
        <v>Baltimore Ravens</v>
      </c>
      <c r="M12" s="5">
        <f t="shared" si="1"/>
        <v>1533.7795308112168</v>
      </c>
      <c r="N12" s="6">
        <f>M12-VLOOKUP($A12,RankingWk14!$A$2:$H$33,3,FALSE)</f>
        <v>41.06191132611275</v>
      </c>
    </row>
    <row r="13" spans="1:14">
      <c r="A13" t="s">
        <v>27</v>
      </c>
      <c r="B13">
        <v>12</v>
      </c>
      <c r="C13">
        <v>1532.0440092796407</v>
      </c>
      <c r="D13">
        <v>4</v>
      </c>
      <c r="E13">
        <v>2</v>
      </c>
      <c r="F13">
        <v>0</v>
      </c>
      <c r="G13">
        <v>2</v>
      </c>
      <c r="H13">
        <v>0</v>
      </c>
      <c r="J13">
        <f t="shared" si="2"/>
        <v>12</v>
      </c>
      <c r="K13">
        <f>VLOOKUP($A13,RankingWk14!$A$2:$H$33,2,FALSE)-J13</f>
        <v>-2</v>
      </c>
      <c r="L13" t="str">
        <f t="shared" si="0"/>
        <v>Indianapolis Colts</v>
      </c>
      <c r="M13" s="5">
        <f t="shared" si="1"/>
        <v>1532.0440092796407</v>
      </c>
      <c r="N13" s="6">
        <f>M13-VLOOKUP($A13,RankingWk14!$A$2:$H$33,3,FALSE)</f>
        <v>-2.4935748599243652</v>
      </c>
    </row>
    <row r="14" spans="1:14">
      <c r="A14" t="s">
        <v>39</v>
      </c>
      <c r="B14">
        <v>13</v>
      </c>
      <c r="C14">
        <v>1522.0284287548398</v>
      </c>
      <c r="D14">
        <v>4</v>
      </c>
      <c r="E14">
        <v>4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VLOOKUP($A14,RankingWk14!$A$2:$H$33,2,FALSE)-J14</f>
        <v>11</v>
      </c>
      <c r="L14" t="str">
        <f t="shared" si="0"/>
        <v>Atlanta Falcons</v>
      </c>
      <c r="M14" s="5">
        <f t="shared" si="1"/>
        <v>1522.0284287548398</v>
      </c>
      <c r="N14" s="6">
        <f>M14-VLOOKUP($A14,RankingWk14!$A$2:$H$33,3,FALSE)</f>
        <v>66.187038429547783</v>
      </c>
    </row>
    <row r="15" spans="1:14">
      <c r="A15" t="s">
        <v>21</v>
      </c>
      <c r="B15">
        <v>14</v>
      </c>
      <c r="C15">
        <v>1507.5393270802144</v>
      </c>
      <c r="D15">
        <v>4</v>
      </c>
      <c r="E15">
        <v>2</v>
      </c>
      <c r="F15">
        <v>0</v>
      </c>
      <c r="G15">
        <v>2</v>
      </c>
      <c r="H15">
        <v>0</v>
      </c>
      <c r="J15">
        <f t="shared" si="2"/>
        <v>14</v>
      </c>
      <c r="K15">
        <f>VLOOKUP($A15,RankingWk14!$A$2:$H$33,2,FALSE)-J15</f>
        <v>11</v>
      </c>
      <c r="L15" t="str">
        <f t="shared" si="0"/>
        <v>San Diego Chargers</v>
      </c>
      <c r="M15" s="5">
        <f t="shared" si="1"/>
        <v>1507.5393270802144</v>
      </c>
      <c r="N15" s="6">
        <f>M15-VLOOKUP($A15,RankingWk14!$A$2:$H$33,3,FALSE)</f>
        <v>65.274929486477049</v>
      </c>
    </row>
    <row r="16" spans="1:14">
      <c r="A16" t="s">
        <v>45</v>
      </c>
      <c r="B16">
        <v>15</v>
      </c>
      <c r="C16">
        <v>1506.9006282926371</v>
      </c>
      <c r="D16">
        <v>4</v>
      </c>
      <c r="E16">
        <v>1</v>
      </c>
      <c r="F16">
        <v>0</v>
      </c>
      <c r="G16">
        <v>3</v>
      </c>
      <c r="H16">
        <v>0</v>
      </c>
      <c r="J16">
        <f t="shared" si="2"/>
        <v>15</v>
      </c>
      <c r="K16">
        <f>VLOOKUP($A16,RankingWk14!$A$2:$H$33,2,FALSE)-J16</f>
        <v>4</v>
      </c>
      <c r="L16" t="str">
        <f t="shared" si="0"/>
        <v>New Orleans Saints</v>
      </c>
      <c r="M16" s="5">
        <f t="shared" si="1"/>
        <v>1506.9006282926371</v>
      </c>
      <c r="N16" s="6">
        <f>M16-VLOOKUP($A16,RankingWk14!$A$2:$H$33,3,FALSE)</f>
        <v>29.645130647840233</v>
      </c>
    </row>
    <row r="17" spans="1:14">
      <c r="A17" t="s">
        <v>38</v>
      </c>
      <c r="B17">
        <v>16</v>
      </c>
      <c r="C17">
        <v>1500.3228215270858</v>
      </c>
      <c r="D17">
        <v>4</v>
      </c>
      <c r="E17">
        <v>1</v>
      </c>
      <c r="F17">
        <v>0</v>
      </c>
      <c r="G17">
        <v>3</v>
      </c>
      <c r="H17">
        <v>0</v>
      </c>
      <c r="J17">
        <f t="shared" si="2"/>
        <v>16</v>
      </c>
      <c r="K17">
        <f>VLOOKUP($A17,RankingWk14!$A$2:$H$33,2,FALSE)-J17</f>
        <v>2</v>
      </c>
      <c r="L17" t="str">
        <f t="shared" si="0"/>
        <v>Philadelphia Eagles</v>
      </c>
      <c r="M17" s="5">
        <f t="shared" si="1"/>
        <v>1500.3228215270858</v>
      </c>
      <c r="N17" s="6">
        <f>M17-VLOOKUP($A17,RankingWk14!$A$2:$H$33,3,FALSE)</f>
        <v>20.539835608140947</v>
      </c>
    </row>
    <row r="18" spans="1:14">
      <c r="A18" t="s">
        <v>41</v>
      </c>
      <c r="B18">
        <v>17</v>
      </c>
      <c r="C18">
        <v>1490.4128191850857</v>
      </c>
      <c r="D18">
        <v>4</v>
      </c>
      <c r="E18">
        <v>0</v>
      </c>
      <c r="F18">
        <v>0</v>
      </c>
      <c r="G18">
        <v>4</v>
      </c>
      <c r="H18">
        <v>0</v>
      </c>
      <c r="J18">
        <f t="shared" si="2"/>
        <v>17</v>
      </c>
      <c r="K18">
        <f>VLOOKUP($A18,RankingWk14!$A$2:$H$33,2,FALSE)-J18</f>
        <v>-3</v>
      </c>
      <c r="L18" t="str">
        <f t="shared" si="0"/>
        <v>Detroit Lions</v>
      </c>
      <c r="M18" s="5">
        <f t="shared" si="1"/>
        <v>1490.4128191850857</v>
      </c>
      <c r="N18" s="6">
        <f>M18-VLOOKUP($A18,RankingWk14!$A$2:$H$33,3,FALSE)</f>
        <v>-3.5040117593725881</v>
      </c>
    </row>
    <row r="19" spans="1:14">
      <c r="A19" t="s">
        <v>42</v>
      </c>
      <c r="B19">
        <v>18</v>
      </c>
      <c r="C19">
        <v>1489.5735390246364</v>
      </c>
      <c r="D19">
        <v>4</v>
      </c>
      <c r="E19">
        <v>1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VLOOKUP($A19,RankingWk14!$A$2:$H$33,2,FALSE)-J19</f>
        <v>-9</v>
      </c>
      <c r="L19" t="str">
        <f t="shared" si="0"/>
        <v>Kansas City Chiefs</v>
      </c>
      <c r="M19" s="5">
        <f t="shared" si="1"/>
        <v>1489.5735390246364</v>
      </c>
      <c r="N19" s="6">
        <f>M19-VLOOKUP($A19,RankingWk14!$A$2:$H$33,3,FALSE)</f>
        <v>-49.768509708190322</v>
      </c>
    </row>
    <row r="20" spans="1:14">
      <c r="A20" t="s">
        <v>40</v>
      </c>
      <c r="B20">
        <v>19</v>
      </c>
      <c r="C20">
        <v>1488.9896979878874</v>
      </c>
      <c r="D20">
        <v>4</v>
      </c>
      <c r="E20">
        <v>2</v>
      </c>
      <c r="F20">
        <v>0</v>
      </c>
      <c r="G20">
        <v>2</v>
      </c>
      <c r="H20">
        <v>0</v>
      </c>
      <c r="J20">
        <f t="shared" si="2"/>
        <v>19</v>
      </c>
      <c r="K20">
        <f>VLOOKUP($A20,RankingWk14!$A$2:$H$33,2,FALSE)-J20</f>
        <v>-4</v>
      </c>
      <c r="L20" t="str">
        <f t="shared" si="0"/>
        <v>Buffalo Bills</v>
      </c>
      <c r="M20" s="5">
        <f t="shared" si="1"/>
        <v>1488.9896979878874</v>
      </c>
      <c r="N20" s="6">
        <f>M20-VLOOKUP($A20,RankingWk14!$A$2:$H$33,3,FALSE)</f>
        <v>-4.4124756146861728</v>
      </c>
    </row>
    <row r="21" spans="1:14">
      <c r="A21" t="s">
        <v>28</v>
      </c>
      <c r="B21">
        <v>20</v>
      </c>
      <c r="C21">
        <v>1488.7490104856768</v>
      </c>
      <c r="D21">
        <v>4</v>
      </c>
      <c r="E21">
        <v>2</v>
      </c>
      <c r="F21">
        <v>0</v>
      </c>
      <c r="G21">
        <v>2</v>
      </c>
      <c r="H21">
        <v>0</v>
      </c>
      <c r="J21">
        <f t="shared" si="2"/>
        <v>20</v>
      </c>
      <c r="K21">
        <f>VLOOKUP($A21,RankingWk14!$A$2:$H$33,2,FALSE)-J21</f>
        <v>2</v>
      </c>
      <c r="L21" t="str">
        <f t="shared" si="0"/>
        <v>New York Giants</v>
      </c>
      <c r="M21" s="5">
        <f t="shared" si="1"/>
        <v>1488.7490104856768</v>
      </c>
      <c r="N21" s="6">
        <f>M21-VLOOKUP($A21,RankingWk14!$A$2:$H$33,3,FALSE)</f>
        <v>21.806056154609905</v>
      </c>
    </row>
    <row r="22" spans="1:14">
      <c r="A22" t="s">
        <v>44</v>
      </c>
      <c r="B22">
        <v>21</v>
      </c>
      <c r="C22">
        <v>1473.8635572398098</v>
      </c>
      <c r="D22">
        <v>4</v>
      </c>
      <c r="E22">
        <v>2</v>
      </c>
      <c r="F22">
        <v>0</v>
      </c>
      <c r="G22">
        <v>2</v>
      </c>
      <c r="H22">
        <v>0</v>
      </c>
      <c r="J22">
        <f t="shared" si="2"/>
        <v>21</v>
      </c>
      <c r="K22">
        <f>VLOOKUP($A22,RankingWk14!$A$2:$H$33,2,FALSE)-J22</f>
        <v>-8</v>
      </c>
      <c r="L22" t="str">
        <f t="shared" si="0"/>
        <v>Minnesota Vikings</v>
      </c>
      <c r="M22" s="5">
        <f t="shared" si="1"/>
        <v>1473.8635572398098</v>
      </c>
      <c r="N22" s="6">
        <f>M22-VLOOKUP($A22,RankingWk14!$A$2:$H$33,3,FALSE)</f>
        <v>-46.42814491220588</v>
      </c>
    </row>
    <row r="23" spans="1:14">
      <c r="A23" t="s">
        <v>31</v>
      </c>
      <c r="B23">
        <v>22</v>
      </c>
      <c r="C23">
        <v>1464.0259573402918</v>
      </c>
      <c r="D23">
        <v>4</v>
      </c>
      <c r="E23">
        <v>1</v>
      </c>
      <c r="F23">
        <v>0</v>
      </c>
      <c r="G23">
        <v>3</v>
      </c>
      <c r="H23">
        <v>0</v>
      </c>
      <c r="J23">
        <f t="shared" si="2"/>
        <v>22</v>
      </c>
      <c r="K23">
        <f>VLOOKUP($A23,RankingWk14!$A$2:$H$33,2,FALSE)-J23</f>
        <v>-5</v>
      </c>
      <c r="L23" t="str">
        <f t="shared" si="0"/>
        <v>Houston Texans</v>
      </c>
      <c r="M23" s="5">
        <f t="shared" si="1"/>
        <v>1464.0259573402918</v>
      </c>
      <c r="N23" s="6">
        <f>M23-VLOOKUP($A23,RankingWk14!$A$2:$H$33,3,FALSE)</f>
        <v>-26.23438569671498</v>
      </c>
    </row>
    <row r="24" spans="1:14">
      <c r="A24" t="s">
        <v>46</v>
      </c>
      <c r="B24">
        <v>23</v>
      </c>
      <c r="C24">
        <v>1463.3304603367394</v>
      </c>
      <c r="D24">
        <v>4</v>
      </c>
      <c r="E24">
        <v>3</v>
      </c>
      <c r="F24">
        <v>0</v>
      </c>
      <c r="G24">
        <v>1</v>
      </c>
      <c r="H24">
        <v>0</v>
      </c>
      <c r="J24">
        <f t="shared" si="2"/>
        <v>23</v>
      </c>
      <c r="K24">
        <f>VLOOKUP($A24,RankingWk14!$A$2:$H$33,2,FALSE)-J24</f>
        <v>-2</v>
      </c>
      <c r="L24" t="str">
        <f t="shared" si="0"/>
        <v>New York Jets</v>
      </c>
      <c r="M24" s="5">
        <f t="shared" si="1"/>
        <v>1463.3304603367394</v>
      </c>
      <c r="N24" s="6">
        <f>M24-VLOOKUP($A24,RankingWk14!$A$2:$H$33,3,FALSE)</f>
        <v>-3.8945971103812553</v>
      </c>
    </row>
    <row r="25" spans="1:14">
      <c r="A25" t="s">
        <v>34</v>
      </c>
      <c r="B25">
        <v>24</v>
      </c>
      <c r="C25">
        <v>1462.4798614863291</v>
      </c>
      <c r="D25">
        <v>4</v>
      </c>
      <c r="E25">
        <v>2</v>
      </c>
      <c r="F25">
        <v>0</v>
      </c>
      <c r="G25">
        <v>2</v>
      </c>
      <c r="H25">
        <v>0</v>
      </c>
      <c r="J25">
        <f t="shared" si="2"/>
        <v>24</v>
      </c>
      <c r="K25">
        <f>VLOOKUP($A25,RankingWk14!$A$2:$H$33,2,FALSE)-J25</f>
        <v>2</v>
      </c>
      <c r="L25" t="str">
        <f t="shared" si="0"/>
        <v>St. Louis Rams</v>
      </c>
      <c r="M25" s="5">
        <f t="shared" si="1"/>
        <v>1462.4798614863291</v>
      </c>
      <c r="N25" s="6">
        <f>M25-VLOOKUP($A25,RankingWk14!$A$2:$H$33,3,FALSE)</f>
        <v>32.660799732085707</v>
      </c>
    </row>
    <row r="26" spans="1:14">
      <c r="A26" t="s">
        <v>43</v>
      </c>
      <c r="B26">
        <v>25</v>
      </c>
      <c r="C26">
        <v>1459.3760047154556</v>
      </c>
      <c r="D26">
        <v>4</v>
      </c>
      <c r="E26">
        <v>1</v>
      </c>
      <c r="F26">
        <v>0</v>
      </c>
      <c r="G26">
        <v>3</v>
      </c>
      <c r="H26">
        <v>0</v>
      </c>
      <c r="J26">
        <f t="shared" si="2"/>
        <v>25</v>
      </c>
      <c r="K26">
        <f>VLOOKUP($A26,RankingWk14!$A$2:$H$33,2,FALSE)-J26</f>
        <v>-2</v>
      </c>
      <c r="L26" t="str">
        <f t="shared" si="0"/>
        <v>Miami Dolphins</v>
      </c>
      <c r="M26" s="5">
        <f t="shared" si="1"/>
        <v>1459.3760047154556</v>
      </c>
      <c r="N26" s="6">
        <f>M26-VLOOKUP($A26,RankingWk14!$A$2:$H$33,3,FALSE)</f>
        <v>-6.7439215383999453</v>
      </c>
    </row>
    <row r="27" spans="1:14">
      <c r="A27" t="s">
        <v>32</v>
      </c>
      <c r="B27">
        <v>26</v>
      </c>
      <c r="C27">
        <v>1457.7651854278288</v>
      </c>
      <c r="D27">
        <v>4</v>
      </c>
      <c r="E27">
        <v>1</v>
      </c>
      <c r="F27">
        <v>0</v>
      </c>
      <c r="G27">
        <v>3</v>
      </c>
      <c r="H27">
        <v>0</v>
      </c>
      <c r="J27">
        <f t="shared" si="2"/>
        <v>26</v>
      </c>
      <c r="K27">
        <f>VLOOKUP($A27,RankingWk14!$A$2:$H$33,2,FALSE)-J27</f>
        <v>-6</v>
      </c>
      <c r="L27" t="str">
        <f t="shared" si="0"/>
        <v>Chicago Bears</v>
      </c>
      <c r="M27" s="5">
        <f t="shared" si="1"/>
        <v>1457.7651854278288</v>
      </c>
      <c r="N27" s="6">
        <f>M27-VLOOKUP($A27,RankingWk14!$A$2:$H$33,3,FALSE)</f>
        <v>-14.040960005856277</v>
      </c>
    </row>
    <row r="28" spans="1:14">
      <c r="A28" t="s">
        <v>29</v>
      </c>
      <c r="B28">
        <v>27</v>
      </c>
      <c r="C28">
        <v>1418.5750777134772</v>
      </c>
      <c r="D28">
        <v>4</v>
      </c>
      <c r="E28">
        <v>1</v>
      </c>
      <c r="F28">
        <v>0</v>
      </c>
      <c r="G28">
        <v>3</v>
      </c>
      <c r="H28">
        <v>0</v>
      </c>
      <c r="J28">
        <f t="shared" si="2"/>
        <v>27</v>
      </c>
      <c r="K28">
        <f>VLOOKUP($A28,RankingWk14!$A$2:$H$33,2,FALSE)-J28</f>
        <v>2</v>
      </c>
      <c r="L28" t="str">
        <f t="shared" si="0"/>
        <v>Jacksonville Jaguars</v>
      </c>
      <c r="M28" s="5">
        <f t="shared" si="1"/>
        <v>1418.5750777134772</v>
      </c>
      <c r="N28" s="6">
        <f>M28-VLOOKUP($A28,RankingWk14!$A$2:$H$33,3,FALSE)</f>
        <v>21.987413666690372</v>
      </c>
    </row>
    <row r="29" spans="1:14">
      <c r="A29" t="s">
        <v>22</v>
      </c>
      <c r="B29">
        <v>28</v>
      </c>
      <c r="C29">
        <v>1410.0861325619301</v>
      </c>
      <c r="D29">
        <v>4</v>
      </c>
      <c r="E29">
        <v>2</v>
      </c>
      <c r="F29">
        <v>0</v>
      </c>
      <c r="G29">
        <v>2</v>
      </c>
      <c r="H29">
        <v>0</v>
      </c>
      <c r="J29">
        <f t="shared" si="2"/>
        <v>28</v>
      </c>
      <c r="K29">
        <f>VLOOKUP($A29,RankingWk14!$A$2:$H$33,2,FALSE)-J29</f>
        <v>-1</v>
      </c>
      <c r="L29" t="str">
        <f t="shared" si="0"/>
        <v>Washington Redskins</v>
      </c>
      <c r="M29" s="5">
        <f t="shared" si="1"/>
        <v>1410.0861325619301</v>
      </c>
      <c r="N29" s="6">
        <f>M29-VLOOKUP($A29,RankingWk14!$A$2:$H$33,3,FALSE)</f>
        <v>-5.1099243141206898</v>
      </c>
    </row>
    <row r="30" spans="1:14">
      <c r="A30" t="s">
        <v>37</v>
      </c>
      <c r="B30">
        <v>29</v>
      </c>
      <c r="C30">
        <v>1378.3216940171139</v>
      </c>
      <c r="D30">
        <v>4</v>
      </c>
      <c r="E30">
        <v>2</v>
      </c>
      <c r="F30">
        <v>0</v>
      </c>
      <c r="G30">
        <v>2</v>
      </c>
      <c r="H30">
        <v>0</v>
      </c>
      <c r="J30">
        <f t="shared" si="2"/>
        <v>29</v>
      </c>
      <c r="K30">
        <f>VLOOKUP($A30,RankingWk14!$A$2:$H$33,2,FALSE)-J30</f>
        <v>1</v>
      </c>
      <c r="L30" t="str">
        <f t="shared" si="0"/>
        <v>Oakland Raiders</v>
      </c>
      <c r="M30" s="5">
        <f t="shared" si="1"/>
        <v>1378.3216940171139</v>
      </c>
      <c r="N30" s="6">
        <f>M30-VLOOKUP($A30,RankingWk14!$A$2:$H$33,3,FALSE)</f>
        <v>-5.343962612592577</v>
      </c>
    </row>
    <row r="31" spans="1:14">
      <c r="A31" t="s">
        <v>47</v>
      </c>
      <c r="B31">
        <v>30</v>
      </c>
      <c r="C31">
        <v>1366.1916213467377</v>
      </c>
      <c r="D31">
        <v>3</v>
      </c>
      <c r="E31">
        <v>1</v>
      </c>
      <c r="F31">
        <v>0</v>
      </c>
      <c r="G31">
        <v>2</v>
      </c>
      <c r="H31">
        <v>1</v>
      </c>
      <c r="J31">
        <f t="shared" si="2"/>
        <v>30</v>
      </c>
      <c r="K31">
        <f>VLOOKUP($A31,RankingWk14!$A$2:$H$33,2,FALSE)-J31</f>
        <v>1</v>
      </c>
      <c r="L31" t="str">
        <f t="shared" si="0"/>
        <v>Tennessee Titans</v>
      </c>
      <c r="M31" s="5">
        <f t="shared" si="1"/>
        <v>1366.1916213467377</v>
      </c>
      <c r="N31" s="6">
        <f>M31-VLOOKUP($A31,RankingWk14!$A$2:$H$33,3,FALSE)</f>
        <v>24.181672766333804</v>
      </c>
    </row>
    <row r="32" spans="1:14">
      <c r="A32" t="s">
        <v>26</v>
      </c>
      <c r="B32">
        <v>31</v>
      </c>
      <c r="C32">
        <v>1358.9175809406509</v>
      </c>
      <c r="D32">
        <v>4</v>
      </c>
      <c r="E32">
        <v>1</v>
      </c>
      <c r="F32">
        <v>0</v>
      </c>
      <c r="G32">
        <v>3</v>
      </c>
      <c r="H32">
        <v>0</v>
      </c>
      <c r="J32">
        <f t="shared" si="2"/>
        <v>31</v>
      </c>
      <c r="K32">
        <f>VLOOKUP($A32,RankingWk14!$A$2:$H$33,2,FALSE)-J32</f>
        <v>1</v>
      </c>
      <c r="L32" t="str">
        <f t="shared" si="0"/>
        <v>Cleveland Browns</v>
      </c>
      <c r="M32" s="5">
        <f t="shared" si="1"/>
        <v>1358.9175809406509</v>
      </c>
      <c r="N32" s="6">
        <f>M32-VLOOKUP($A32,RankingWk14!$A$2:$H$33,3,FALSE)</f>
        <v>23.447889550490345</v>
      </c>
    </row>
    <row r="33" spans="1:14">
      <c r="A33" t="s">
        <v>48</v>
      </c>
      <c r="B33">
        <v>32</v>
      </c>
      <c r="C33">
        <v>1348.2131069320126</v>
      </c>
      <c r="D33">
        <v>4</v>
      </c>
      <c r="E33">
        <v>1</v>
      </c>
      <c r="F33">
        <v>0</v>
      </c>
      <c r="G33">
        <v>3</v>
      </c>
      <c r="H33">
        <v>0</v>
      </c>
      <c r="J33">
        <f t="shared" si="2"/>
        <v>32</v>
      </c>
      <c r="K33">
        <f>VLOOKUP($A33,RankingWk14!$A$2:$H$33,2,FALSE)-J33</f>
        <v>-4</v>
      </c>
      <c r="L33" t="str">
        <f t="shared" si="0"/>
        <v>Tampa Bay Buccaneers</v>
      </c>
      <c r="M33" s="5">
        <f t="shared" si="1"/>
        <v>1348.2131069320126</v>
      </c>
      <c r="N33" s="6">
        <f>M33-VLOOKUP($A33,RankingWk14!$A$2:$H$33,3,FALSE)</f>
        <v>-55.670421308780533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Predictions</vt:lpstr>
      <vt:lpstr>NoGamma</vt:lpstr>
      <vt:lpstr>GammaScale</vt:lpstr>
      <vt:lpstr>GammaRaw</vt:lpstr>
      <vt:lpstr>RankingWk1</vt:lpstr>
      <vt:lpstr>RankingWk2</vt:lpstr>
      <vt:lpstr>RankingWk3</vt:lpstr>
      <vt:lpstr>RankingWk4</vt:lpstr>
      <vt:lpstr>RankingWk5</vt:lpstr>
      <vt:lpstr>RankingWk6</vt:lpstr>
      <vt:lpstr>RankingWk7</vt:lpstr>
      <vt:lpstr>RankingWk8</vt:lpstr>
      <vt:lpstr>RankingWk9</vt:lpstr>
      <vt:lpstr>RankingWk10</vt:lpstr>
      <vt:lpstr>RankingWk11</vt:lpstr>
      <vt:lpstr>RankingWk12</vt:lpstr>
      <vt:lpstr>RankingWk13</vt:lpstr>
      <vt:lpstr>RankingWk14</vt:lpstr>
      <vt:lpstr>RankingWk15</vt:lpstr>
      <vt:lpstr>RankingWk16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Stephen Sim</cp:lastModifiedBy>
  <dcterms:created xsi:type="dcterms:W3CDTF">2016-01-26T15:28:12Z</dcterms:created>
  <dcterms:modified xsi:type="dcterms:W3CDTF">2016-01-26T16:52:39Z</dcterms:modified>
</cp:coreProperties>
</file>