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9340" yWindow="0" windowWidth="25600" windowHeight="14980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state="hidden" r:id="rId5"/>
    <sheet name="RankingWk2" sheetId="6" state="hidden" r:id="rId6"/>
    <sheet name="RankingWk3" sheetId="7" state="hidden" r:id="rId7"/>
    <sheet name="RankingWk4" sheetId="8" state="hidden" r:id="rId8"/>
    <sheet name="RankingWk5" sheetId="9" state="hidden" r:id="rId9"/>
    <sheet name="RankingWk6" sheetId="10" state="hidden" r:id="rId10"/>
    <sheet name="RankingWk7" sheetId="11" state="hidden" r:id="rId11"/>
    <sheet name="RankingWk8" sheetId="12" state="hidden" r:id="rId12"/>
    <sheet name="RankingWk9" sheetId="13" state="hidden" r:id="rId13"/>
    <sheet name="RankingWk10" sheetId="14" state="hidden" r:id="rId14"/>
    <sheet name="RankingWk11" sheetId="15" state="hidden" r:id="rId15"/>
    <sheet name="RankingWk12" sheetId="16" state="hidden" r:id="rId16"/>
    <sheet name="RankingWk13" sheetId="17" state="hidden" r:id="rId17"/>
    <sheet name="RankingWk14" sheetId="18" state="hidden" r:id="rId18"/>
    <sheet name="RankingWk15" sheetId="19" state="hidden" r:id="rId19"/>
    <sheet name="RankingWk16" sheetId="20" state="hidden" r:id="rId20"/>
    <sheet name="RankingWk17" sheetId="21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21" l="1"/>
  <c r="K33" i="21"/>
  <c r="N32" i="21"/>
  <c r="K32" i="21"/>
  <c r="N31" i="21"/>
  <c r="K31" i="21"/>
  <c r="N30" i="21"/>
  <c r="K30" i="21"/>
  <c r="N29" i="21"/>
  <c r="K29" i="21"/>
  <c r="N28" i="21"/>
  <c r="K28" i="21"/>
  <c r="N27" i="21"/>
  <c r="K27" i="21"/>
  <c r="N26" i="21"/>
  <c r="K26" i="21"/>
  <c r="N25" i="21"/>
  <c r="K25" i="21"/>
  <c r="N24" i="21"/>
  <c r="K24" i="21"/>
  <c r="N23" i="21"/>
  <c r="K23" i="21"/>
  <c r="N22" i="21"/>
  <c r="K22" i="21"/>
  <c r="N21" i="21"/>
  <c r="K21" i="21"/>
  <c r="N20" i="21"/>
  <c r="K20" i="21"/>
  <c r="N19" i="21"/>
  <c r="K19" i="21"/>
  <c r="N18" i="21"/>
  <c r="K18" i="21"/>
  <c r="N17" i="21"/>
  <c r="K17" i="21"/>
  <c r="N16" i="21"/>
  <c r="K16" i="21"/>
  <c r="N15" i="21"/>
  <c r="K15" i="21"/>
  <c r="N14" i="21"/>
  <c r="K14" i="21"/>
  <c r="N13" i="21"/>
  <c r="K13" i="21"/>
  <c r="N12" i="21"/>
  <c r="K12" i="21"/>
  <c r="N11" i="21"/>
  <c r="K11" i="21"/>
  <c r="N10" i="21"/>
  <c r="K10" i="21"/>
  <c r="N9" i="21"/>
  <c r="K9" i="21"/>
  <c r="N8" i="21"/>
  <c r="K8" i="21"/>
  <c r="N7" i="21"/>
  <c r="K7" i="21"/>
  <c r="N6" i="21"/>
  <c r="K6" i="21"/>
  <c r="N5" i="21"/>
  <c r="K5" i="21"/>
  <c r="N4" i="21"/>
  <c r="K4" i="21"/>
  <c r="N3" i="21"/>
  <c r="K3" i="21"/>
  <c r="N2" i="21"/>
  <c r="K2" i="2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4"/>
  <c r="K33" i="14"/>
  <c r="N32" i="14"/>
  <c r="K32" i="14"/>
  <c r="N31" i="14"/>
  <c r="K31" i="14"/>
  <c r="N30" i="14"/>
  <c r="K30" i="14"/>
  <c r="N29" i="14"/>
  <c r="K29" i="14"/>
  <c r="N28" i="14"/>
  <c r="K28" i="14"/>
  <c r="N27" i="14"/>
  <c r="K27" i="14"/>
  <c r="N26" i="14"/>
  <c r="K26" i="14"/>
  <c r="N25" i="14"/>
  <c r="K25" i="14"/>
  <c r="N24" i="14"/>
  <c r="K24" i="14"/>
  <c r="N23" i="14"/>
  <c r="K23" i="14"/>
  <c r="N22" i="14"/>
  <c r="K22" i="14"/>
  <c r="N21" i="14"/>
  <c r="K21" i="14"/>
  <c r="N20" i="14"/>
  <c r="K20" i="14"/>
  <c r="N19" i="14"/>
  <c r="K19" i="14"/>
  <c r="N18" i="14"/>
  <c r="K18" i="14"/>
  <c r="N17" i="14"/>
  <c r="K17" i="14"/>
  <c r="N16" i="14"/>
  <c r="K16" i="14"/>
  <c r="N15" i="14"/>
  <c r="K15" i="14"/>
  <c r="N14" i="14"/>
  <c r="K14" i="14"/>
  <c r="N13" i="14"/>
  <c r="K13" i="14"/>
  <c r="N12" i="14"/>
  <c r="K12" i="14"/>
  <c r="N11" i="14"/>
  <c r="K11" i="14"/>
  <c r="N10" i="14"/>
  <c r="K10" i="14"/>
  <c r="N9" i="14"/>
  <c r="K9" i="14"/>
  <c r="N8" i="14"/>
  <c r="K8" i="14"/>
  <c r="N7" i="14"/>
  <c r="K7" i="14"/>
  <c r="N6" i="14"/>
  <c r="K6" i="14"/>
  <c r="N5" i="14"/>
  <c r="K5" i="14"/>
  <c r="N4" i="14"/>
  <c r="K4" i="14"/>
  <c r="N3" i="14"/>
  <c r="K3" i="14"/>
  <c r="N2" i="14"/>
  <c r="K2" i="14"/>
  <c r="N33" i="15"/>
  <c r="K33" i="15"/>
  <c r="N32" i="15"/>
  <c r="K32" i="15"/>
  <c r="N31" i="15"/>
  <c r="K31" i="15"/>
  <c r="N30" i="15"/>
  <c r="K30" i="15"/>
  <c r="N29" i="15"/>
  <c r="K29" i="15"/>
  <c r="N28" i="15"/>
  <c r="K28" i="15"/>
  <c r="N27" i="15"/>
  <c r="K27" i="15"/>
  <c r="N26" i="15"/>
  <c r="K26" i="15"/>
  <c r="N25" i="15"/>
  <c r="K25" i="15"/>
  <c r="N24" i="15"/>
  <c r="K24" i="15"/>
  <c r="N23" i="15"/>
  <c r="K23" i="15"/>
  <c r="N22" i="15"/>
  <c r="K22" i="15"/>
  <c r="N21" i="15"/>
  <c r="K21" i="15"/>
  <c r="N20" i="15"/>
  <c r="K20" i="15"/>
  <c r="N19" i="15"/>
  <c r="K19" i="15"/>
  <c r="N18" i="15"/>
  <c r="K18" i="15"/>
  <c r="N17" i="15"/>
  <c r="K17" i="15"/>
  <c r="N16" i="15"/>
  <c r="K16" i="15"/>
  <c r="N15" i="15"/>
  <c r="K15" i="15"/>
  <c r="N14" i="15"/>
  <c r="K14" i="15"/>
  <c r="N13" i="15"/>
  <c r="K13" i="15"/>
  <c r="N12" i="15"/>
  <c r="K12" i="15"/>
  <c r="N11" i="15"/>
  <c r="K11" i="15"/>
  <c r="N10" i="15"/>
  <c r="K10" i="15"/>
  <c r="N9" i="15"/>
  <c r="K9" i="15"/>
  <c r="N8" i="15"/>
  <c r="K8" i="15"/>
  <c r="N7" i="15"/>
  <c r="K7" i="15"/>
  <c r="N6" i="15"/>
  <c r="K6" i="15"/>
  <c r="N5" i="15"/>
  <c r="K5" i="15"/>
  <c r="N4" i="15"/>
  <c r="K4" i="15"/>
  <c r="N3" i="15"/>
  <c r="K3" i="15"/>
  <c r="N2" i="15"/>
  <c r="K2" i="15"/>
  <c r="N33" i="16"/>
  <c r="K33" i="16"/>
  <c r="N32" i="16"/>
  <c r="K32" i="16"/>
  <c r="N31" i="16"/>
  <c r="K31" i="16"/>
  <c r="N30" i="16"/>
  <c r="K30" i="16"/>
  <c r="N29" i="16"/>
  <c r="K29" i="16"/>
  <c r="N28" i="16"/>
  <c r="K28" i="16"/>
  <c r="N27" i="16"/>
  <c r="K27" i="16"/>
  <c r="N26" i="16"/>
  <c r="K26" i="16"/>
  <c r="N25" i="16"/>
  <c r="K25" i="16"/>
  <c r="N24" i="16"/>
  <c r="K24" i="16"/>
  <c r="N23" i="16"/>
  <c r="K23" i="16"/>
  <c r="N22" i="16"/>
  <c r="K22" i="16"/>
  <c r="N21" i="16"/>
  <c r="K21" i="16"/>
  <c r="N20" i="16"/>
  <c r="K20" i="16"/>
  <c r="N19" i="16"/>
  <c r="K19" i="16"/>
  <c r="N18" i="16"/>
  <c r="K18" i="16"/>
  <c r="N17" i="16"/>
  <c r="K17" i="16"/>
  <c r="N16" i="16"/>
  <c r="K16" i="16"/>
  <c r="N15" i="16"/>
  <c r="K15" i="16"/>
  <c r="N14" i="16"/>
  <c r="K14" i="16"/>
  <c r="N13" i="16"/>
  <c r="K13" i="16"/>
  <c r="N12" i="16"/>
  <c r="K12" i="16"/>
  <c r="N11" i="16"/>
  <c r="K11" i="16"/>
  <c r="N10" i="16"/>
  <c r="K10" i="16"/>
  <c r="N9" i="16"/>
  <c r="K9" i="16"/>
  <c r="N8" i="16"/>
  <c r="K8" i="16"/>
  <c r="N7" i="16"/>
  <c r="K7" i="16"/>
  <c r="N6" i="16"/>
  <c r="K6" i="16"/>
  <c r="N5" i="16"/>
  <c r="K5" i="16"/>
  <c r="N4" i="16"/>
  <c r="K4" i="16"/>
  <c r="N3" i="16"/>
  <c r="K3" i="16"/>
  <c r="N2" i="16"/>
  <c r="K2" i="16"/>
  <c r="N33" i="17"/>
  <c r="K33" i="17"/>
  <c r="N32" i="17"/>
  <c r="K32" i="17"/>
  <c r="N31" i="17"/>
  <c r="K31" i="17"/>
  <c r="N30" i="17"/>
  <c r="K30" i="17"/>
  <c r="N29" i="17"/>
  <c r="K29" i="17"/>
  <c r="N28" i="17"/>
  <c r="K28" i="17"/>
  <c r="N27" i="17"/>
  <c r="K27" i="17"/>
  <c r="N26" i="17"/>
  <c r="K26" i="17"/>
  <c r="N25" i="17"/>
  <c r="K25" i="17"/>
  <c r="N24" i="17"/>
  <c r="K24" i="17"/>
  <c r="N23" i="17"/>
  <c r="K23" i="17"/>
  <c r="N22" i="17"/>
  <c r="K22" i="17"/>
  <c r="N21" i="17"/>
  <c r="K21" i="17"/>
  <c r="N20" i="17"/>
  <c r="K20" i="17"/>
  <c r="N19" i="17"/>
  <c r="K19" i="17"/>
  <c r="N18" i="17"/>
  <c r="K18" i="17"/>
  <c r="N17" i="17"/>
  <c r="K17" i="17"/>
  <c r="N16" i="17"/>
  <c r="K16" i="17"/>
  <c r="N15" i="17"/>
  <c r="K15" i="17"/>
  <c r="N14" i="17"/>
  <c r="K14" i="17"/>
  <c r="N13" i="17"/>
  <c r="K13" i="17"/>
  <c r="N12" i="17"/>
  <c r="K12" i="17"/>
  <c r="N11" i="17"/>
  <c r="K11" i="17"/>
  <c r="N10" i="17"/>
  <c r="K10" i="17"/>
  <c r="N9" i="17"/>
  <c r="K9" i="17"/>
  <c r="N8" i="17"/>
  <c r="K8" i="17"/>
  <c r="N7" i="17"/>
  <c r="K7" i="17"/>
  <c r="N6" i="17"/>
  <c r="K6" i="17"/>
  <c r="N5" i="17"/>
  <c r="K5" i="17"/>
  <c r="N4" i="17"/>
  <c r="K4" i="17"/>
  <c r="N3" i="17"/>
  <c r="K3" i="17"/>
  <c r="N2" i="17"/>
  <c r="K2" i="17"/>
  <c r="N33" i="18"/>
  <c r="K33" i="18"/>
  <c r="N32" i="18"/>
  <c r="K32" i="18"/>
  <c r="N31" i="18"/>
  <c r="K31" i="18"/>
  <c r="N30" i="18"/>
  <c r="K30" i="18"/>
  <c r="N29" i="18"/>
  <c r="K29" i="18"/>
  <c r="N28" i="18"/>
  <c r="K28" i="18"/>
  <c r="N27" i="18"/>
  <c r="K27" i="18"/>
  <c r="N26" i="18"/>
  <c r="K26" i="18"/>
  <c r="N25" i="18"/>
  <c r="K25" i="18"/>
  <c r="N24" i="18"/>
  <c r="K24" i="18"/>
  <c r="N23" i="18"/>
  <c r="K23" i="18"/>
  <c r="N22" i="18"/>
  <c r="K22" i="18"/>
  <c r="N21" i="18"/>
  <c r="K21" i="18"/>
  <c r="N20" i="18"/>
  <c r="K20" i="18"/>
  <c r="N19" i="18"/>
  <c r="K19" i="18"/>
  <c r="N18" i="18"/>
  <c r="K18" i="18"/>
  <c r="N17" i="18"/>
  <c r="K17" i="18"/>
  <c r="N16" i="18"/>
  <c r="K16" i="18"/>
  <c r="N15" i="18"/>
  <c r="K15" i="18"/>
  <c r="N14" i="18"/>
  <c r="K14" i="18"/>
  <c r="N13" i="18"/>
  <c r="K13" i="18"/>
  <c r="N12" i="18"/>
  <c r="K12" i="18"/>
  <c r="N11" i="18"/>
  <c r="K11" i="18"/>
  <c r="N10" i="18"/>
  <c r="K10" i="18"/>
  <c r="N9" i="18"/>
  <c r="K9" i="18"/>
  <c r="N8" i="18"/>
  <c r="K8" i="18"/>
  <c r="N7" i="18"/>
  <c r="K7" i="18"/>
  <c r="N6" i="18"/>
  <c r="K6" i="18"/>
  <c r="N5" i="18"/>
  <c r="K5" i="18"/>
  <c r="N4" i="18"/>
  <c r="K4" i="18"/>
  <c r="N3" i="18"/>
  <c r="K3" i="18"/>
  <c r="N2" i="18"/>
  <c r="K2" i="18"/>
  <c r="N33" i="19"/>
  <c r="K33" i="19"/>
  <c r="N32" i="19"/>
  <c r="K32" i="19"/>
  <c r="N31" i="19"/>
  <c r="K31" i="19"/>
  <c r="N30" i="19"/>
  <c r="K30" i="19"/>
  <c r="N29" i="19"/>
  <c r="K29" i="19"/>
  <c r="N28" i="19"/>
  <c r="K28" i="19"/>
  <c r="N27" i="19"/>
  <c r="K27" i="19"/>
  <c r="N26" i="19"/>
  <c r="K26" i="19"/>
  <c r="N25" i="19"/>
  <c r="K25" i="19"/>
  <c r="N24" i="19"/>
  <c r="K24" i="19"/>
  <c r="N23" i="19"/>
  <c r="K23" i="19"/>
  <c r="N22" i="19"/>
  <c r="K22" i="19"/>
  <c r="N21" i="19"/>
  <c r="K21" i="19"/>
  <c r="N20" i="19"/>
  <c r="K20" i="19"/>
  <c r="N19" i="19"/>
  <c r="K19" i="19"/>
  <c r="N18" i="19"/>
  <c r="K18" i="19"/>
  <c r="N17" i="19"/>
  <c r="K17" i="19"/>
  <c r="N16" i="19"/>
  <c r="K16" i="19"/>
  <c r="N15" i="19"/>
  <c r="K15" i="19"/>
  <c r="N14" i="19"/>
  <c r="K14" i="19"/>
  <c r="N13" i="19"/>
  <c r="K13" i="19"/>
  <c r="N12" i="19"/>
  <c r="K12" i="19"/>
  <c r="N11" i="19"/>
  <c r="K11" i="19"/>
  <c r="N10" i="19"/>
  <c r="K10" i="19"/>
  <c r="N9" i="19"/>
  <c r="K9" i="19"/>
  <c r="N8" i="19"/>
  <c r="K8" i="19"/>
  <c r="N7" i="19"/>
  <c r="K7" i="19"/>
  <c r="N6" i="19"/>
  <c r="K6" i="19"/>
  <c r="N5" i="19"/>
  <c r="K5" i="19"/>
  <c r="N4" i="19"/>
  <c r="K4" i="19"/>
  <c r="N3" i="19"/>
  <c r="K3" i="19"/>
  <c r="N2" i="19"/>
  <c r="K2" i="19"/>
  <c r="N33" i="20"/>
  <c r="K33" i="20"/>
  <c r="N32" i="20"/>
  <c r="K32" i="20"/>
  <c r="N31" i="20"/>
  <c r="K31" i="20"/>
  <c r="N30" i="20"/>
  <c r="K30" i="20"/>
  <c r="N29" i="20"/>
  <c r="K29" i="20"/>
  <c r="N28" i="20"/>
  <c r="K28" i="20"/>
  <c r="N27" i="20"/>
  <c r="K27" i="20"/>
  <c r="N26" i="20"/>
  <c r="K26" i="20"/>
  <c r="N25" i="20"/>
  <c r="K25" i="20"/>
  <c r="N24" i="20"/>
  <c r="K24" i="20"/>
  <c r="N23" i="20"/>
  <c r="K23" i="20"/>
  <c r="N22" i="20"/>
  <c r="K22" i="20"/>
  <c r="N21" i="20"/>
  <c r="K21" i="20"/>
  <c r="N20" i="20"/>
  <c r="K20" i="20"/>
  <c r="N19" i="20"/>
  <c r="K19" i="20"/>
  <c r="N18" i="20"/>
  <c r="K18" i="20"/>
  <c r="N17" i="20"/>
  <c r="K17" i="20"/>
  <c r="N16" i="20"/>
  <c r="K16" i="20"/>
  <c r="N15" i="20"/>
  <c r="K15" i="20"/>
  <c r="N14" i="20"/>
  <c r="K14" i="20"/>
  <c r="N13" i="20"/>
  <c r="K13" i="20"/>
  <c r="N12" i="20"/>
  <c r="K12" i="20"/>
  <c r="N11" i="20"/>
  <c r="K11" i="20"/>
  <c r="N10" i="20"/>
  <c r="K10" i="20"/>
  <c r="N9" i="20"/>
  <c r="K9" i="20"/>
  <c r="N8" i="20"/>
  <c r="K8" i="20"/>
  <c r="N7" i="20"/>
  <c r="K7" i="20"/>
  <c r="N6" i="20"/>
  <c r="K6" i="20"/>
  <c r="N5" i="20"/>
  <c r="K5" i="20"/>
  <c r="N4" i="20"/>
  <c r="K4" i="20"/>
  <c r="N3" i="20"/>
  <c r="K3" i="20"/>
  <c r="N2" i="20"/>
  <c r="K2" i="20"/>
  <c r="N33" i="5"/>
  <c r="K33" i="5"/>
  <c r="N32" i="5"/>
  <c r="K32" i="5"/>
  <c r="N31" i="5"/>
  <c r="K31" i="5"/>
  <c r="N30" i="5"/>
  <c r="K30" i="5"/>
  <c r="N29" i="5"/>
  <c r="K29" i="5"/>
  <c r="N28" i="5"/>
  <c r="K28" i="5"/>
  <c r="N27" i="5"/>
  <c r="K27" i="5"/>
  <c r="N26" i="5"/>
  <c r="K26" i="5"/>
  <c r="N25" i="5"/>
  <c r="K25" i="5"/>
  <c r="N24" i="5"/>
  <c r="K24" i="5"/>
  <c r="N23" i="5"/>
  <c r="K23" i="5"/>
  <c r="N22" i="5"/>
  <c r="K22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N13" i="5"/>
  <c r="K13" i="5"/>
  <c r="N12" i="5"/>
  <c r="K12" i="5"/>
  <c r="N11" i="5"/>
  <c r="K11" i="5"/>
  <c r="N10" i="5"/>
  <c r="K10" i="5"/>
  <c r="N9" i="5"/>
  <c r="K9" i="5"/>
  <c r="N8" i="5"/>
  <c r="K8" i="5"/>
  <c r="N7" i="5"/>
  <c r="K7" i="5"/>
  <c r="N6" i="5"/>
  <c r="K6" i="5"/>
  <c r="N5" i="5"/>
  <c r="K5" i="5"/>
  <c r="N4" i="5"/>
  <c r="K4" i="5"/>
  <c r="N3" i="5"/>
  <c r="K3" i="5"/>
  <c r="N2" i="5"/>
  <c r="K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33" i="14"/>
  <c r="L3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4" i="14"/>
  <c r="L4" i="14"/>
  <c r="M3" i="14"/>
  <c r="L3" i="14"/>
  <c r="M2" i="14"/>
  <c r="L2" i="14"/>
  <c r="M33" i="15"/>
  <c r="L33" i="15"/>
  <c r="J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  <c r="M33" i="16"/>
  <c r="L33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33" i="17"/>
  <c r="L33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33" i="18"/>
  <c r="L33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M33" i="19"/>
  <c r="L33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M33" i="20"/>
  <c r="L33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M32" i="20"/>
  <c r="L32" i="20"/>
  <c r="M31" i="20"/>
  <c r="L31" i="20"/>
  <c r="M30" i="20"/>
  <c r="L30" i="20"/>
  <c r="M29" i="20"/>
  <c r="L29" i="20"/>
  <c r="M28" i="20"/>
  <c r="L28" i="20"/>
  <c r="M27" i="20"/>
  <c r="L27" i="20"/>
  <c r="M26" i="20"/>
  <c r="L26" i="20"/>
  <c r="M25" i="20"/>
  <c r="L25" i="20"/>
  <c r="M24" i="20"/>
  <c r="L24" i="20"/>
  <c r="M23" i="20"/>
  <c r="L23" i="20"/>
  <c r="M22" i="20"/>
  <c r="L22" i="20"/>
  <c r="M21" i="20"/>
  <c r="L21" i="20"/>
  <c r="M20" i="20"/>
  <c r="L20" i="20"/>
  <c r="M19" i="20"/>
  <c r="L19" i="20"/>
  <c r="M18" i="20"/>
  <c r="L18" i="20"/>
  <c r="M17" i="20"/>
  <c r="L17" i="20"/>
  <c r="M16" i="20"/>
  <c r="L16" i="20"/>
  <c r="M15" i="20"/>
  <c r="L15" i="20"/>
  <c r="M14" i="20"/>
  <c r="L14" i="20"/>
  <c r="M13" i="20"/>
  <c r="L13" i="20"/>
  <c r="M12" i="20"/>
  <c r="L12" i="20"/>
  <c r="M11" i="20"/>
  <c r="L11" i="20"/>
  <c r="M10" i="20"/>
  <c r="L10" i="20"/>
  <c r="M9" i="20"/>
  <c r="L9" i="20"/>
  <c r="M8" i="20"/>
  <c r="L8" i="20"/>
  <c r="M7" i="20"/>
  <c r="L7" i="20"/>
  <c r="M6" i="20"/>
  <c r="L6" i="20"/>
  <c r="M5" i="20"/>
  <c r="L5" i="20"/>
  <c r="M4" i="20"/>
  <c r="L4" i="20"/>
  <c r="M3" i="20"/>
  <c r="L3" i="20"/>
  <c r="M2" i="20"/>
  <c r="L2" i="20"/>
  <c r="M33" i="21"/>
  <c r="L33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M32" i="21"/>
  <c r="L32" i="21"/>
  <c r="M31" i="21"/>
  <c r="L31" i="21"/>
  <c r="M30" i="21"/>
  <c r="L30" i="21"/>
  <c r="M29" i="21"/>
  <c r="L29" i="21"/>
  <c r="M28" i="21"/>
  <c r="L28" i="21"/>
  <c r="M27" i="21"/>
  <c r="L27" i="21"/>
  <c r="M26" i="21"/>
  <c r="L26" i="21"/>
  <c r="M25" i="21"/>
  <c r="L25" i="21"/>
  <c r="M24" i="21"/>
  <c r="L24" i="21"/>
  <c r="M23" i="21"/>
  <c r="L23" i="21"/>
  <c r="M22" i="21"/>
  <c r="L22" i="21"/>
  <c r="M21" i="21"/>
  <c r="L21" i="21"/>
  <c r="M20" i="21"/>
  <c r="L20" i="21"/>
  <c r="M19" i="21"/>
  <c r="L19" i="21"/>
  <c r="M18" i="21"/>
  <c r="L18" i="21"/>
  <c r="M17" i="21"/>
  <c r="L17" i="21"/>
  <c r="M16" i="21"/>
  <c r="L16" i="21"/>
  <c r="M15" i="21"/>
  <c r="L15" i="21"/>
  <c r="M14" i="21"/>
  <c r="L14" i="21"/>
  <c r="M13" i="21"/>
  <c r="L13" i="21"/>
  <c r="M12" i="21"/>
  <c r="L12" i="21"/>
  <c r="M11" i="21"/>
  <c r="L11" i="21"/>
  <c r="M10" i="21"/>
  <c r="L10" i="21"/>
  <c r="M9" i="21"/>
  <c r="L9" i="21"/>
  <c r="M8" i="21"/>
  <c r="L8" i="21"/>
  <c r="M7" i="21"/>
  <c r="L7" i="21"/>
  <c r="M6" i="21"/>
  <c r="L6" i="21"/>
  <c r="M5" i="21"/>
  <c r="L5" i="21"/>
  <c r="M4" i="21"/>
  <c r="L4" i="21"/>
  <c r="M3" i="21"/>
  <c r="L3" i="21"/>
  <c r="M2" i="21"/>
  <c r="L2" i="21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I19" i="2"/>
  <c r="J18" i="2"/>
  <c r="I18" i="2"/>
  <c r="O17" i="2"/>
  <c r="M17" i="2"/>
  <c r="P17" i="2"/>
  <c r="N17" i="2"/>
  <c r="L17" i="2"/>
  <c r="O16" i="2"/>
  <c r="M16" i="2"/>
  <c r="P16" i="2"/>
  <c r="N16" i="2"/>
  <c r="L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I19" i="1"/>
  <c r="J18" i="1"/>
  <c r="I18" i="1"/>
  <c r="O17" i="1"/>
  <c r="M17" i="1"/>
  <c r="P17" i="1"/>
  <c r="N17" i="1"/>
  <c r="L17" i="1"/>
  <c r="O16" i="1"/>
  <c r="M16" i="1"/>
  <c r="P16" i="1"/>
  <c r="N16" i="1"/>
  <c r="L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</calcChain>
</file>

<file path=xl/sharedStrings.xml><?xml version="1.0" encoding="utf-8"?>
<sst xmlns="http://schemas.openxmlformats.org/spreadsheetml/2006/main" count="1012" uniqueCount="109">
  <si>
    <t>Week</t>
  </si>
  <si>
    <t>Away</t>
  </si>
  <si>
    <t>Home</t>
  </si>
  <si>
    <t>Probability</t>
  </si>
  <si>
    <t>Prediction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</si>
  <si>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</si>
  <si>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</si>
  <si>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</si>
  <si>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</si>
  <si>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</si>
  <si>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</si>
  <si>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</si>
  <si>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</si>
  <si>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</si>
  <si>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</si>
  <si>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</si>
  <si>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</si>
  <si>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</si>
  <si>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</si>
  <si>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</si>
  <si>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</si>
  <si>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New Orleans Saints</t>
  </si>
  <si>
    <t>New York Jets</t>
  </si>
  <si>
    <t>Tampa Bay Buccaneers</t>
  </si>
  <si>
    <t>Detroit Lions</t>
  </si>
  <si>
    <t>Baltimore Ravens</t>
  </si>
  <si>
    <t>Pittsburgh Steelers</t>
  </si>
  <si>
    <t>Tennessee Titans</t>
  </si>
  <si>
    <t>Washington Redskins</t>
  </si>
  <si>
    <t>Minnesota Vikings</t>
  </si>
  <si>
    <t>Jacksonville Jaguars</t>
  </si>
  <si>
    <t>Oakland Raiders</t>
  </si>
  <si>
    <t>New England Patriots</t>
  </si>
  <si>
    <t>Philadelphia Eagles</t>
  </si>
  <si>
    <t>Seattle Seahawks</t>
  </si>
  <si>
    <t>San Diego Chargers</t>
  </si>
  <si>
    <t>St. Louis Rams</t>
  </si>
  <si>
    <t>Atlanta Falcons</t>
  </si>
  <si>
    <t>Buffalo Bills</t>
  </si>
  <si>
    <t>Carolina Panthers</t>
  </si>
  <si>
    <t>Chicago Bears</t>
  </si>
  <si>
    <t>Cincinnati Bengals</t>
  </si>
  <si>
    <t>Cleveland Browns</t>
  </si>
  <si>
    <t>Indianapolis Colts</t>
  </si>
  <si>
    <t>Dallas Cowboys</t>
  </si>
  <si>
    <t>Green Bay Packers</t>
  </si>
  <si>
    <t>Houston Texans</t>
  </si>
  <si>
    <t>Kansas City Chiefs</t>
  </si>
  <si>
    <t>Miami Dolphins</t>
  </si>
  <si>
    <t>New York Giants</t>
  </si>
  <si>
    <t>Arizona Cardinals</t>
  </si>
  <si>
    <t>Denver Broncos</t>
  </si>
  <si>
    <t>San Francisco 49ers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</si>
  <si>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</si>
  <si>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</si>
  <si>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</si>
  <si>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</si>
  <si>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</si>
  <si>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</si>
  <si>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</si>
  <si>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</si>
  <si>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</si>
  <si>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</si>
  <si>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</si>
  <si>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</si>
  <si>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</si>
  <si>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</si>
  <si>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</si>
  <si>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</si>
  <si>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</si>
  <si>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</si>
  <si>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</si>
  <si>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</si>
  <si>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</si>
  <si>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</si>
  <si>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</si>
  <si>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</si>
  <si>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</si>
  <si>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</si>
  <si>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</si>
  <si>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</si>
  <si>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</si>
  <si>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</si>
  <si>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</si>
  <si>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</si>
  <si>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</si>
  <si>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</si>
  <si>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</si>
  <si>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</si>
  <si>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</si>
  <si>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</si>
  <si>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</si>
  <si>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</si>
  <si>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</si>
  <si>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</si>
  <si>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</si>
  <si>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</si>
  <si>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</si>
  <si>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</si>
  <si>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FiveThirtyEight</t>
  </si>
  <si>
    <t>Actual</t>
  </si>
  <si>
    <t>Firstborn</t>
  </si>
  <si>
    <t>% Win</t>
  </si>
  <si>
    <t>Margin</t>
  </si>
  <si>
    <t>Rank</t>
  </si>
  <si>
    <t>Ranking</t>
  </si>
  <si>
    <t>Rank Change vs Prior Week</t>
  </si>
  <si>
    <t>Team</t>
  </si>
  <si>
    <t>Rating Change vs Prior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</si>
</sst>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A2" sqref="A2:J17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6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17</v>
      </c>
      <c r="C2" t="s">
        <v>21</v>
      </c>
      <c r="D2" t="s">
        <v>37</v>
      </c>
      <c r="E2">
        <v>0.50526837183146978</v>
      </c>
      <c r="F2">
        <v>1</v>
      </c>
      <c r="G2">
        <v>0</v>
      </c>
      <c r="H2" s="1">
        <v>1</v>
      </c>
      <c r="I2" t="b">
        <f>IF(H2="","",IF(F2=H2,TRUE,FALSE))</f>
        <v>1</v>
      </c>
      <c r="J2" t="b">
        <f>IF(H2="","",IF(G2=H2,TRUE,FALSE))</f>
        <v>0</v>
      </c>
      <c r="L2" t="str">
        <f t="shared" ref="L2:L17" si="0">C2</f>
        <v>New Orleans Saints</v>
      </c>
      <c r="M2" s="2">
        <f t="shared" ref="M2:M17" si="1">E2</f>
        <v>0.50526837183146978</v>
      </c>
      <c r="N2" t="str">
        <f t="shared" ref="N2:N17" si="2">D2</f>
        <v>Atlanta Falcons</v>
      </c>
      <c r="O2" s="2">
        <f t="shared" ref="O2:O17" si="3">1-E2</f>
        <v>0.49473162816853022</v>
      </c>
      <c r="P2" s="3">
        <f>O2-M2</f>
        <v>-1.0536743662939552E-2</v>
      </c>
    </row>
    <row r="3" spans="1:16">
      <c r="A3" t="s">
        <v>6</v>
      </c>
      <c r="B3">
        <v>17</v>
      </c>
      <c r="C3" t="s">
        <v>22</v>
      </c>
      <c r="D3" t="s">
        <v>38</v>
      </c>
      <c r="E3">
        <v>0.53840767500034425</v>
      </c>
      <c r="F3">
        <v>1</v>
      </c>
      <c r="G3">
        <v>0</v>
      </c>
      <c r="H3" s="1">
        <v>0</v>
      </c>
      <c r="I3" t="b">
        <f t="shared" ref="I3:I17" si="4">IF(H3="","",IF(F3=H3,TRUE,FALSE))</f>
        <v>0</v>
      </c>
      <c r="J3" t="b">
        <f t="shared" ref="J3:J17" si="5">IF(H3="","",IF(G3=H3,TRUE,FALSE))</f>
        <v>1</v>
      </c>
      <c r="L3" t="str">
        <f t="shared" si="0"/>
        <v>New York Jets</v>
      </c>
      <c r="M3" s="2">
        <f t="shared" si="1"/>
        <v>0.53840767500034425</v>
      </c>
      <c r="N3" t="str">
        <f t="shared" si="2"/>
        <v>Buffalo Bills</v>
      </c>
      <c r="O3" s="2">
        <f t="shared" si="3"/>
        <v>0.46159232499965575</v>
      </c>
      <c r="P3" s="3">
        <f t="shared" ref="P3:P17" si="6">O3-M3</f>
        <v>-7.6815350000688509E-2</v>
      </c>
    </row>
    <row r="4" spans="1:16">
      <c r="A4" t="s">
        <v>7</v>
      </c>
      <c r="B4">
        <v>17</v>
      </c>
      <c r="C4" t="s">
        <v>23</v>
      </c>
      <c r="D4" t="s">
        <v>39</v>
      </c>
      <c r="E4">
        <v>0.18929886532546172</v>
      </c>
      <c r="F4">
        <v>0</v>
      </c>
      <c r="G4">
        <v>0</v>
      </c>
      <c r="H4" s="1">
        <v>0</v>
      </c>
      <c r="I4" t="b">
        <f t="shared" si="4"/>
        <v>1</v>
      </c>
      <c r="J4" t="b">
        <f t="shared" si="5"/>
        <v>1</v>
      </c>
      <c r="L4" t="str">
        <f t="shared" si="0"/>
        <v>Tampa Bay Buccaneers</v>
      </c>
      <c r="M4" s="2">
        <f t="shared" si="1"/>
        <v>0.18929886532546172</v>
      </c>
      <c r="N4" t="str">
        <f t="shared" si="2"/>
        <v>Carolina Panthers</v>
      </c>
      <c r="O4" s="2">
        <f t="shared" si="3"/>
        <v>0.8107011346745383</v>
      </c>
      <c r="P4" s="3">
        <f t="shared" si="6"/>
        <v>0.62140226934907661</v>
      </c>
    </row>
    <row r="5" spans="1:16">
      <c r="A5" t="s">
        <v>8</v>
      </c>
      <c r="B5">
        <v>17</v>
      </c>
      <c r="C5" t="s">
        <v>24</v>
      </c>
      <c r="D5" t="s">
        <v>40</v>
      </c>
      <c r="E5">
        <v>0.54338870645849591</v>
      </c>
      <c r="F5">
        <v>1</v>
      </c>
      <c r="G5">
        <v>0</v>
      </c>
      <c r="H5" s="1">
        <v>1</v>
      </c>
      <c r="I5" t="b">
        <f t="shared" si="4"/>
        <v>1</v>
      </c>
      <c r="J5" t="b">
        <f t="shared" si="5"/>
        <v>0</v>
      </c>
      <c r="L5" t="str">
        <f t="shared" si="0"/>
        <v>Detroit Lions</v>
      </c>
      <c r="M5" s="2">
        <f t="shared" si="1"/>
        <v>0.54338870645849591</v>
      </c>
      <c r="N5" t="str">
        <f t="shared" si="2"/>
        <v>Chicago Bears</v>
      </c>
      <c r="O5" s="2">
        <f t="shared" si="3"/>
        <v>0.45661129354150409</v>
      </c>
      <c r="P5" s="3">
        <f t="shared" si="6"/>
        <v>-8.6777412916991814E-2</v>
      </c>
    </row>
    <row r="6" spans="1:16">
      <c r="A6" t="s">
        <v>9</v>
      </c>
      <c r="B6">
        <v>17</v>
      </c>
      <c r="C6" t="s">
        <v>25</v>
      </c>
      <c r="D6" t="s">
        <v>41</v>
      </c>
      <c r="E6">
        <v>0.37898501936592255</v>
      </c>
      <c r="F6">
        <v>0</v>
      </c>
      <c r="G6">
        <v>0</v>
      </c>
      <c r="H6" s="1">
        <v>0</v>
      </c>
      <c r="I6" t="b">
        <f t="shared" si="4"/>
        <v>1</v>
      </c>
      <c r="J6" t="b">
        <f t="shared" si="5"/>
        <v>1</v>
      </c>
      <c r="L6" t="str">
        <f t="shared" si="0"/>
        <v>Baltimore Ravens</v>
      </c>
      <c r="M6" s="2">
        <f t="shared" si="1"/>
        <v>0.37898501936592255</v>
      </c>
      <c r="N6" t="str">
        <f t="shared" si="2"/>
        <v>Cincinnati Bengals</v>
      </c>
      <c r="O6" s="2">
        <f t="shared" si="3"/>
        <v>0.62101498063407745</v>
      </c>
      <c r="P6" s="3">
        <f t="shared" si="6"/>
        <v>0.2420299612681549</v>
      </c>
    </row>
    <row r="7" spans="1:16">
      <c r="A7" t="s">
        <v>10</v>
      </c>
      <c r="B7">
        <v>17</v>
      </c>
      <c r="C7" t="s">
        <v>26</v>
      </c>
      <c r="D7" t="s">
        <v>42</v>
      </c>
      <c r="E7">
        <v>0.78894061088769618</v>
      </c>
      <c r="F7">
        <v>1</v>
      </c>
      <c r="G7">
        <v>1</v>
      </c>
      <c r="H7" s="1">
        <v>1</v>
      </c>
      <c r="I7" t="b">
        <f t="shared" si="4"/>
        <v>1</v>
      </c>
      <c r="J7" t="b">
        <f t="shared" si="5"/>
        <v>1</v>
      </c>
      <c r="L7" t="str">
        <f t="shared" si="0"/>
        <v>Pittsburgh Steelers</v>
      </c>
      <c r="M7" s="2">
        <f t="shared" si="1"/>
        <v>0.78894061088769618</v>
      </c>
      <c r="N7" t="str">
        <f t="shared" si="2"/>
        <v>Cleveland Browns</v>
      </c>
      <c r="O7" s="2">
        <f t="shared" si="3"/>
        <v>0.21105938911230382</v>
      </c>
      <c r="P7" s="3">
        <f t="shared" si="6"/>
        <v>-0.57788122177539236</v>
      </c>
    </row>
    <row r="8" spans="1:16">
      <c r="A8" t="s">
        <v>11</v>
      </c>
      <c r="B8">
        <v>17</v>
      </c>
      <c r="C8" t="s">
        <v>27</v>
      </c>
      <c r="D8" t="s">
        <v>43</v>
      </c>
      <c r="E8">
        <v>0.19009027558237784</v>
      </c>
      <c r="F8">
        <v>0</v>
      </c>
      <c r="G8">
        <v>0</v>
      </c>
      <c r="H8" s="1">
        <v>0</v>
      </c>
      <c r="I8" t="b">
        <f t="shared" si="4"/>
        <v>1</v>
      </c>
      <c r="J8" t="b">
        <f t="shared" si="5"/>
        <v>1</v>
      </c>
      <c r="L8" t="str">
        <f t="shared" si="0"/>
        <v>Tennessee Titans</v>
      </c>
      <c r="M8" s="2">
        <f t="shared" si="1"/>
        <v>0.19009027558237784</v>
      </c>
      <c r="N8" t="str">
        <f t="shared" si="2"/>
        <v>Indianapolis Colts</v>
      </c>
      <c r="O8" s="2">
        <f t="shared" si="3"/>
        <v>0.8099097244176221</v>
      </c>
      <c r="P8" s="3">
        <f t="shared" si="6"/>
        <v>0.6198194488352442</v>
      </c>
    </row>
    <row r="9" spans="1:16">
      <c r="A9" t="s">
        <v>12</v>
      </c>
      <c r="B9">
        <v>17</v>
      </c>
      <c r="C9" t="s">
        <v>28</v>
      </c>
      <c r="D9" t="s">
        <v>44</v>
      </c>
      <c r="E9">
        <v>0.39282602875044192</v>
      </c>
      <c r="F9">
        <v>0</v>
      </c>
      <c r="G9">
        <v>0</v>
      </c>
      <c r="H9" s="1">
        <v>1</v>
      </c>
      <c r="I9" t="b">
        <f t="shared" si="4"/>
        <v>0</v>
      </c>
      <c r="J9" t="b">
        <f t="shared" si="5"/>
        <v>0</v>
      </c>
      <c r="L9" t="str">
        <f t="shared" si="0"/>
        <v>Washington Redskins</v>
      </c>
      <c r="M9" s="2">
        <f t="shared" si="1"/>
        <v>0.39282602875044192</v>
      </c>
      <c r="N9" t="str">
        <f t="shared" si="2"/>
        <v>Dallas Cowboys</v>
      </c>
      <c r="O9" s="2">
        <f t="shared" si="3"/>
        <v>0.60717397124955808</v>
      </c>
      <c r="P9" s="3">
        <f t="shared" si="6"/>
        <v>0.21434794249911615</v>
      </c>
    </row>
    <row r="10" spans="1:16">
      <c r="A10" t="s">
        <v>13</v>
      </c>
      <c r="B10">
        <v>17</v>
      </c>
      <c r="C10" t="s">
        <v>29</v>
      </c>
      <c r="D10" t="s">
        <v>45</v>
      </c>
      <c r="E10">
        <v>0.45279182887735131</v>
      </c>
      <c r="F10">
        <v>0</v>
      </c>
      <c r="G10">
        <v>0</v>
      </c>
      <c r="H10" s="1">
        <v>1</v>
      </c>
      <c r="I10" t="b">
        <f t="shared" si="4"/>
        <v>0</v>
      </c>
      <c r="J10" t="b">
        <f t="shared" si="5"/>
        <v>0</v>
      </c>
      <c r="L10" t="str">
        <f t="shared" si="0"/>
        <v>Minnesota Vikings</v>
      </c>
      <c r="M10" s="2">
        <f t="shared" si="1"/>
        <v>0.45279182887735131</v>
      </c>
      <c r="N10" t="str">
        <f t="shared" si="2"/>
        <v>Green Bay Packers</v>
      </c>
      <c r="O10" s="2">
        <f t="shared" si="3"/>
        <v>0.54720817112264863</v>
      </c>
      <c r="P10" s="3">
        <f t="shared" si="6"/>
        <v>9.4416342245297324E-2</v>
      </c>
    </row>
    <row r="11" spans="1:16">
      <c r="A11" t="s">
        <v>14</v>
      </c>
      <c r="B11">
        <v>17</v>
      </c>
      <c r="C11" t="s">
        <v>30</v>
      </c>
      <c r="D11" t="s">
        <v>46</v>
      </c>
      <c r="E11">
        <v>0.29068456807971588</v>
      </c>
      <c r="F11">
        <v>0</v>
      </c>
      <c r="G11">
        <v>0</v>
      </c>
      <c r="H11" s="1">
        <v>0</v>
      </c>
      <c r="I11" t="b">
        <f t="shared" si="4"/>
        <v>1</v>
      </c>
      <c r="J11" t="b">
        <f t="shared" si="5"/>
        <v>1</v>
      </c>
      <c r="L11" t="str">
        <f t="shared" si="0"/>
        <v>Jacksonville Jaguars</v>
      </c>
      <c r="M11" s="2">
        <f t="shared" si="1"/>
        <v>0.29068456807971588</v>
      </c>
      <c r="N11" t="str">
        <f t="shared" si="2"/>
        <v>Houston Texans</v>
      </c>
      <c r="O11" s="2">
        <f t="shared" si="3"/>
        <v>0.70931543192028412</v>
      </c>
      <c r="P11" s="3">
        <f t="shared" si="6"/>
        <v>0.41863086384056825</v>
      </c>
    </row>
    <row r="12" spans="1:16">
      <c r="A12" t="s">
        <v>15</v>
      </c>
      <c r="B12">
        <v>17</v>
      </c>
      <c r="C12" t="s">
        <v>31</v>
      </c>
      <c r="D12" t="s">
        <v>47</v>
      </c>
      <c r="E12">
        <v>0.2993893713443449</v>
      </c>
      <c r="F12">
        <v>0</v>
      </c>
      <c r="G12">
        <v>0</v>
      </c>
      <c r="H12" s="1">
        <v>0</v>
      </c>
      <c r="I12" t="b">
        <f t="shared" si="4"/>
        <v>1</v>
      </c>
      <c r="J12" t="b">
        <f t="shared" si="5"/>
        <v>1</v>
      </c>
      <c r="L12" t="str">
        <f t="shared" si="0"/>
        <v>Oakland Raiders</v>
      </c>
      <c r="M12" s="2">
        <f t="shared" si="1"/>
        <v>0.2993893713443449</v>
      </c>
      <c r="N12" t="str">
        <f t="shared" si="2"/>
        <v>Kansas City Chiefs</v>
      </c>
      <c r="O12" s="2">
        <f t="shared" si="3"/>
        <v>0.70061062865565504</v>
      </c>
      <c r="P12" s="3">
        <f t="shared" si="6"/>
        <v>0.40122125731131014</v>
      </c>
    </row>
    <row r="13" spans="1:16">
      <c r="A13" t="s">
        <v>16</v>
      </c>
      <c r="B13">
        <v>17</v>
      </c>
      <c r="C13" t="s">
        <v>32</v>
      </c>
      <c r="D13" t="s">
        <v>48</v>
      </c>
      <c r="E13">
        <v>0.81079391842949866</v>
      </c>
      <c r="F13">
        <v>1</v>
      </c>
      <c r="G13">
        <v>1</v>
      </c>
      <c r="H13" s="1">
        <v>0</v>
      </c>
      <c r="I13" t="b">
        <f t="shared" si="4"/>
        <v>0</v>
      </c>
      <c r="J13" t="b">
        <f t="shared" si="5"/>
        <v>0</v>
      </c>
      <c r="L13" t="str">
        <f t="shared" si="0"/>
        <v>New England Patriots</v>
      </c>
      <c r="M13" s="2">
        <f t="shared" si="1"/>
        <v>0.81079391842949866</v>
      </c>
      <c r="N13" t="str">
        <f t="shared" si="2"/>
        <v>Miami Dolphins</v>
      </c>
      <c r="O13" s="2">
        <f t="shared" si="3"/>
        <v>0.18920608157050134</v>
      </c>
      <c r="P13" s="3">
        <f t="shared" si="6"/>
        <v>-0.62158783685899732</v>
      </c>
    </row>
    <row r="14" spans="1:16">
      <c r="A14" t="s">
        <v>17</v>
      </c>
      <c r="B14">
        <v>17</v>
      </c>
      <c r="C14" t="s">
        <v>33</v>
      </c>
      <c r="D14" t="s">
        <v>49</v>
      </c>
      <c r="E14">
        <v>0.45844026070285065</v>
      </c>
      <c r="F14">
        <v>0</v>
      </c>
      <c r="G14">
        <v>0</v>
      </c>
      <c r="H14" s="1">
        <v>1</v>
      </c>
      <c r="I14" t="b">
        <f t="shared" si="4"/>
        <v>0</v>
      </c>
      <c r="J14" t="b">
        <f t="shared" si="5"/>
        <v>0</v>
      </c>
      <c r="L14" t="str">
        <f t="shared" si="0"/>
        <v>Philadelphia Eagles</v>
      </c>
      <c r="M14" s="2">
        <f t="shared" si="1"/>
        <v>0.45844026070285065</v>
      </c>
      <c r="N14" t="str">
        <f t="shared" si="2"/>
        <v>New York Giants</v>
      </c>
      <c r="O14" s="2">
        <f t="shared" si="3"/>
        <v>0.5415597392971494</v>
      </c>
      <c r="P14" s="3">
        <f t="shared" si="6"/>
        <v>8.3119478594298746E-2</v>
      </c>
    </row>
    <row r="15" spans="1:16">
      <c r="A15" t="s">
        <v>18</v>
      </c>
      <c r="B15">
        <v>17</v>
      </c>
      <c r="C15" t="s">
        <v>34</v>
      </c>
      <c r="D15" t="s">
        <v>50</v>
      </c>
      <c r="E15">
        <v>0.45403609932392641</v>
      </c>
      <c r="F15">
        <v>0</v>
      </c>
      <c r="G15">
        <v>0</v>
      </c>
      <c r="H15" s="1">
        <v>1</v>
      </c>
      <c r="I15" t="b">
        <f t="shared" si="4"/>
        <v>0</v>
      </c>
      <c r="J15" t="b">
        <f t="shared" si="5"/>
        <v>0</v>
      </c>
      <c r="L15" t="str">
        <f t="shared" si="0"/>
        <v>Seattle Seahawks</v>
      </c>
      <c r="M15" s="2">
        <f t="shared" si="1"/>
        <v>0.45403609932392641</v>
      </c>
      <c r="N15" t="str">
        <f t="shared" si="2"/>
        <v>Arizona Cardinals</v>
      </c>
      <c r="O15" s="2">
        <f t="shared" si="3"/>
        <v>0.54596390067607359</v>
      </c>
      <c r="P15" s="3">
        <f t="shared" si="6"/>
        <v>9.1927801352147176E-2</v>
      </c>
    </row>
    <row r="16" spans="1:16">
      <c r="A16" t="s">
        <v>19</v>
      </c>
      <c r="B16">
        <v>17</v>
      </c>
      <c r="C16" t="s">
        <v>35</v>
      </c>
      <c r="D16" t="s">
        <v>51</v>
      </c>
      <c r="E16">
        <v>0.25607652904865646</v>
      </c>
      <c r="F16">
        <v>0</v>
      </c>
      <c r="G16">
        <v>0</v>
      </c>
      <c r="H16" s="1">
        <v>0</v>
      </c>
      <c r="I16" t="b">
        <f t="shared" si="4"/>
        <v>1</v>
      </c>
      <c r="J16" t="b">
        <f t="shared" si="5"/>
        <v>1</v>
      </c>
      <c r="L16" t="str">
        <f t="shared" si="0"/>
        <v>San Diego Chargers</v>
      </c>
      <c r="M16" s="2">
        <f t="shared" si="1"/>
        <v>0.25607652904865646</v>
      </c>
      <c r="N16" t="str">
        <f t="shared" si="2"/>
        <v>Denver Broncos</v>
      </c>
      <c r="O16" s="2">
        <f t="shared" si="3"/>
        <v>0.74392347095134359</v>
      </c>
      <c r="P16" s="3">
        <f t="shared" si="6"/>
        <v>0.48784694190268713</v>
      </c>
    </row>
    <row r="17" spans="1:16">
      <c r="A17" t="s">
        <v>20</v>
      </c>
      <c r="B17">
        <v>17</v>
      </c>
      <c r="C17" t="s">
        <v>36</v>
      </c>
      <c r="D17" t="s">
        <v>52</v>
      </c>
      <c r="E17">
        <v>0.46161082541973347</v>
      </c>
      <c r="F17">
        <v>0</v>
      </c>
      <c r="G17">
        <v>1</v>
      </c>
      <c r="H17" s="1">
        <v>0</v>
      </c>
      <c r="I17" t="b">
        <f t="shared" si="4"/>
        <v>1</v>
      </c>
      <c r="J17" t="b">
        <f t="shared" si="5"/>
        <v>0</v>
      </c>
      <c r="L17" t="str">
        <f t="shared" si="0"/>
        <v>St. Louis Rams</v>
      </c>
      <c r="M17" s="2">
        <f t="shared" si="1"/>
        <v>0.46161082541973347</v>
      </c>
      <c r="N17" t="str">
        <f t="shared" si="2"/>
        <v>San Francisco 49ers</v>
      </c>
      <c r="O17" s="2">
        <f t="shared" si="3"/>
        <v>0.53838917458026647</v>
      </c>
      <c r="P17" s="3">
        <f t="shared" si="6"/>
        <v>7.6778349160532999E-2</v>
      </c>
    </row>
    <row r="18" spans="1:16">
      <c r="G18" s="2"/>
      <c r="I18" s="2">
        <f>COUNTIF(I2:I17,TRUE)/(COUNTIF(I2:I17,TRUE)+COUNTIF(I2:I17,FALSE))</f>
        <v>0.625</v>
      </c>
      <c r="J18" s="2">
        <f>COUNTIF(J2:J17,TRUE)/(COUNTIF(J2:J17,TRUE)+COUNTIF(J2:J17,FALSE))</f>
        <v>0.5</v>
      </c>
      <c r="M18" s="2"/>
      <c r="O18" s="2"/>
    </row>
    <row r="19" spans="1:16">
      <c r="I19">
        <f>COUNTIF(I2:I17,TRUE)</f>
        <v>10</v>
      </c>
      <c r="J19">
        <f>COUNTIF(J2:J17,TRUE)</f>
        <v>8</v>
      </c>
    </row>
    <row r="20" spans="1:16">
      <c r="I20">
        <f>COUNTIF(I2:I17,TRUE)+COUNTIF(I2:I17,FALSE)</f>
        <v>16</v>
      </c>
    </row>
  </sheetData>
  <conditionalFormatting sqref="N2:N17">
    <cfRule type="expression" dxfId="23" priority="11">
      <formula>$O2&lt;0.5</formula>
    </cfRule>
    <cfRule type="expression" dxfId="22" priority="12">
      <formula>$O2&gt;0.5</formula>
    </cfRule>
  </conditionalFormatting>
  <conditionalFormatting sqref="L2:L17">
    <cfRule type="expression" dxfId="21" priority="9">
      <formula>$M2&lt;0.5</formula>
    </cfRule>
    <cfRule type="expression" dxfId="20" priority="10">
      <formula>$M2&gt;0.5</formula>
    </cfRule>
  </conditionalFormatting>
  <conditionalFormatting sqref="M2:M17 O2:O17">
    <cfRule type="cellIs" dxfId="19" priority="7" operator="lessThan">
      <formula>0.5</formula>
    </cfRule>
    <cfRule type="cellIs" dxfId="18" priority="8" operator="greaterThan">
      <formula>0.5</formula>
    </cfRule>
  </conditionalFormatting>
  <conditionalFormatting sqref="N14:N15">
    <cfRule type="expression" dxfId="17" priority="5">
      <formula>$O14&lt;0.5</formula>
    </cfRule>
    <cfRule type="expression" dxfId="16" priority="6">
      <formula>$O14&gt;0.5</formula>
    </cfRule>
  </conditionalFormatting>
  <conditionalFormatting sqref="L14:L15">
    <cfRule type="expression" dxfId="15" priority="3">
      <formula>$M14&lt;0.5</formula>
    </cfRule>
    <cfRule type="expression" dxfId="14" priority="4">
      <formula>$M14&gt;0.5</formula>
    </cfRule>
  </conditionalFormatting>
  <conditionalFormatting sqref="O14:O15 M14:M15">
    <cfRule type="cellIs" dxfId="13" priority="1" operator="lessThan">
      <formula>0.5</formula>
    </cfRule>
    <cfRule type="cellIs" dxfId="12" priority="2" operator="greaterThan">
      <formula>0.5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1677.2729668894146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1677.2729668894146</v>
      </c>
      <c r="N2" s="6">
        <f>M2-VLOOKUP($A2,RankingWk15!$A$2:$H$33,3,FALSE)</f>
        <v>-11.669842644714208</v>
      </c>
    </row>
    <row r="3" spans="1:14">
      <c r="A3" t="s">
        <v>51</v>
      </c>
      <c r="B3">
        <v>2</v>
      </c>
      <c r="C3">
        <v>1661.2759289568576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1661.2759289568576</v>
      </c>
      <c r="N3" s="6">
        <f>M3-VLOOKUP($A3,RankingWk15!$A$2:$H$33,3,FALSE)</f>
        <v>22.232296552753951</v>
      </c>
    </row>
    <row r="4" spans="1:14">
      <c r="A4" t="s">
        <v>41</v>
      </c>
      <c r="B4">
        <v>3</v>
      </c>
      <c r="C4">
        <v>1616.7480566761792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1616.7480566761792</v>
      </c>
      <c r="N4" s="6">
        <f>M4-VLOOKUP($A4,RankingWk15!$A$2:$H$33,3,FALSE)</f>
        <v>18.606252947112807</v>
      </c>
    </row>
    <row r="5" spans="1:14">
      <c r="A5" t="s">
        <v>34</v>
      </c>
      <c r="B5">
        <v>4</v>
      </c>
      <c r="C5">
        <v>1602.8551960607913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1602.8551960607913</v>
      </c>
      <c r="N5" s="6">
        <f>M5-VLOOKUP($A5,RankingWk15!$A$2:$H$33,3,FALSE)</f>
        <v>-2.0402127994734656</v>
      </c>
    </row>
    <row r="6" spans="1:14">
      <c r="A6" t="s">
        <v>45</v>
      </c>
      <c r="B6">
        <v>5</v>
      </c>
      <c r="C6">
        <v>1593.1245678215275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4</v>
      </c>
      <c r="L6" t="str">
        <f t="shared" si="0"/>
        <v>Green Bay Packers</v>
      </c>
      <c r="M6" s="5">
        <f t="shared" si="1"/>
        <v>1593.1245678215275</v>
      </c>
      <c r="N6" s="6">
        <f>M6-VLOOKUP($A6,RankingWk15!$A$2:$H$33,3,FALSE)</f>
        <v>45.345080828152959</v>
      </c>
    </row>
    <row r="7" spans="1:14">
      <c r="A7" t="s">
        <v>50</v>
      </c>
      <c r="B7">
        <v>6</v>
      </c>
      <c r="C7">
        <v>1565.1854857094077</v>
      </c>
      <c r="D7">
        <v>5</v>
      </c>
      <c r="E7">
        <v>4</v>
      </c>
      <c r="F7">
        <v>0</v>
      </c>
      <c r="G7">
        <v>1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1565.1854857094077</v>
      </c>
      <c r="N7" s="6">
        <f>M7-VLOOKUP($A7,RankingWk15!$A$2:$H$33,3,FALSE)</f>
        <v>-28.57907184971009</v>
      </c>
    </row>
    <row r="8" spans="1:14">
      <c r="A8" t="s">
        <v>39</v>
      </c>
      <c r="B8">
        <v>7</v>
      </c>
      <c r="C8">
        <v>1552.2619958682301</v>
      </c>
      <c r="D8">
        <v>4</v>
      </c>
      <c r="E8">
        <v>4</v>
      </c>
      <c r="F8">
        <v>0</v>
      </c>
      <c r="G8">
        <v>0</v>
      </c>
      <c r="H8">
        <v>1</v>
      </c>
      <c r="J8">
        <f t="shared" si="2"/>
        <v>7</v>
      </c>
      <c r="K8">
        <f>VLOOKUP($A8,RankingWk15!$A$2:$H$33,2,FALSE)-J8</f>
        <v>-4</v>
      </c>
      <c r="L8" t="str">
        <f t="shared" si="0"/>
        <v>Carolina Panthers</v>
      </c>
      <c r="M8" s="5">
        <f t="shared" si="1"/>
        <v>1552.2619958682301</v>
      </c>
      <c r="N8" s="6">
        <f>M8-VLOOKUP($A8,RankingWk15!$A$2:$H$33,3,FALSE)</f>
        <v>-77.240780013963104</v>
      </c>
    </row>
    <row r="9" spans="1:14">
      <c r="A9" t="s">
        <v>26</v>
      </c>
      <c r="B9">
        <v>8</v>
      </c>
      <c r="C9">
        <v>1550.728888867827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1550.728888867827</v>
      </c>
      <c r="N9" s="6">
        <f>M9-VLOOKUP($A9,RankingWk15!$A$2:$H$33,3,FALSE)</f>
        <v>-21.904454403106456</v>
      </c>
    </row>
    <row r="10" spans="1:14">
      <c r="A10" t="s">
        <v>43</v>
      </c>
      <c r="B10">
        <v>9</v>
      </c>
      <c r="C10">
        <v>1542.1276547394939</v>
      </c>
      <c r="D10">
        <v>5</v>
      </c>
      <c r="E10">
        <v>3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VLOOKUP($A10,RankingWk15!$A$2:$H$33,2,FALSE)-J10</f>
        <v>-1</v>
      </c>
      <c r="L10" t="str">
        <f t="shared" si="0"/>
        <v>Indianapolis Colts</v>
      </c>
      <c r="M10" s="5">
        <f t="shared" si="1"/>
        <v>1542.1276547394939</v>
      </c>
      <c r="N10" s="6">
        <f>M10-VLOOKUP($A10,RankingWk15!$A$2:$H$33,3,FALSE)</f>
        <v>-17.18996892271457</v>
      </c>
    </row>
    <row r="11" spans="1:14">
      <c r="A11" t="s">
        <v>52</v>
      </c>
      <c r="B11">
        <v>10</v>
      </c>
      <c r="C11">
        <v>1540.9590435571267</v>
      </c>
      <c r="D11">
        <v>5</v>
      </c>
      <c r="E11">
        <v>1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VLOOKUP($A11,RankingWk15!$A$2:$H$33,2,FALSE)-J11</f>
        <v>5</v>
      </c>
      <c r="L11" t="str">
        <f t="shared" si="0"/>
        <v>San Francisco 49ers</v>
      </c>
      <c r="M11" s="5">
        <f t="shared" si="1"/>
        <v>1540.9590435571267</v>
      </c>
      <c r="N11" s="6">
        <f>M11-VLOOKUP($A11,RankingWk15!$A$2:$H$33,3,FALSE)</f>
        <v>46.192533403587959</v>
      </c>
    </row>
    <row r="12" spans="1:14">
      <c r="A12" t="s">
        <v>44</v>
      </c>
      <c r="B12">
        <v>11</v>
      </c>
      <c r="C12">
        <v>1540.4047816145162</v>
      </c>
      <c r="D12">
        <v>5</v>
      </c>
      <c r="E12">
        <v>2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VLOOKUP($A12,RankingWk15!$A$2:$H$33,2,FALSE)-J12</f>
        <v>0</v>
      </c>
      <c r="L12" t="str">
        <f t="shared" si="0"/>
        <v>Dallas Cowboys</v>
      </c>
      <c r="M12" s="5">
        <f t="shared" si="1"/>
        <v>1540.4047816145162</v>
      </c>
      <c r="N12" s="6">
        <f>M12-VLOOKUP($A12,RankingWk15!$A$2:$H$33,3,FALSE)</f>
        <v>6.9855846078908144</v>
      </c>
    </row>
    <row r="13" spans="1:14">
      <c r="A13" t="s">
        <v>37</v>
      </c>
      <c r="B13">
        <v>12</v>
      </c>
      <c r="C13">
        <v>1530.6347906380529</v>
      </c>
      <c r="D13">
        <v>5</v>
      </c>
      <c r="E13">
        <v>5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VLOOKUP($A13,RankingWk15!$A$2:$H$33,2,FALSE)-J13</f>
        <v>13</v>
      </c>
      <c r="L13" t="str">
        <f t="shared" si="0"/>
        <v>Atlanta Falcons</v>
      </c>
      <c r="M13" s="5">
        <f t="shared" si="1"/>
        <v>1530.6347906380529</v>
      </c>
      <c r="N13" s="6">
        <f>M13-VLOOKUP($A13,RankingWk15!$A$2:$H$33,3,FALSE)</f>
        <v>76.8610825202461</v>
      </c>
    </row>
    <row r="14" spans="1:14">
      <c r="A14" t="s">
        <v>25</v>
      </c>
      <c r="B14">
        <v>13</v>
      </c>
      <c r="C14">
        <v>1515.470742035732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VLOOKUP($A14,RankingWk15!$A$2:$H$33,2,FALSE)-J14</f>
        <v>0</v>
      </c>
      <c r="L14" t="str">
        <f t="shared" si="0"/>
        <v>Baltimore Ravens</v>
      </c>
      <c r="M14" s="5">
        <f t="shared" si="1"/>
        <v>1515.470742035732</v>
      </c>
      <c r="N14" s="6">
        <f>M14-VLOOKUP($A14,RankingWk15!$A$2:$H$33,3,FALSE)</f>
        <v>3.5469128959966838</v>
      </c>
    </row>
    <row r="15" spans="1:14">
      <c r="A15" t="s">
        <v>33</v>
      </c>
      <c r="B15">
        <v>14</v>
      </c>
      <c r="C15">
        <v>1513.0594488776317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VLOOKUP($A15,RankingWk15!$A$2:$H$33,2,FALSE)-J15</f>
        <v>7</v>
      </c>
      <c r="L15" t="str">
        <f t="shared" si="0"/>
        <v>Philadelphia Eagles</v>
      </c>
      <c r="M15" s="5">
        <f t="shared" si="1"/>
        <v>1513.0594488776317</v>
      </c>
      <c r="N15" s="6">
        <f>M15-VLOOKUP($A15,RankingWk15!$A$2:$H$33,3,FALSE)</f>
        <v>48.767384377730423</v>
      </c>
    </row>
    <row r="16" spans="1:14">
      <c r="A16" t="s">
        <v>49</v>
      </c>
      <c r="B16">
        <v>15</v>
      </c>
      <c r="C16">
        <v>1503.6333587379856</v>
      </c>
      <c r="D16">
        <v>5</v>
      </c>
      <c r="E16">
        <v>3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VLOOKUP($A16,RankingWk15!$A$2:$H$33,2,FALSE)-J16</f>
        <v>4</v>
      </c>
      <c r="L16" t="str">
        <f t="shared" si="0"/>
        <v>New York Giants</v>
      </c>
      <c r="M16" s="5">
        <f t="shared" si="1"/>
        <v>1503.6333587379856</v>
      </c>
      <c r="N16" s="6">
        <f>M16-VLOOKUP($A16,RankingWk15!$A$2:$H$33,3,FALSE)</f>
        <v>30.36308218709155</v>
      </c>
    </row>
    <row r="17" spans="1:14">
      <c r="A17" t="s">
        <v>38</v>
      </c>
      <c r="B17">
        <v>16</v>
      </c>
      <c r="C17">
        <v>1497.2468991839737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VLOOKUP($A17,RankingWk15!$A$2:$H$33,2,FALSE)-J17</f>
        <v>-2</v>
      </c>
      <c r="L17" t="str">
        <f t="shared" si="0"/>
        <v>Buffalo Bills</v>
      </c>
      <c r="M17" s="5">
        <f t="shared" si="1"/>
        <v>1497.2468991839737</v>
      </c>
      <c r="N17" s="6">
        <f>M17-VLOOKUP($A17,RankingWk15!$A$2:$H$33,3,FALSE)</f>
        <v>-5.0108213161249751</v>
      </c>
    </row>
    <row r="18" spans="1:14">
      <c r="A18" t="s">
        <v>35</v>
      </c>
      <c r="B18">
        <v>17</v>
      </c>
      <c r="C18">
        <v>1496.1813673871636</v>
      </c>
      <c r="D18">
        <v>5</v>
      </c>
      <c r="E18">
        <v>2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VLOOKUP($A18,RankingWk15!$A$2:$H$33,2,FALSE)-J18</f>
        <v>6</v>
      </c>
      <c r="L18" t="str">
        <f t="shared" si="0"/>
        <v>San Diego Chargers</v>
      </c>
      <c r="M18" s="5">
        <f t="shared" si="1"/>
        <v>1496.1813673871636</v>
      </c>
      <c r="N18" s="6">
        <f>M18-VLOOKUP($A18,RankingWk15!$A$2:$H$33,3,FALSE)</f>
        <v>37.252536531112355</v>
      </c>
    </row>
    <row r="19" spans="1:14">
      <c r="A19" t="s">
        <v>21</v>
      </c>
      <c r="B19">
        <v>18</v>
      </c>
      <c r="C19">
        <v>1494.1640009420912</v>
      </c>
      <c r="D19">
        <v>5</v>
      </c>
      <c r="E19">
        <v>1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VLOOKUP($A19,RankingWk15!$A$2:$H$33,2,FALSE)-J19</f>
        <v>-2</v>
      </c>
      <c r="L19" t="str">
        <f t="shared" si="0"/>
        <v>New Orleans Saints</v>
      </c>
      <c r="M19" s="5">
        <f t="shared" si="1"/>
        <v>1494.1640009420912</v>
      </c>
      <c r="N19" s="6">
        <f>M19-VLOOKUP($A19,RankingWk15!$A$2:$H$33,3,FALSE)</f>
        <v>3.5303878595998412</v>
      </c>
    </row>
    <row r="20" spans="1:14">
      <c r="A20" t="s">
        <v>24</v>
      </c>
      <c r="B20">
        <v>19</v>
      </c>
      <c r="C20">
        <v>1480.2095077137851</v>
      </c>
      <c r="D20">
        <v>5</v>
      </c>
      <c r="E20">
        <v>0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VLOOKUP($A20,RankingWk15!$A$2:$H$33,2,FALSE)-J20</f>
        <v>1</v>
      </c>
      <c r="L20" t="str">
        <f t="shared" si="0"/>
        <v>Detroit Lions</v>
      </c>
      <c r="M20" s="5">
        <f t="shared" si="1"/>
        <v>1480.2095077137851</v>
      </c>
      <c r="N20" s="6">
        <f>M20-VLOOKUP($A20,RankingWk15!$A$2:$H$33,3,FALSE)</f>
        <v>8.0596966628379505</v>
      </c>
    </row>
    <row r="21" spans="1:14">
      <c r="A21" t="s">
        <v>47</v>
      </c>
      <c r="B21">
        <v>20</v>
      </c>
      <c r="C21">
        <v>1475.9323281728027</v>
      </c>
      <c r="D21">
        <v>5</v>
      </c>
      <c r="E21">
        <v>1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VLOOKUP($A21,RankingWk15!$A$2:$H$33,2,FALSE)-J21</f>
        <v>-8</v>
      </c>
      <c r="L21" t="str">
        <f t="shared" si="0"/>
        <v>Kansas City Chiefs</v>
      </c>
      <c r="M21" s="5">
        <f t="shared" si="1"/>
        <v>1475.9323281728027</v>
      </c>
      <c r="N21" s="6">
        <f>M21-VLOOKUP($A21,RankingWk15!$A$2:$H$33,3,FALSE)</f>
        <v>-49.177682971145941</v>
      </c>
    </row>
    <row r="22" spans="1:14">
      <c r="A22" t="s">
        <v>29</v>
      </c>
      <c r="B22">
        <v>21</v>
      </c>
      <c r="C22">
        <v>1473.8635572398098</v>
      </c>
      <c r="D22">
        <v>4</v>
      </c>
      <c r="E22">
        <v>2</v>
      </c>
      <c r="F22">
        <v>0</v>
      </c>
      <c r="G22">
        <v>2</v>
      </c>
      <c r="H22">
        <v>1</v>
      </c>
      <c r="J22">
        <f t="shared" si="2"/>
        <v>21</v>
      </c>
      <c r="K22">
        <f>VLOOKUP($A22,RankingWk15!$A$2:$H$33,2,FALSE)-J22</f>
        <v>-11</v>
      </c>
      <c r="L22" t="str">
        <f t="shared" si="0"/>
        <v>Minnesota Vikings</v>
      </c>
      <c r="M22" s="5">
        <f t="shared" si="1"/>
        <v>1473.8635572398098</v>
      </c>
      <c r="N22" s="6">
        <f>M22-VLOOKUP($A22,RankingWk15!$A$2:$H$33,3,FALSE)</f>
        <v>-63.22591620107255</v>
      </c>
    </row>
    <row r="23" spans="1:14">
      <c r="A23" t="s">
        <v>40</v>
      </c>
      <c r="B23">
        <v>22</v>
      </c>
      <c r="C23">
        <v>1471.4063962796624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VLOOKUP($A23,RankingWk15!$A$2:$H$33,2,FALSE)-J23</f>
        <v>2</v>
      </c>
      <c r="L23" t="str">
        <f t="shared" si="0"/>
        <v>Chicago Bears</v>
      </c>
      <c r="M23" s="5">
        <f t="shared" si="1"/>
        <v>1471.4063962796624</v>
      </c>
      <c r="N23" s="6">
        <f>M23-VLOOKUP($A23,RankingWk15!$A$2:$H$33,3,FALSE)</f>
        <v>17.121074977720582</v>
      </c>
    </row>
    <row r="24" spans="1:14">
      <c r="A24" t="s">
        <v>22</v>
      </c>
      <c r="B24">
        <v>23</v>
      </c>
      <c r="C24">
        <v>1463.3304603367394</v>
      </c>
      <c r="D24">
        <v>4</v>
      </c>
      <c r="E24">
        <v>3</v>
      </c>
      <c r="F24">
        <v>0</v>
      </c>
      <c r="G24">
        <v>1</v>
      </c>
      <c r="H24">
        <v>1</v>
      </c>
      <c r="J24">
        <f t="shared" si="2"/>
        <v>23</v>
      </c>
      <c r="K24">
        <f>VLOOKUP($A24,RankingWk15!$A$2:$H$33,2,FALSE)-J24</f>
        <v>-6</v>
      </c>
      <c r="L24" t="str">
        <f t="shared" si="0"/>
        <v>New York Jets</v>
      </c>
      <c r="M24" s="5">
        <f t="shared" si="1"/>
        <v>1463.3304603367394</v>
      </c>
      <c r="N24" s="6">
        <f>M24-VLOOKUP($A24,RankingWk15!$A$2:$H$33,3,FALSE)</f>
        <v>-20.253454033953403</v>
      </c>
    </row>
    <row r="25" spans="1:14">
      <c r="A25" t="s">
        <v>48</v>
      </c>
      <c r="B25">
        <v>24</v>
      </c>
      <c r="C25">
        <v>1459.3760047154556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VLOOKUP($A25,RankingWk15!$A$2:$H$33,2,FALSE)-J25</f>
        <v>-2</v>
      </c>
      <c r="L25" t="str">
        <f t="shared" si="0"/>
        <v>Miami Dolphins</v>
      </c>
      <c r="M25" s="5">
        <f t="shared" si="1"/>
        <v>1459.3760047154556</v>
      </c>
      <c r="N25" s="6">
        <f>M25-VLOOKUP($A25,RankingWk15!$A$2:$H$33,3,FALSE)</f>
        <v>-0.19581373365031141</v>
      </c>
    </row>
    <row r="26" spans="1:14">
      <c r="A26" t="s">
        <v>36</v>
      </c>
      <c r="B26">
        <v>25</v>
      </c>
      <c r="C26">
        <v>1454.2091550980688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VLOOKUP($A26,RankingWk15!$A$2:$H$33,2,FALSE)-J26</f>
        <v>1</v>
      </c>
      <c r="L26" t="str">
        <f t="shared" si="0"/>
        <v>St. Louis Rams</v>
      </c>
      <c r="M26" s="5">
        <f t="shared" si="1"/>
        <v>1454.2091550980688</v>
      </c>
      <c r="N26" s="6">
        <f>M26-VLOOKUP($A26,RankingWk15!$A$2:$H$33,3,FALSE)</f>
        <v>7.1376711490158868</v>
      </c>
    </row>
    <row r="27" spans="1:14">
      <c r="A27" t="s">
        <v>46</v>
      </c>
      <c r="B27">
        <v>26</v>
      </c>
      <c r="C27">
        <v>1453.9423118804386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VLOOKUP($A27,RankingWk15!$A$2:$H$33,2,FALSE)-J27</f>
        <v>-8</v>
      </c>
      <c r="L27" t="str">
        <f t="shared" si="0"/>
        <v>Houston Texans</v>
      </c>
      <c r="M27" s="5">
        <f t="shared" si="1"/>
        <v>1453.9423118804386</v>
      </c>
      <c r="N27" s="6">
        <f>M27-VLOOKUP($A27,RankingWk15!$A$2:$H$33,3,FALSE)</f>
        <v>-28.834772585432574</v>
      </c>
    </row>
    <row r="28" spans="1:14">
      <c r="A28" t="s">
        <v>30</v>
      </c>
      <c r="B28">
        <v>27</v>
      </c>
      <c r="C28">
        <v>1403.5776520970132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1403.5776520970132</v>
      </c>
      <c r="N28" s="6">
        <f>M28-VLOOKUP($A28,RankingWk15!$A$2:$H$33,3,FALSE)</f>
        <v>7.5619667592216047</v>
      </c>
    </row>
    <row r="29" spans="1:14">
      <c r="A29" t="s">
        <v>28</v>
      </c>
      <c r="B29">
        <v>28</v>
      </c>
      <c r="C29">
        <v>1401.4797706787169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1401.4797706787169</v>
      </c>
      <c r="N29" s="6">
        <f>M29-VLOOKUP($A29,RankingWk15!$A$2:$H$33,3,FALSE)</f>
        <v>-27.452990019341087</v>
      </c>
    </row>
    <row r="30" spans="1:14">
      <c r="A30" t="s">
        <v>42</v>
      </c>
      <c r="B30">
        <v>29</v>
      </c>
      <c r="C30">
        <v>1377.2263697161357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VLOOKUP($A30,RankingWk15!$A$2:$H$33,2,FALSE)-J30</f>
        <v>2</v>
      </c>
      <c r="L30" t="str">
        <f t="shared" si="0"/>
        <v>Cleveland Browns</v>
      </c>
      <c r="M30" s="5">
        <f t="shared" si="1"/>
        <v>1377.2263697161357</v>
      </c>
      <c r="N30" s="6">
        <f>M30-VLOOKUP($A30,RankingWk15!$A$2:$H$33,3,FALSE)</f>
        <v>15.749313869674552</v>
      </c>
    </row>
    <row r="31" spans="1:14">
      <c r="A31" t="s">
        <v>31</v>
      </c>
      <c r="B31">
        <v>30</v>
      </c>
      <c r="C31">
        <v>1374.1386760913238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VLOOKUP($A31,RankingWk15!$A$2:$H$33,2,FALSE)-J31</f>
        <v>-2</v>
      </c>
      <c r="L31" t="str">
        <f t="shared" si="0"/>
        <v>Oakland Raiders</v>
      </c>
      <c r="M31" s="5">
        <f t="shared" si="1"/>
        <v>1374.1386760913238</v>
      </c>
      <c r="N31" s="6">
        <f>M31-VLOOKUP($A31,RankingWk15!$A$2:$H$33,3,FALSE)</f>
        <v>-36.747648504572453</v>
      </c>
    </row>
    <row r="32" spans="1:14">
      <c r="A32" t="s">
        <v>23</v>
      </c>
      <c r="B32">
        <v>31</v>
      </c>
      <c r="C32">
        <v>1363.2105325484765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VLOOKUP($A32,RankingWk15!$A$2:$H$33,2,FALSE)-J32</f>
        <v>-2</v>
      </c>
      <c r="L32" t="str">
        <f t="shared" si="0"/>
        <v>Tampa Bay Buccaneers</v>
      </c>
      <c r="M32" s="5">
        <f t="shared" si="1"/>
        <v>1363.2105325484765</v>
      </c>
      <c r="N32" s="6">
        <f>M32-VLOOKUP($A32,RankingWk15!$A$2:$H$33,3,FALSE)</f>
        <v>-38.418315369032143</v>
      </c>
    </row>
    <row r="33" spans="1:14">
      <c r="A33" t="s">
        <v>27</v>
      </c>
      <c r="B33">
        <v>32</v>
      </c>
      <c r="C33">
        <v>1357.9344201506515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1357.9344201506515</v>
      </c>
      <c r="N33" s="6">
        <f>M33-VLOOKUP($A33,RankingWk15!$A$2:$H$33,3,FALSE)</f>
        <v>21.614207521344269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1685.1419655162185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1685.1419655162185</v>
      </c>
      <c r="N2" s="6">
        <f>M2-VLOOKUP($A2,RankingWk15!$A$2:$H$33,3,FALSE)</f>
        <v>-3.8008440179103218</v>
      </c>
    </row>
    <row r="3" spans="1:14">
      <c r="A3" t="s">
        <v>51</v>
      </c>
      <c r="B3">
        <v>2</v>
      </c>
      <c r="C3">
        <v>1665.3541810419183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1665.3541810419183</v>
      </c>
      <c r="N3" s="6">
        <f>M3-VLOOKUP($A3,RankingWk15!$A$2:$H$33,3,FALSE)</f>
        <v>26.310548637814691</v>
      </c>
    </row>
    <row r="4" spans="1:14">
      <c r="A4" t="s">
        <v>41</v>
      </c>
      <c r="B4">
        <v>3</v>
      </c>
      <c r="C4">
        <v>1625.1105444252689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1625.1105444252689</v>
      </c>
      <c r="N4" s="6">
        <f>M4-VLOOKUP($A4,RankingWk15!$A$2:$H$33,3,FALSE)</f>
        <v>26.968740696202531</v>
      </c>
    </row>
    <row r="5" spans="1:14">
      <c r="A5" t="s">
        <v>45</v>
      </c>
      <c r="B5">
        <v>4</v>
      </c>
      <c r="C5">
        <v>1602.2245375826999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5</v>
      </c>
      <c r="L5" t="str">
        <f t="shared" si="0"/>
        <v>Green Bay Packers</v>
      </c>
      <c r="M5" s="5">
        <f t="shared" si="1"/>
        <v>1602.2245375826999</v>
      </c>
      <c r="N5" s="6">
        <f>M5-VLOOKUP($A5,RankingWk15!$A$2:$H$33,3,FALSE)</f>
        <v>54.445050589325319</v>
      </c>
    </row>
    <row r="6" spans="1:14">
      <c r="A6" t="s">
        <v>34</v>
      </c>
      <c r="B6">
        <v>5</v>
      </c>
      <c r="C6">
        <v>1588.5477171281179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VLOOKUP($A6,RankingWk15!$A$2:$H$33,2,FALSE)-J6</f>
        <v>-1</v>
      </c>
      <c r="L6" t="str">
        <f t="shared" si="0"/>
        <v>Seattle Seahawks</v>
      </c>
      <c r="M6" s="5">
        <f t="shared" si="1"/>
        <v>1588.5477171281179</v>
      </c>
      <c r="N6" s="6">
        <f>M6-VLOOKUP($A6,RankingWk15!$A$2:$H$33,3,FALSE)</f>
        <v>-16.347691732146814</v>
      </c>
    </row>
    <row r="7" spans="1:14">
      <c r="A7" t="s">
        <v>39</v>
      </c>
      <c r="B7">
        <v>6</v>
      </c>
      <c r="C7">
        <v>1566.5694748009034</v>
      </c>
      <c r="D7">
        <v>5</v>
      </c>
      <c r="E7">
        <v>5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-3</v>
      </c>
      <c r="L7" t="str">
        <f t="shared" si="0"/>
        <v>Carolina Panthers</v>
      </c>
      <c r="M7" s="5">
        <f t="shared" si="1"/>
        <v>1566.5694748009034</v>
      </c>
      <c r="N7" s="6">
        <f>M7-VLOOKUP($A7,RankingWk15!$A$2:$H$33,3,FALSE)</f>
        <v>-62.933301081289756</v>
      </c>
    </row>
    <row r="8" spans="1:14">
      <c r="A8" t="s">
        <v>26</v>
      </c>
      <c r="B8">
        <v>7</v>
      </c>
      <c r="C8">
        <v>1563.7487067887612</v>
      </c>
      <c r="D8">
        <v>6</v>
      </c>
      <c r="E8">
        <v>4</v>
      </c>
      <c r="F8">
        <v>0</v>
      </c>
      <c r="G8">
        <v>2</v>
      </c>
      <c r="H8">
        <v>0</v>
      </c>
      <c r="J8">
        <f t="shared" si="2"/>
        <v>7</v>
      </c>
      <c r="K8">
        <f>VLOOKUP($A8,RankingWk15!$A$2:$H$33,2,FALSE)-J8</f>
        <v>0</v>
      </c>
      <c r="L8" t="str">
        <f t="shared" si="0"/>
        <v>Pittsburgh Steelers</v>
      </c>
      <c r="M8" s="5">
        <f t="shared" si="1"/>
        <v>1563.7487067887612</v>
      </c>
      <c r="N8" s="6">
        <f>M8-VLOOKUP($A8,RankingWk15!$A$2:$H$33,3,FALSE)</f>
        <v>-8.8846364821722545</v>
      </c>
    </row>
    <row r="9" spans="1:14">
      <c r="A9" t="s">
        <v>52</v>
      </c>
      <c r="B9">
        <v>8</v>
      </c>
      <c r="C9">
        <v>1552.543669747773</v>
      </c>
      <c r="D9">
        <v>6</v>
      </c>
      <c r="E9">
        <v>2</v>
      </c>
      <c r="F9">
        <v>0</v>
      </c>
      <c r="G9">
        <v>4</v>
      </c>
      <c r="H9">
        <v>0</v>
      </c>
      <c r="J9">
        <f t="shared" si="2"/>
        <v>8</v>
      </c>
      <c r="K9">
        <f>VLOOKUP($A9,RankingWk15!$A$2:$H$33,2,FALSE)-J9</f>
        <v>7</v>
      </c>
      <c r="L9" t="str">
        <f t="shared" si="0"/>
        <v>San Francisco 49ers</v>
      </c>
      <c r="M9" s="5">
        <f t="shared" si="1"/>
        <v>1552.543669747773</v>
      </c>
      <c r="N9" s="6">
        <f>M9-VLOOKUP($A9,RankingWk15!$A$2:$H$33,3,FALSE)</f>
        <v>57.777159594234263</v>
      </c>
    </row>
    <row r="10" spans="1:14">
      <c r="A10" t="s">
        <v>50</v>
      </c>
      <c r="B10">
        <v>9</v>
      </c>
      <c r="C10">
        <v>1552.1656677884735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VLOOKUP($A10,RankingWk15!$A$2:$H$33,2,FALSE)-J10</f>
        <v>-3</v>
      </c>
      <c r="L10" t="str">
        <f t="shared" si="0"/>
        <v>Arizona Cardinals</v>
      </c>
      <c r="M10" s="5">
        <f t="shared" si="1"/>
        <v>1552.1656677884735</v>
      </c>
      <c r="N10" s="6">
        <f>M10-VLOOKUP($A10,RankingWk15!$A$2:$H$33,3,FALSE)</f>
        <v>-41.598889770644291</v>
      </c>
    </row>
    <row r="11" spans="1:14">
      <c r="A11" t="s">
        <v>44</v>
      </c>
      <c r="B11">
        <v>10</v>
      </c>
      <c r="C11">
        <v>1540.4047816145162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VLOOKUP($A11,RankingWk15!$A$2:$H$33,2,FALSE)-J11</f>
        <v>1</v>
      </c>
      <c r="L11" t="str">
        <f t="shared" si="0"/>
        <v>Dallas Cowboys</v>
      </c>
      <c r="M11" s="5">
        <f t="shared" si="1"/>
        <v>1540.4047816145162</v>
      </c>
      <c r="N11" s="6">
        <f>M11-VLOOKUP($A11,RankingWk15!$A$2:$H$33,3,FALSE)</f>
        <v>6.9855846078908144</v>
      </c>
    </row>
    <row r="12" spans="1:14">
      <c r="A12" t="s">
        <v>43</v>
      </c>
      <c r="B12">
        <v>11</v>
      </c>
      <c r="C12">
        <v>1534.25865611269</v>
      </c>
      <c r="D12">
        <v>6</v>
      </c>
      <c r="E12">
        <v>3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1534.25865611269</v>
      </c>
      <c r="N12" s="6">
        <f>M12-VLOOKUP($A12,RankingWk15!$A$2:$H$33,3,FALSE)</f>
        <v>-25.058967549518457</v>
      </c>
    </row>
    <row r="13" spans="1:14">
      <c r="A13" t="s">
        <v>33</v>
      </c>
      <c r="B13">
        <v>12</v>
      </c>
      <c r="C13">
        <v>1525.2204012065254</v>
      </c>
      <c r="D13">
        <v>6</v>
      </c>
      <c r="E13">
        <v>3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VLOOKUP($A13,RankingWk15!$A$2:$H$33,2,FALSE)-J13</f>
        <v>9</v>
      </c>
      <c r="L13" t="str">
        <f t="shared" si="0"/>
        <v>Philadelphia Eagles</v>
      </c>
      <c r="M13" s="5">
        <f t="shared" si="1"/>
        <v>1525.2204012065254</v>
      </c>
      <c r="N13" s="6">
        <f>M13-VLOOKUP($A13,RankingWk15!$A$2:$H$33,3,FALSE)</f>
        <v>60.928336706624123</v>
      </c>
    </row>
    <row r="14" spans="1:14">
      <c r="A14" t="s">
        <v>37</v>
      </c>
      <c r="B14">
        <v>13</v>
      </c>
      <c r="C14">
        <v>1516.8274468474376</v>
      </c>
      <c r="D14">
        <v>6</v>
      </c>
      <c r="E14">
        <v>5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VLOOKUP($A14,RankingWk15!$A$2:$H$33,2,FALSE)-J14</f>
        <v>12</v>
      </c>
      <c r="L14" t="str">
        <f t="shared" si="0"/>
        <v>Atlanta Falcons</v>
      </c>
      <c r="M14" s="5">
        <f t="shared" si="1"/>
        <v>1516.8274468474376</v>
      </c>
      <c r="N14" s="6">
        <f>M14-VLOOKUP($A14,RankingWk15!$A$2:$H$33,3,FALSE)</f>
        <v>63.053738729630822</v>
      </c>
    </row>
    <row r="15" spans="1:14">
      <c r="A15" t="s">
        <v>21</v>
      </c>
      <c r="B15">
        <v>14</v>
      </c>
      <c r="C15">
        <v>1507.9713447327065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VLOOKUP($A15,RankingWk15!$A$2:$H$33,2,FALSE)-J15</f>
        <v>2</v>
      </c>
      <c r="L15" t="str">
        <f t="shared" si="0"/>
        <v>New Orleans Saints</v>
      </c>
      <c r="M15" s="5">
        <f t="shared" si="1"/>
        <v>1507.9713447327065</v>
      </c>
      <c r="N15" s="6">
        <f>M15-VLOOKUP($A15,RankingWk15!$A$2:$H$33,3,FALSE)</f>
        <v>17.337731650215119</v>
      </c>
    </row>
    <row r="16" spans="1:14">
      <c r="A16" t="s">
        <v>25</v>
      </c>
      <c r="B16">
        <v>15</v>
      </c>
      <c r="C16">
        <v>1503.8861158450857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VLOOKUP($A16,RankingWk15!$A$2:$H$33,2,FALSE)-J16</f>
        <v>-2</v>
      </c>
      <c r="L16" t="str">
        <f t="shared" si="0"/>
        <v>Baltimore Ravens</v>
      </c>
      <c r="M16" s="5">
        <f t="shared" si="1"/>
        <v>1503.8861158450857</v>
      </c>
      <c r="N16" s="6">
        <f>M16-VLOOKUP($A16,RankingWk15!$A$2:$H$33,3,FALSE)</f>
        <v>-8.0377132946496204</v>
      </c>
    </row>
    <row r="17" spans="1:14">
      <c r="A17" t="s">
        <v>24</v>
      </c>
      <c r="B17">
        <v>16</v>
      </c>
      <c r="C17">
        <v>1492.3928580790277</v>
      </c>
      <c r="D17">
        <v>6</v>
      </c>
      <c r="E17">
        <v>1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VLOOKUP($A17,RankingWk15!$A$2:$H$33,2,FALSE)-J17</f>
        <v>4</v>
      </c>
      <c r="L17" t="str">
        <f t="shared" si="0"/>
        <v>Detroit Lions</v>
      </c>
      <c r="M17" s="5">
        <f t="shared" si="1"/>
        <v>1492.3928580790277</v>
      </c>
      <c r="N17" s="6">
        <f>M17-VLOOKUP($A17,RankingWk15!$A$2:$H$33,3,FALSE)</f>
        <v>20.243047028080582</v>
      </c>
    </row>
    <row r="18" spans="1:14">
      <c r="A18" t="s">
        <v>49</v>
      </c>
      <c r="B18">
        <v>17</v>
      </c>
      <c r="C18">
        <v>1491.4724064090919</v>
      </c>
      <c r="D18">
        <v>6</v>
      </c>
      <c r="E18">
        <v>3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VLOOKUP($A18,RankingWk15!$A$2:$H$33,2,FALSE)-J18</f>
        <v>2</v>
      </c>
      <c r="L18" t="str">
        <f t="shared" si="0"/>
        <v>New York Giants</v>
      </c>
      <c r="M18" s="5">
        <f t="shared" si="1"/>
        <v>1491.4724064090919</v>
      </c>
      <c r="N18" s="6">
        <f>M18-VLOOKUP($A18,RankingWk15!$A$2:$H$33,3,FALSE)</f>
        <v>18.20212985819785</v>
      </c>
    </row>
    <row r="19" spans="1:14">
      <c r="A19" t="s">
        <v>38</v>
      </c>
      <c r="B19">
        <v>18</v>
      </c>
      <c r="C19">
        <v>1488.884411434884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VLOOKUP($A19,RankingWk15!$A$2:$H$33,2,FALSE)-J19</f>
        <v>-4</v>
      </c>
      <c r="L19" t="str">
        <f t="shared" si="0"/>
        <v>Buffalo Bills</v>
      </c>
      <c r="M19" s="5">
        <f t="shared" si="1"/>
        <v>1488.884411434884</v>
      </c>
      <c r="N19" s="6">
        <f>M19-VLOOKUP($A19,RankingWk15!$A$2:$H$33,3,FALSE)</f>
        <v>-13.373309065214698</v>
      </c>
    </row>
    <row r="20" spans="1:14">
      <c r="A20" t="s">
        <v>35</v>
      </c>
      <c r="B20">
        <v>19</v>
      </c>
      <c r="C20">
        <v>1487.0813976259913</v>
      </c>
      <c r="D20">
        <v>6</v>
      </c>
      <c r="E20">
        <v>2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VLOOKUP($A20,RankingWk15!$A$2:$H$33,2,FALSE)-J20</f>
        <v>4</v>
      </c>
      <c r="L20" t="str">
        <f t="shared" si="0"/>
        <v>San Diego Chargers</v>
      </c>
      <c r="M20" s="5">
        <f t="shared" si="1"/>
        <v>1487.0813976259913</v>
      </c>
      <c r="N20" s="6">
        <f>M20-VLOOKUP($A20,RankingWk15!$A$2:$H$33,3,FALSE)</f>
        <v>28.152566769939995</v>
      </c>
    </row>
    <row r="21" spans="1:14">
      <c r="A21" t="s">
        <v>29</v>
      </c>
      <c r="B21">
        <v>20</v>
      </c>
      <c r="C21">
        <v>1486.4379863775475</v>
      </c>
      <c r="D21">
        <v>5</v>
      </c>
      <c r="E21">
        <v>3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VLOOKUP($A21,RankingWk15!$A$2:$H$33,2,FALSE)-J21</f>
        <v>-10</v>
      </c>
      <c r="L21" t="str">
        <f t="shared" si="0"/>
        <v>Minnesota Vikings</v>
      </c>
      <c r="M21" s="5">
        <f t="shared" si="1"/>
        <v>1486.4379863775475</v>
      </c>
      <c r="N21" s="6">
        <f>M21-VLOOKUP($A21,RankingWk15!$A$2:$H$33,3,FALSE)</f>
        <v>-50.651487063334798</v>
      </c>
    </row>
    <row r="22" spans="1:14">
      <c r="A22" t="s">
        <v>22</v>
      </c>
      <c r="B22">
        <v>21</v>
      </c>
      <c r="C22">
        <v>1473.6284158086653</v>
      </c>
      <c r="D22">
        <v>5</v>
      </c>
      <c r="E22">
        <v>4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VLOOKUP($A22,RankingWk15!$A$2:$H$33,2,FALSE)-J22</f>
        <v>-4</v>
      </c>
      <c r="L22" t="str">
        <f t="shared" si="0"/>
        <v>New York Jets</v>
      </c>
      <c r="M22" s="5">
        <f t="shared" si="1"/>
        <v>1473.6284158086653</v>
      </c>
      <c r="N22" s="6">
        <f>M22-VLOOKUP($A22,RankingWk15!$A$2:$H$33,3,FALSE)</f>
        <v>-9.9554985620275147</v>
      </c>
    </row>
    <row r="23" spans="1:14">
      <c r="A23" t="s">
        <v>48</v>
      </c>
      <c r="B23">
        <v>22</v>
      </c>
      <c r="C23">
        <v>1468.326640315164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VLOOKUP($A23,RankingWk15!$A$2:$H$33,2,FALSE)-J23</f>
        <v>0</v>
      </c>
      <c r="L23" t="str">
        <f t="shared" si="0"/>
        <v>Miami Dolphins</v>
      </c>
      <c r="M23" s="5">
        <f t="shared" si="1"/>
        <v>1468.326640315164</v>
      </c>
      <c r="N23" s="6">
        <f>M23-VLOOKUP($A23,RankingWk15!$A$2:$H$33,3,FALSE)</f>
        <v>8.7548218660581369</v>
      </c>
    </row>
    <row r="24" spans="1:14">
      <c r="A24" t="s">
        <v>46</v>
      </c>
      <c r="B24">
        <v>23</v>
      </c>
      <c r="C24">
        <v>1464.642884195064</v>
      </c>
      <c r="D24">
        <v>6</v>
      </c>
      <c r="E24">
        <v>2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VLOOKUP($A24,RankingWk15!$A$2:$H$33,2,FALSE)-J24</f>
        <v>-5</v>
      </c>
      <c r="L24" t="str">
        <f t="shared" si="0"/>
        <v>Houston Texans</v>
      </c>
      <c r="M24" s="5">
        <f t="shared" si="1"/>
        <v>1464.642884195064</v>
      </c>
      <c r="N24" s="6">
        <f>M24-VLOOKUP($A24,RankingWk15!$A$2:$H$33,3,FALSE)</f>
        <v>-18.134200270807241</v>
      </c>
    </row>
    <row r="25" spans="1:14">
      <c r="A25" t="s">
        <v>47</v>
      </c>
      <c r="B25">
        <v>24</v>
      </c>
      <c r="C25">
        <v>1463.357899035065</v>
      </c>
      <c r="D25">
        <v>6</v>
      </c>
      <c r="E25">
        <v>1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VLOOKUP($A25,RankingWk15!$A$2:$H$33,2,FALSE)-J25</f>
        <v>-12</v>
      </c>
      <c r="L25" t="str">
        <f t="shared" si="0"/>
        <v>Kansas City Chiefs</v>
      </c>
      <c r="M25" s="5">
        <f t="shared" si="1"/>
        <v>1463.357899035065</v>
      </c>
      <c r="N25" s="6">
        <f>M25-VLOOKUP($A25,RankingWk15!$A$2:$H$33,3,FALSE)</f>
        <v>-61.752112108883694</v>
      </c>
    </row>
    <row r="26" spans="1:14">
      <c r="A26" t="s">
        <v>40</v>
      </c>
      <c r="B26">
        <v>25</v>
      </c>
      <c r="C26">
        <v>1459.2230459144198</v>
      </c>
      <c r="D26">
        <v>6</v>
      </c>
      <c r="E26">
        <v>2</v>
      </c>
      <c r="F26">
        <v>0</v>
      </c>
      <c r="G26">
        <v>4</v>
      </c>
      <c r="H26">
        <v>0</v>
      </c>
      <c r="J26">
        <f t="shared" si="2"/>
        <v>25</v>
      </c>
      <c r="K26">
        <f>VLOOKUP($A26,RankingWk15!$A$2:$H$33,2,FALSE)-J26</f>
        <v>-1</v>
      </c>
      <c r="L26" t="str">
        <f t="shared" si="0"/>
        <v>Chicago Bears</v>
      </c>
      <c r="M26" s="5">
        <f t="shared" si="1"/>
        <v>1459.2230459144198</v>
      </c>
      <c r="N26" s="6">
        <f>M26-VLOOKUP($A26,RankingWk15!$A$2:$H$33,3,FALSE)</f>
        <v>4.9377246124779504</v>
      </c>
    </row>
    <row r="27" spans="1:14">
      <c r="A27" t="s">
        <v>36</v>
      </c>
      <c r="B27">
        <v>26</v>
      </c>
      <c r="C27">
        <v>1454.2091550980688</v>
      </c>
      <c r="D27">
        <v>5</v>
      </c>
      <c r="E27">
        <v>2</v>
      </c>
      <c r="F27">
        <v>0</v>
      </c>
      <c r="G27">
        <v>3</v>
      </c>
      <c r="H27">
        <v>1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1454.2091550980688</v>
      </c>
      <c r="N27" s="6">
        <f>M27-VLOOKUP($A27,RankingWk15!$A$2:$H$33,3,FALSE)</f>
        <v>7.1376711490158868</v>
      </c>
    </row>
    <row r="28" spans="1:14">
      <c r="A28" t="s">
        <v>30</v>
      </c>
      <c r="B28">
        <v>27</v>
      </c>
      <c r="C28">
        <v>1392.8770797823879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1392.8770797823879</v>
      </c>
      <c r="N28" s="6">
        <f>M28-VLOOKUP($A28,RankingWk15!$A$2:$H$33,3,FALSE)</f>
        <v>-3.1386055554037284</v>
      </c>
    </row>
    <row r="29" spans="1:14">
      <c r="A29" t="s">
        <v>28</v>
      </c>
      <c r="B29">
        <v>28</v>
      </c>
      <c r="C29">
        <v>1391.181815206791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1391.181815206791</v>
      </c>
      <c r="N29" s="6">
        <f>M29-VLOOKUP($A29,RankingWk15!$A$2:$H$33,3,FALSE)</f>
        <v>-37.750945491266975</v>
      </c>
    </row>
    <row r="30" spans="1:14">
      <c r="A30" t="s">
        <v>31</v>
      </c>
      <c r="B30">
        <v>29</v>
      </c>
      <c r="C30">
        <v>1374.1386760913238</v>
      </c>
      <c r="D30">
        <v>5</v>
      </c>
      <c r="E30">
        <v>2</v>
      </c>
      <c r="F30">
        <v>0</v>
      </c>
      <c r="G30">
        <v>3</v>
      </c>
      <c r="H30">
        <v>1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1374.1386760913238</v>
      </c>
      <c r="N30" s="6">
        <f>M30-VLOOKUP($A30,RankingWk15!$A$2:$H$33,3,FALSE)</f>
        <v>-36.747648504572453</v>
      </c>
    </row>
    <row r="31" spans="1:14">
      <c r="A31" t="s">
        <v>42</v>
      </c>
      <c r="B31">
        <v>30</v>
      </c>
      <c r="C31">
        <v>1373.1481176310749</v>
      </c>
      <c r="D31">
        <v>6</v>
      </c>
      <c r="E31">
        <v>2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VLOOKUP($A31,RankingWk15!$A$2:$H$33,2,FALSE)-J31</f>
        <v>1</v>
      </c>
      <c r="L31" t="str">
        <f t="shared" si="0"/>
        <v>Cleveland Browns</v>
      </c>
      <c r="M31" s="5">
        <f t="shared" si="1"/>
        <v>1373.1481176310749</v>
      </c>
      <c r="N31" s="6">
        <f>M31-VLOOKUP($A31,RankingWk15!$A$2:$H$33,3,FALSE)</f>
        <v>11.671061784613812</v>
      </c>
    </row>
    <row r="32" spans="1:14">
      <c r="A32" t="s">
        <v>23</v>
      </c>
      <c r="B32">
        <v>31</v>
      </c>
      <c r="C32">
        <v>1363.2105325484765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VLOOKUP($A32,RankingWk15!$A$2:$H$33,2,FALSE)-J32</f>
        <v>-2</v>
      </c>
      <c r="L32" t="str">
        <f t="shared" si="0"/>
        <v>Tampa Bay Buccaneers</v>
      </c>
      <c r="M32" s="5">
        <f t="shared" si="1"/>
        <v>1363.2105325484765</v>
      </c>
      <c r="N32" s="6">
        <f>M32-VLOOKUP($A32,RankingWk15!$A$2:$H$33,3,FALSE)</f>
        <v>-38.418315369032143</v>
      </c>
    </row>
    <row r="33" spans="1:14">
      <c r="A33" t="s">
        <v>27</v>
      </c>
      <c r="B33">
        <v>32</v>
      </c>
      <c r="C33">
        <v>1348.983784550943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1348.983784550943</v>
      </c>
      <c r="N33" s="6">
        <f>M33-VLOOKUP($A33,RankingWk15!$A$2:$H$33,3,FALSE)</f>
        <v>12.663571921635821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1690.8510753083838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1690.8510753083838</v>
      </c>
      <c r="N2" s="6">
        <f>M2-VLOOKUP($A2,RankingWk15!$A$2:$H$33,3,FALSE)</f>
        <v>1.9082657742549145</v>
      </c>
    </row>
    <row r="3" spans="1:14">
      <c r="A3" t="s">
        <v>51</v>
      </c>
      <c r="B3">
        <v>2</v>
      </c>
      <c r="C3">
        <v>1665.3541810419183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1665.3541810419183</v>
      </c>
      <c r="N3" s="6">
        <f>M3-VLOOKUP($A3,RankingWk15!$A$2:$H$33,3,FALSE)</f>
        <v>26.310548637814691</v>
      </c>
    </row>
    <row r="4" spans="1:14">
      <c r="A4" t="s">
        <v>41</v>
      </c>
      <c r="B4">
        <v>3</v>
      </c>
      <c r="C4">
        <v>1625.1105444252689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1625.1105444252689</v>
      </c>
      <c r="N4" s="6">
        <f>M4-VLOOKUP($A4,RankingWk15!$A$2:$H$33,3,FALSE)</f>
        <v>26.968740696202531</v>
      </c>
    </row>
    <row r="5" spans="1:14">
      <c r="A5" t="s">
        <v>45</v>
      </c>
      <c r="B5">
        <v>4</v>
      </c>
      <c r="C5">
        <v>1602.2245375826999</v>
      </c>
      <c r="D5">
        <v>6</v>
      </c>
      <c r="E5">
        <v>6</v>
      </c>
      <c r="F5">
        <v>0</v>
      </c>
      <c r="G5">
        <v>0</v>
      </c>
      <c r="H5">
        <v>1</v>
      </c>
      <c r="J5">
        <f t="shared" si="2"/>
        <v>4</v>
      </c>
      <c r="K5">
        <f>VLOOKUP($A5,RankingWk15!$A$2:$H$33,2,FALSE)-J5</f>
        <v>5</v>
      </c>
      <c r="L5" t="str">
        <f t="shared" si="0"/>
        <v>Green Bay Packers</v>
      </c>
      <c r="M5" s="5">
        <f t="shared" si="1"/>
        <v>1602.2245375826999</v>
      </c>
      <c r="N5" s="6">
        <f>M5-VLOOKUP($A5,RankingWk15!$A$2:$H$33,3,FALSE)</f>
        <v>54.445050589325319</v>
      </c>
    </row>
    <row r="6" spans="1:14">
      <c r="A6" t="s">
        <v>34</v>
      </c>
      <c r="B6">
        <v>5</v>
      </c>
      <c r="C6">
        <v>1599.7569843815672</v>
      </c>
      <c r="D6">
        <v>7</v>
      </c>
      <c r="E6">
        <v>3</v>
      </c>
      <c r="F6">
        <v>0</v>
      </c>
      <c r="G6">
        <v>4</v>
      </c>
      <c r="H6">
        <v>0</v>
      </c>
      <c r="J6">
        <f t="shared" si="2"/>
        <v>5</v>
      </c>
      <c r="K6">
        <f>VLOOKUP($A6,RankingWk15!$A$2:$H$33,2,FALSE)-J6</f>
        <v>-1</v>
      </c>
      <c r="L6" t="str">
        <f t="shared" si="0"/>
        <v>Seattle Seahawks</v>
      </c>
      <c r="M6" s="5">
        <f t="shared" si="1"/>
        <v>1599.7569843815672</v>
      </c>
      <c r="N6" s="6">
        <f>M6-VLOOKUP($A6,RankingWk15!$A$2:$H$33,3,FALSE)</f>
        <v>-5.138424478697516</v>
      </c>
    </row>
    <row r="7" spans="1:14">
      <c r="A7" t="s">
        <v>39</v>
      </c>
      <c r="B7">
        <v>6</v>
      </c>
      <c r="C7">
        <v>1577.5888063831867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-3</v>
      </c>
      <c r="L7" t="str">
        <f t="shared" si="0"/>
        <v>Carolina Panthers</v>
      </c>
      <c r="M7" s="5">
        <f t="shared" si="1"/>
        <v>1577.5888063831867</v>
      </c>
      <c r="N7" s="6">
        <f>M7-VLOOKUP($A7,RankingWk15!$A$2:$H$33,3,FALSE)</f>
        <v>-51.913969499006498</v>
      </c>
    </row>
    <row r="8" spans="1:14">
      <c r="A8" t="s">
        <v>50</v>
      </c>
      <c r="B8">
        <v>7</v>
      </c>
      <c r="C8">
        <v>1562.9397659466524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VLOOKUP($A8,RankingWk15!$A$2:$H$33,2,FALSE)-J8</f>
        <v>-1</v>
      </c>
      <c r="L8" t="str">
        <f t="shared" si="0"/>
        <v>Arizona Cardinals</v>
      </c>
      <c r="M8" s="5">
        <f t="shared" si="1"/>
        <v>1562.9397659466524</v>
      </c>
      <c r="N8" s="6">
        <f>M8-VLOOKUP($A8,RankingWk15!$A$2:$H$33,3,FALSE)</f>
        <v>-30.824791612465333</v>
      </c>
    </row>
    <row r="9" spans="1:14">
      <c r="A9" t="s">
        <v>26</v>
      </c>
      <c r="B9">
        <v>8</v>
      </c>
      <c r="C9">
        <v>1547.734128803721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1547.734128803721</v>
      </c>
      <c r="N9" s="6">
        <f>M9-VLOOKUP($A9,RankingWk15!$A$2:$H$33,3,FALSE)</f>
        <v>-24.89921446721246</v>
      </c>
    </row>
    <row r="10" spans="1:14">
      <c r="A10" t="s">
        <v>52</v>
      </c>
      <c r="B10">
        <v>9</v>
      </c>
      <c r="C10">
        <v>1541.3344024943237</v>
      </c>
      <c r="D10">
        <v>7</v>
      </c>
      <c r="E10">
        <v>2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VLOOKUP($A10,RankingWk15!$A$2:$H$33,2,FALSE)-J10</f>
        <v>6</v>
      </c>
      <c r="L10" t="str">
        <f t="shared" si="0"/>
        <v>San Francisco 49ers</v>
      </c>
      <c r="M10" s="5">
        <f t="shared" si="1"/>
        <v>1541.3344024943237</v>
      </c>
      <c r="N10" s="6">
        <f>M10-VLOOKUP($A10,RankingWk15!$A$2:$H$33,3,FALSE)</f>
        <v>46.567892340784965</v>
      </c>
    </row>
    <row r="11" spans="1:14">
      <c r="A11" t="s">
        <v>44</v>
      </c>
      <c r="B11">
        <v>10</v>
      </c>
      <c r="C11">
        <v>1526.1558463287447</v>
      </c>
      <c r="D11">
        <v>6</v>
      </c>
      <c r="E11">
        <v>2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VLOOKUP($A11,RankingWk15!$A$2:$H$33,2,FALSE)-J11</f>
        <v>1</v>
      </c>
      <c r="L11" t="str">
        <f t="shared" si="0"/>
        <v>Dallas Cowboys</v>
      </c>
      <c r="M11" s="5">
        <f t="shared" si="1"/>
        <v>1526.1558463287447</v>
      </c>
      <c r="N11" s="6">
        <f>M11-VLOOKUP($A11,RankingWk15!$A$2:$H$33,3,FALSE)</f>
        <v>-7.2633506778806805</v>
      </c>
    </row>
    <row r="12" spans="1:14">
      <c r="A12" t="s">
        <v>37</v>
      </c>
      <c r="B12">
        <v>11</v>
      </c>
      <c r="C12">
        <v>1523.7184820529524</v>
      </c>
      <c r="D12">
        <v>7</v>
      </c>
      <c r="E12">
        <v>6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VLOOKUP($A12,RankingWk15!$A$2:$H$33,2,FALSE)-J12</f>
        <v>14</v>
      </c>
      <c r="L12" t="str">
        <f t="shared" si="0"/>
        <v>Atlanta Falcons</v>
      </c>
      <c r="M12" s="5">
        <f t="shared" si="1"/>
        <v>1523.7184820529524</v>
      </c>
      <c r="N12" s="6">
        <f>M12-VLOOKUP($A12,RankingWk15!$A$2:$H$33,3,FALSE)</f>
        <v>69.944773935145577</v>
      </c>
    </row>
    <row r="13" spans="1:14">
      <c r="A13" t="s">
        <v>21</v>
      </c>
      <c r="B13">
        <v>12</v>
      </c>
      <c r="C13">
        <v>1521.415306210145</v>
      </c>
      <c r="D13">
        <v>7</v>
      </c>
      <c r="E13">
        <v>3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VLOOKUP($A13,RankingWk15!$A$2:$H$33,2,FALSE)-J13</f>
        <v>4</v>
      </c>
      <c r="L13" t="str">
        <f t="shared" si="0"/>
        <v>New Orleans Saints</v>
      </c>
      <c r="M13" s="5">
        <f t="shared" si="1"/>
        <v>1521.415306210145</v>
      </c>
      <c r="N13" s="6">
        <f>M13-VLOOKUP($A13,RankingWk15!$A$2:$H$33,3,FALSE)</f>
        <v>30.781693127653625</v>
      </c>
    </row>
    <row r="14" spans="1:14">
      <c r="A14" t="s">
        <v>43</v>
      </c>
      <c r="B14">
        <v>13</v>
      </c>
      <c r="C14">
        <v>1520.8146946352515</v>
      </c>
      <c r="D14">
        <v>7</v>
      </c>
      <c r="E14">
        <v>3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VLOOKUP($A14,RankingWk15!$A$2:$H$33,2,FALSE)-J14</f>
        <v>-5</v>
      </c>
      <c r="L14" t="str">
        <f t="shared" si="0"/>
        <v>Indianapolis Colts</v>
      </c>
      <c r="M14" s="5">
        <f t="shared" si="1"/>
        <v>1520.8146946352515</v>
      </c>
      <c r="N14" s="6">
        <f>M14-VLOOKUP($A14,RankingWk15!$A$2:$H$33,3,FALSE)</f>
        <v>-38.502929026956963</v>
      </c>
    </row>
    <row r="15" spans="1:14">
      <c r="A15" t="s">
        <v>33</v>
      </c>
      <c r="B15">
        <v>14</v>
      </c>
      <c r="C15">
        <v>1514.2010696242421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VLOOKUP($A15,RankingWk15!$A$2:$H$33,2,FALSE)-J15</f>
        <v>7</v>
      </c>
      <c r="L15" t="str">
        <f t="shared" si="0"/>
        <v>Philadelphia Eagles</v>
      </c>
      <c r="M15" s="5">
        <f t="shared" si="1"/>
        <v>1514.2010696242421</v>
      </c>
      <c r="N15" s="6">
        <f>M15-VLOOKUP($A15,RankingWk15!$A$2:$H$33,3,FALSE)</f>
        <v>49.909005124340865</v>
      </c>
    </row>
    <row r="16" spans="1:14">
      <c r="A16" t="s">
        <v>49</v>
      </c>
      <c r="B16">
        <v>15</v>
      </c>
      <c r="C16">
        <v>1505.7213416948634</v>
      </c>
      <c r="D16">
        <v>7</v>
      </c>
      <c r="E16">
        <v>4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VLOOKUP($A16,RankingWk15!$A$2:$H$33,2,FALSE)-J16</f>
        <v>4</v>
      </c>
      <c r="L16" t="str">
        <f t="shared" si="0"/>
        <v>New York Giants</v>
      </c>
      <c r="M16" s="5">
        <f t="shared" si="1"/>
        <v>1505.7213416948634</v>
      </c>
      <c r="N16" s="6">
        <f>M16-VLOOKUP($A16,RankingWk15!$A$2:$H$33,3,FALSE)</f>
        <v>32.451065143969345</v>
      </c>
    </row>
    <row r="17" spans="1:14">
      <c r="A17" t="s">
        <v>29</v>
      </c>
      <c r="B17">
        <v>16</v>
      </c>
      <c r="C17">
        <v>1499.1522091325085</v>
      </c>
      <c r="D17">
        <v>6</v>
      </c>
      <c r="E17">
        <v>4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VLOOKUP($A17,RankingWk15!$A$2:$H$33,2,FALSE)-J17</f>
        <v>-6</v>
      </c>
      <c r="L17" t="str">
        <f t="shared" si="0"/>
        <v>Minnesota Vikings</v>
      </c>
      <c r="M17" s="5">
        <f t="shared" si="1"/>
        <v>1499.1522091325085</v>
      </c>
      <c r="N17" s="6">
        <f>M17-VLOOKUP($A17,RankingWk15!$A$2:$H$33,3,FALSE)</f>
        <v>-37.937264308373869</v>
      </c>
    </row>
    <row r="18" spans="1:14">
      <c r="A18" t="s">
        <v>25</v>
      </c>
      <c r="B18">
        <v>17</v>
      </c>
      <c r="C18">
        <v>1493.1120176869067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VLOOKUP($A18,RankingWk15!$A$2:$H$33,2,FALSE)-J18</f>
        <v>-4</v>
      </c>
      <c r="L18" t="str">
        <f t="shared" si="0"/>
        <v>Baltimore Ravens</v>
      </c>
      <c r="M18" s="5">
        <f t="shared" si="1"/>
        <v>1493.1120176869067</v>
      </c>
      <c r="N18" s="6">
        <f>M18-VLOOKUP($A18,RankingWk15!$A$2:$H$33,3,FALSE)</f>
        <v>-18.811811452828579</v>
      </c>
    </row>
    <row r="19" spans="1:14">
      <c r="A19" t="s">
        <v>48</v>
      </c>
      <c r="B19">
        <v>18</v>
      </c>
      <c r="C19">
        <v>1480.6941115011732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VLOOKUP($A19,RankingWk15!$A$2:$H$33,2,FALSE)-J19</f>
        <v>4</v>
      </c>
      <c r="L19" t="str">
        <f t="shared" si="0"/>
        <v>Miami Dolphins</v>
      </c>
      <c r="M19" s="5">
        <f t="shared" si="1"/>
        <v>1480.6941115011732</v>
      </c>
      <c r="N19" s="6">
        <f>M19-VLOOKUP($A19,RankingWk15!$A$2:$H$33,3,FALSE)</f>
        <v>21.122293052067334</v>
      </c>
    </row>
    <row r="20" spans="1:14">
      <c r="A20" t="s">
        <v>24</v>
      </c>
      <c r="B20">
        <v>19</v>
      </c>
      <c r="C20">
        <v>1479.6786353240668</v>
      </c>
      <c r="D20">
        <v>7</v>
      </c>
      <c r="E20">
        <v>1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VLOOKUP($A20,RankingWk15!$A$2:$H$33,2,FALSE)-J20</f>
        <v>1</v>
      </c>
      <c r="L20" t="str">
        <f t="shared" si="0"/>
        <v>Detroit Lions</v>
      </c>
      <c r="M20" s="5">
        <f t="shared" si="1"/>
        <v>1479.6786353240668</v>
      </c>
      <c r="N20" s="6">
        <f>M20-VLOOKUP($A20,RankingWk15!$A$2:$H$33,3,FALSE)</f>
        <v>7.5288242731196533</v>
      </c>
    </row>
    <row r="21" spans="1:14">
      <c r="A21" t="s">
        <v>47</v>
      </c>
      <c r="B21">
        <v>20</v>
      </c>
      <c r="C21">
        <v>1479.3724770201052</v>
      </c>
      <c r="D21">
        <v>7</v>
      </c>
      <c r="E21">
        <v>2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VLOOKUP($A21,RankingWk15!$A$2:$H$33,2,FALSE)-J21</f>
        <v>-8</v>
      </c>
      <c r="L21" t="str">
        <f t="shared" si="0"/>
        <v>Kansas City Chiefs</v>
      </c>
      <c r="M21" s="5">
        <f t="shared" si="1"/>
        <v>1479.3724770201052</v>
      </c>
      <c r="N21" s="6">
        <f>M21-VLOOKUP($A21,RankingWk15!$A$2:$H$33,3,FALSE)</f>
        <v>-45.737534123843488</v>
      </c>
    </row>
    <row r="22" spans="1:14">
      <c r="A22" t="s">
        <v>38</v>
      </c>
      <c r="B22">
        <v>21</v>
      </c>
      <c r="C22">
        <v>1473.0155834388884</v>
      </c>
      <c r="D22">
        <v>7</v>
      </c>
      <c r="E22">
        <v>3</v>
      </c>
      <c r="F22">
        <v>0</v>
      </c>
      <c r="G22">
        <v>4</v>
      </c>
      <c r="H22">
        <v>0</v>
      </c>
      <c r="J22">
        <f t="shared" si="2"/>
        <v>21</v>
      </c>
      <c r="K22">
        <f>VLOOKUP($A22,RankingWk15!$A$2:$H$33,2,FALSE)-J22</f>
        <v>-7</v>
      </c>
      <c r="L22" t="str">
        <f t="shared" si="0"/>
        <v>Buffalo Bills</v>
      </c>
      <c r="M22" s="5">
        <f t="shared" si="1"/>
        <v>1473.0155834388884</v>
      </c>
      <c r="N22" s="6">
        <f>M22-VLOOKUP($A22,RankingWk15!$A$2:$H$33,3,FALSE)</f>
        <v>-29.242137061210315</v>
      </c>
    </row>
    <row r="23" spans="1:14">
      <c r="A23" t="s">
        <v>35</v>
      </c>
      <c r="B23">
        <v>22</v>
      </c>
      <c r="C23">
        <v>1470.6552878286097</v>
      </c>
      <c r="D23">
        <v>7</v>
      </c>
      <c r="E23">
        <v>2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VLOOKUP($A23,RankingWk15!$A$2:$H$33,2,FALSE)-J23</f>
        <v>1</v>
      </c>
      <c r="L23" t="str">
        <f t="shared" si="0"/>
        <v>San Diego Chargers</v>
      </c>
      <c r="M23" s="5">
        <f t="shared" si="1"/>
        <v>1470.6552878286097</v>
      </c>
      <c r="N23" s="6">
        <f>M23-VLOOKUP($A23,RankingWk15!$A$2:$H$33,3,FALSE)</f>
        <v>11.726456972558481</v>
      </c>
    </row>
    <row r="24" spans="1:14">
      <c r="A24" t="s">
        <v>22</v>
      </c>
      <c r="B24">
        <v>23</v>
      </c>
      <c r="C24">
        <v>1467.9193060165001</v>
      </c>
      <c r="D24">
        <v>6</v>
      </c>
      <c r="E24">
        <v>4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VLOOKUP($A24,RankingWk15!$A$2:$H$33,2,FALSE)-J24</f>
        <v>-6</v>
      </c>
      <c r="L24" t="str">
        <f t="shared" si="0"/>
        <v>New York Jets</v>
      </c>
      <c r="M24" s="5">
        <f t="shared" si="1"/>
        <v>1467.9193060165001</v>
      </c>
      <c r="N24" s="6">
        <f>M24-VLOOKUP($A24,RankingWk15!$A$2:$H$33,3,FALSE)</f>
        <v>-15.664608354192751</v>
      </c>
    </row>
    <row r="25" spans="1:14">
      <c r="A25" t="s">
        <v>36</v>
      </c>
      <c r="B25">
        <v>24</v>
      </c>
      <c r="C25">
        <v>1463.8445403203295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VLOOKUP($A25,RankingWk15!$A$2:$H$33,2,FALSE)-J25</f>
        <v>2</v>
      </c>
      <c r="L25" t="str">
        <f t="shared" si="0"/>
        <v>St. Louis Rams</v>
      </c>
      <c r="M25" s="5">
        <f t="shared" si="1"/>
        <v>1463.8445403203295</v>
      </c>
      <c r="N25" s="6">
        <f>M25-VLOOKUP($A25,RankingWk15!$A$2:$H$33,3,FALSE)</f>
        <v>16.773056371276652</v>
      </c>
    </row>
    <row r="26" spans="1:14">
      <c r="A26" t="s">
        <v>40</v>
      </c>
      <c r="B26">
        <v>25</v>
      </c>
      <c r="C26">
        <v>1459.2230459144198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VLOOKUP($A26,RankingWk15!$A$2:$H$33,2,FALSE)-J26</f>
        <v>-1</v>
      </c>
      <c r="L26" t="str">
        <f t="shared" si="0"/>
        <v>Chicago Bears</v>
      </c>
      <c r="M26" s="5">
        <f t="shared" si="1"/>
        <v>1459.2230459144198</v>
      </c>
      <c r="N26" s="6">
        <f>M26-VLOOKUP($A26,RankingWk15!$A$2:$H$33,3,FALSE)</f>
        <v>4.9377246124779504</v>
      </c>
    </row>
    <row r="27" spans="1:14">
      <c r="A27" t="s">
        <v>46</v>
      </c>
      <c r="B27">
        <v>26</v>
      </c>
      <c r="C27">
        <v>1452.2754130090548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VLOOKUP($A27,RankingWk15!$A$2:$H$33,2,FALSE)-J27</f>
        <v>-8</v>
      </c>
      <c r="L27" t="str">
        <f t="shared" si="0"/>
        <v>Houston Texans</v>
      </c>
      <c r="M27" s="5">
        <f t="shared" si="1"/>
        <v>1452.2754130090548</v>
      </c>
      <c r="N27" s="6">
        <f>M27-VLOOKUP($A27,RankingWk15!$A$2:$H$33,3,FALSE)</f>
        <v>-30.501671456816439</v>
      </c>
    </row>
    <row r="28" spans="1:14">
      <c r="A28" t="s">
        <v>30</v>
      </c>
      <c r="B28">
        <v>27</v>
      </c>
      <c r="C28">
        <v>1408.7459077783835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1408.7459077783835</v>
      </c>
      <c r="N28" s="6">
        <f>M28-VLOOKUP($A28,RankingWk15!$A$2:$H$33,3,FALSE)</f>
        <v>12.730222440591888</v>
      </c>
    </row>
    <row r="29" spans="1:14">
      <c r="A29" t="s">
        <v>28</v>
      </c>
      <c r="B29">
        <v>28</v>
      </c>
      <c r="C29">
        <v>1402.677636013502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1402.677636013502</v>
      </c>
      <c r="N29" s="6">
        <f>M29-VLOOKUP($A29,RankingWk15!$A$2:$H$33,3,FALSE)</f>
        <v>-26.255124684555994</v>
      </c>
    </row>
    <row r="30" spans="1:14">
      <c r="A30" t="s">
        <v>31</v>
      </c>
      <c r="B30">
        <v>29</v>
      </c>
      <c r="C30">
        <v>1390.5647858887053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1390.5647858887053</v>
      </c>
      <c r="N30" s="6">
        <f>M30-VLOOKUP($A30,RankingWk15!$A$2:$H$33,3,FALSE)</f>
        <v>-20.321538707190939</v>
      </c>
    </row>
    <row r="31" spans="1:14">
      <c r="A31" t="s">
        <v>42</v>
      </c>
      <c r="B31">
        <v>30</v>
      </c>
      <c r="C31">
        <v>1363.5127324088141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VLOOKUP($A31,RankingWk15!$A$2:$H$33,2,FALSE)-J31</f>
        <v>1</v>
      </c>
      <c r="L31" t="str">
        <f t="shared" si="0"/>
        <v>Cleveland Browns</v>
      </c>
      <c r="M31" s="5">
        <f t="shared" si="1"/>
        <v>1363.5127324088141</v>
      </c>
      <c r="N31" s="6">
        <f>M31-VLOOKUP($A31,RankingWk15!$A$2:$H$33,3,FALSE)</f>
        <v>2.0356765623530464</v>
      </c>
    </row>
    <row r="32" spans="1:14">
      <c r="A32" t="s">
        <v>23</v>
      </c>
      <c r="B32">
        <v>31</v>
      </c>
      <c r="C32">
        <v>1351.7147117417655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VLOOKUP($A32,RankingWk15!$A$2:$H$33,2,FALSE)-J32</f>
        <v>-2</v>
      </c>
      <c r="L32" t="str">
        <f t="shared" si="0"/>
        <v>Tampa Bay Buccaneers</v>
      </c>
      <c r="M32" s="5">
        <f t="shared" si="1"/>
        <v>1351.7147117417655</v>
      </c>
      <c r="N32" s="6">
        <f>M32-VLOOKUP($A32,RankingWk15!$A$2:$H$33,3,FALSE)</f>
        <v>-49.914136175743124</v>
      </c>
    </row>
    <row r="33" spans="1:14">
      <c r="A33" t="s">
        <v>27</v>
      </c>
      <c r="B33">
        <v>32</v>
      </c>
      <c r="C33">
        <v>1342.0927493454283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1342.0927493454283</v>
      </c>
      <c r="N33" s="6">
        <f>M33-VLOOKUP($A33,RankingWk15!$A$2:$H$33,3,FALSE)</f>
        <v>5.772536716121067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1696.594660051843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1696.594660051843</v>
      </c>
      <c r="N2" s="6">
        <f>M2-VLOOKUP($A2,RankingWk15!$A$2:$H$33,3,FALSE)</f>
        <v>7.6518505177141378</v>
      </c>
    </row>
    <row r="3" spans="1:14">
      <c r="A3" t="s">
        <v>51</v>
      </c>
      <c r="B3">
        <v>2</v>
      </c>
      <c r="C3">
        <v>1675.6075795296076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1675.6075795296076</v>
      </c>
      <c r="N3" s="6">
        <f>M3-VLOOKUP($A3,RankingWk15!$A$2:$H$33,3,FALSE)</f>
        <v>36.563947125504001</v>
      </c>
    </row>
    <row r="4" spans="1:14">
      <c r="A4" t="s">
        <v>41</v>
      </c>
      <c r="B4">
        <v>3</v>
      </c>
      <c r="C4">
        <v>1634.8718337367711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1634.8718337367711</v>
      </c>
      <c r="N4" s="6">
        <f>M4-VLOOKUP($A4,RankingWk15!$A$2:$H$33,3,FALSE)</f>
        <v>36.730030007704727</v>
      </c>
    </row>
    <row r="5" spans="1:14">
      <c r="A5" t="s">
        <v>34</v>
      </c>
      <c r="B5">
        <v>4</v>
      </c>
      <c r="C5">
        <v>1609.6478835478722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1609.6478835478722</v>
      </c>
      <c r="N5" s="6">
        <f>M5-VLOOKUP($A5,RankingWk15!$A$2:$H$33,3,FALSE)</f>
        <v>4.752474687607446</v>
      </c>
    </row>
    <row r="6" spans="1:14">
      <c r="A6" t="s">
        <v>45</v>
      </c>
      <c r="B6">
        <v>5</v>
      </c>
      <c r="C6">
        <v>1591.9711390950106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VLOOKUP($A6,RankingWk15!$A$2:$H$33,2,FALSE)-J6</f>
        <v>4</v>
      </c>
      <c r="L6" t="str">
        <f t="shared" si="0"/>
        <v>Green Bay Packers</v>
      </c>
      <c r="M6" s="5">
        <f t="shared" si="1"/>
        <v>1591.9711390950106</v>
      </c>
      <c r="N6" s="6">
        <f>M6-VLOOKUP($A6,RankingWk15!$A$2:$H$33,3,FALSE)</f>
        <v>44.191652101636009</v>
      </c>
    </row>
    <row r="7" spans="1:14">
      <c r="A7" t="s">
        <v>39</v>
      </c>
      <c r="B7">
        <v>6</v>
      </c>
      <c r="C7">
        <v>1588.0641823673702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-3</v>
      </c>
      <c r="L7" t="str">
        <f t="shared" si="0"/>
        <v>Carolina Panthers</v>
      </c>
      <c r="M7" s="5">
        <f t="shared" si="1"/>
        <v>1588.0641823673702</v>
      </c>
      <c r="N7" s="6">
        <f>M7-VLOOKUP($A7,RankingWk15!$A$2:$H$33,3,FALSE)</f>
        <v>-41.438593514822969</v>
      </c>
    </row>
    <row r="8" spans="1:14">
      <c r="A8" t="s">
        <v>50</v>
      </c>
      <c r="B8">
        <v>7</v>
      </c>
      <c r="C8">
        <v>1568.9611565839882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VLOOKUP($A8,RankingWk15!$A$2:$H$33,2,FALSE)-J8</f>
        <v>-1</v>
      </c>
      <c r="L8" t="str">
        <f t="shared" si="0"/>
        <v>Arizona Cardinals</v>
      </c>
      <c r="M8" s="5">
        <f t="shared" si="1"/>
        <v>1568.9611565839882</v>
      </c>
      <c r="N8" s="6">
        <f>M8-VLOOKUP($A8,RankingWk15!$A$2:$H$33,3,FALSE)</f>
        <v>-24.803400975129534</v>
      </c>
    </row>
    <row r="9" spans="1:14">
      <c r="A9" t="s">
        <v>26</v>
      </c>
      <c r="B9">
        <v>8</v>
      </c>
      <c r="C9">
        <v>1537.9728394922188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1537.9728394922188</v>
      </c>
      <c r="N9" s="6">
        <f>M9-VLOOKUP($A9,RankingWk15!$A$2:$H$33,3,FALSE)</f>
        <v>-34.660503778714656</v>
      </c>
    </row>
    <row r="10" spans="1:14">
      <c r="A10" t="s">
        <v>21</v>
      </c>
      <c r="B10">
        <v>9</v>
      </c>
      <c r="C10">
        <v>1533.3510541642256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VLOOKUP($A10,RankingWk15!$A$2:$H$33,2,FALSE)-J10</f>
        <v>7</v>
      </c>
      <c r="L10" t="str">
        <f t="shared" si="0"/>
        <v>New Orleans Saints</v>
      </c>
      <c r="M10" s="5">
        <f t="shared" si="1"/>
        <v>1533.3510541642256</v>
      </c>
      <c r="N10" s="6">
        <f>M10-VLOOKUP($A10,RankingWk15!$A$2:$H$33,3,FALSE)</f>
        <v>42.71744108173425</v>
      </c>
    </row>
    <row r="11" spans="1:14">
      <c r="A11" t="s">
        <v>52</v>
      </c>
      <c r="B11">
        <v>10</v>
      </c>
      <c r="C11">
        <v>1526.0918064453679</v>
      </c>
      <c r="D11">
        <v>8</v>
      </c>
      <c r="E11">
        <v>2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VLOOKUP($A11,RankingWk15!$A$2:$H$33,2,FALSE)-J11</f>
        <v>5</v>
      </c>
      <c r="L11" t="str">
        <f t="shared" si="0"/>
        <v>San Francisco 49ers</v>
      </c>
      <c r="M11" s="5">
        <f t="shared" si="1"/>
        <v>1526.0918064453679</v>
      </c>
      <c r="N11" s="6">
        <f>M11-VLOOKUP($A11,RankingWk15!$A$2:$H$33,3,FALSE)</f>
        <v>31.32529629182909</v>
      </c>
    </row>
    <row r="12" spans="1:14">
      <c r="A12" t="s">
        <v>44</v>
      </c>
      <c r="B12">
        <v>11</v>
      </c>
      <c r="C12">
        <v>1516.2649471624397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VLOOKUP($A12,RankingWk15!$A$2:$H$33,2,FALSE)-J12</f>
        <v>0</v>
      </c>
      <c r="L12" t="str">
        <f t="shared" si="0"/>
        <v>Dallas Cowboys</v>
      </c>
      <c r="M12" s="5">
        <f t="shared" si="1"/>
        <v>1516.2649471624397</v>
      </c>
      <c r="N12" s="6">
        <f>M12-VLOOKUP($A12,RankingWk15!$A$2:$H$33,3,FALSE)</f>
        <v>-17.154249844185642</v>
      </c>
    </row>
    <row r="13" spans="1:14">
      <c r="A13" t="s">
        <v>33</v>
      </c>
      <c r="B13">
        <v>12</v>
      </c>
      <c r="C13">
        <v>1514.2010696242421</v>
      </c>
      <c r="D13">
        <v>7</v>
      </c>
      <c r="E13">
        <v>3</v>
      </c>
      <c r="F13">
        <v>0</v>
      </c>
      <c r="G13">
        <v>4</v>
      </c>
      <c r="H13">
        <v>1</v>
      </c>
      <c r="J13">
        <f t="shared" si="2"/>
        <v>12</v>
      </c>
      <c r="K13">
        <f>VLOOKUP($A13,RankingWk15!$A$2:$H$33,2,FALSE)-J13</f>
        <v>9</v>
      </c>
      <c r="L13" t="str">
        <f t="shared" si="0"/>
        <v>Philadelphia Eagles</v>
      </c>
      <c r="M13" s="5">
        <f t="shared" si="1"/>
        <v>1514.2010696242421</v>
      </c>
      <c r="N13" s="6">
        <f>M13-VLOOKUP($A13,RankingWk15!$A$2:$H$33,3,FALSE)</f>
        <v>49.909005124340865</v>
      </c>
    </row>
    <row r="14" spans="1:14">
      <c r="A14" t="s">
        <v>43</v>
      </c>
      <c r="B14">
        <v>13</v>
      </c>
      <c r="C14">
        <v>1510.339318651068</v>
      </c>
      <c r="D14">
        <v>8</v>
      </c>
      <c r="E14">
        <v>3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VLOOKUP($A14,RankingWk15!$A$2:$H$33,2,FALSE)-J14</f>
        <v>-5</v>
      </c>
      <c r="L14" t="str">
        <f t="shared" si="0"/>
        <v>Indianapolis Colts</v>
      </c>
      <c r="M14" s="5">
        <f t="shared" si="1"/>
        <v>1510.339318651068</v>
      </c>
      <c r="N14" s="6">
        <f>M14-VLOOKUP($A14,RankingWk15!$A$2:$H$33,3,FALSE)</f>
        <v>-48.978305011140492</v>
      </c>
    </row>
    <row r="15" spans="1:14">
      <c r="A15" t="s">
        <v>29</v>
      </c>
      <c r="B15">
        <v>14</v>
      </c>
      <c r="C15">
        <v>1510.2219334210756</v>
      </c>
      <c r="D15">
        <v>7</v>
      </c>
      <c r="E15">
        <v>5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VLOOKUP($A15,RankingWk15!$A$2:$H$33,2,FALSE)-J15</f>
        <v>-4</v>
      </c>
      <c r="L15" t="str">
        <f t="shared" si="0"/>
        <v>Minnesota Vikings</v>
      </c>
      <c r="M15" s="5">
        <f t="shared" si="1"/>
        <v>1510.2219334210756</v>
      </c>
      <c r="N15" s="6">
        <f>M15-VLOOKUP($A15,RankingWk15!$A$2:$H$33,3,FALSE)</f>
        <v>-26.867540019806711</v>
      </c>
    </row>
    <row r="16" spans="1:14">
      <c r="A16" t="s">
        <v>37</v>
      </c>
      <c r="B16">
        <v>15</v>
      </c>
      <c r="C16">
        <v>1505.4906258145609</v>
      </c>
      <c r="D16">
        <v>8</v>
      </c>
      <c r="E16">
        <v>6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VLOOKUP($A16,RankingWk15!$A$2:$H$33,2,FALSE)-J16</f>
        <v>10</v>
      </c>
      <c r="L16" t="str">
        <f t="shared" si="0"/>
        <v>Atlanta Falcons</v>
      </c>
      <c r="M16" s="5">
        <f t="shared" si="1"/>
        <v>1505.4906258145609</v>
      </c>
      <c r="N16" s="6">
        <f>M16-VLOOKUP($A16,RankingWk15!$A$2:$H$33,3,FALSE)</f>
        <v>51.716917696754081</v>
      </c>
    </row>
    <row r="17" spans="1:14">
      <c r="A17" t="s">
        <v>25</v>
      </c>
      <c r="B17">
        <v>16</v>
      </c>
      <c r="C17">
        <v>1504.8051951435907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VLOOKUP($A17,RankingWk15!$A$2:$H$33,2,FALSE)-J17</f>
        <v>-3</v>
      </c>
      <c r="L17" t="str">
        <f t="shared" si="0"/>
        <v>Baltimore Ravens</v>
      </c>
      <c r="M17" s="5">
        <f t="shared" si="1"/>
        <v>1504.8051951435907</v>
      </c>
      <c r="N17" s="6">
        <f>M17-VLOOKUP($A17,RankingWk15!$A$2:$H$33,3,FALSE)</f>
        <v>-7.118633996144581</v>
      </c>
    </row>
    <row r="18" spans="1:14">
      <c r="A18" t="s">
        <v>49</v>
      </c>
      <c r="B18">
        <v>17</v>
      </c>
      <c r="C18">
        <v>1493.7855937407828</v>
      </c>
      <c r="D18">
        <v>8</v>
      </c>
      <c r="E18">
        <v>4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VLOOKUP($A18,RankingWk15!$A$2:$H$33,2,FALSE)-J18</f>
        <v>2</v>
      </c>
      <c r="L18" t="str">
        <f t="shared" si="0"/>
        <v>New York Giants</v>
      </c>
      <c r="M18" s="5">
        <f t="shared" si="1"/>
        <v>1493.7855937407828</v>
      </c>
      <c r="N18" s="6">
        <f>M18-VLOOKUP($A18,RankingWk15!$A$2:$H$33,3,FALSE)</f>
        <v>20.515317189888719</v>
      </c>
    </row>
    <row r="19" spans="1:14">
      <c r="A19" t="s">
        <v>47</v>
      </c>
      <c r="B19">
        <v>18</v>
      </c>
      <c r="C19">
        <v>1491.8834919476728</v>
      </c>
      <c r="D19">
        <v>8</v>
      </c>
      <c r="E19">
        <v>3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VLOOKUP($A19,RankingWk15!$A$2:$H$33,2,FALSE)-J19</f>
        <v>-6</v>
      </c>
      <c r="L19" t="str">
        <f t="shared" si="0"/>
        <v>Kansas City Chiefs</v>
      </c>
      <c r="M19" s="5">
        <f t="shared" si="1"/>
        <v>1491.8834919476728</v>
      </c>
      <c r="N19" s="6">
        <f>M19-VLOOKUP($A19,RankingWk15!$A$2:$H$33,3,FALSE)</f>
        <v>-33.226519196275831</v>
      </c>
    </row>
    <row r="20" spans="1:14">
      <c r="A20" t="s">
        <v>36</v>
      </c>
      <c r="B20">
        <v>19</v>
      </c>
      <c r="C20">
        <v>1479.0871363692854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VLOOKUP($A20,RankingWk15!$A$2:$H$33,2,FALSE)-J20</f>
        <v>7</v>
      </c>
      <c r="L20" t="str">
        <f t="shared" si="0"/>
        <v>St. Louis Rams</v>
      </c>
      <c r="M20" s="5">
        <f t="shared" si="1"/>
        <v>1479.0871363692854</v>
      </c>
      <c r="N20" s="6">
        <f>M20-VLOOKUP($A20,RankingWk15!$A$2:$H$33,3,FALSE)</f>
        <v>32.015652420232527</v>
      </c>
    </row>
    <row r="21" spans="1:14">
      <c r="A21" t="s">
        <v>48</v>
      </c>
      <c r="B21">
        <v>20</v>
      </c>
      <c r="C21">
        <v>1474.950526757714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VLOOKUP($A21,RankingWk15!$A$2:$H$33,2,FALSE)-J21</f>
        <v>2</v>
      </c>
      <c r="L21" t="str">
        <f t="shared" si="0"/>
        <v>Miami Dolphins</v>
      </c>
      <c r="M21" s="5">
        <f t="shared" si="1"/>
        <v>1474.950526757714</v>
      </c>
      <c r="N21" s="6">
        <f>M21-VLOOKUP($A21,RankingWk15!$A$2:$H$33,3,FALSE)</f>
        <v>15.378708308608111</v>
      </c>
    </row>
    <row r="22" spans="1:14">
      <c r="A22" t="s">
        <v>38</v>
      </c>
      <c r="B22">
        <v>21</v>
      </c>
      <c r="C22">
        <v>1473.0155834388884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VLOOKUP($A22,RankingWk15!$A$2:$H$33,2,FALSE)-J22</f>
        <v>-7</v>
      </c>
      <c r="L22" t="str">
        <f t="shared" si="0"/>
        <v>Buffalo Bills</v>
      </c>
      <c r="M22" s="5">
        <f t="shared" si="1"/>
        <v>1473.0155834388884</v>
      </c>
      <c r="N22" s="6">
        <f>M22-VLOOKUP($A22,RankingWk15!$A$2:$H$33,3,FALSE)</f>
        <v>-29.242137061210315</v>
      </c>
    </row>
    <row r="23" spans="1:14">
      <c r="A23" t="s">
        <v>24</v>
      </c>
      <c r="B23">
        <v>22</v>
      </c>
      <c r="C23">
        <v>1467.1676203964992</v>
      </c>
      <c r="D23">
        <v>8</v>
      </c>
      <c r="E23">
        <v>1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VLOOKUP($A23,RankingWk15!$A$2:$H$33,2,FALSE)-J23</f>
        <v>-2</v>
      </c>
      <c r="L23" t="str">
        <f t="shared" si="0"/>
        <v>Detroit Lions</v>
      </c>
      <c r="M23" s="5">
        <f t="shared" si="1"/>
        <v>1467.1676203964992</v>
      </c>
      <c r="N23" s="6">
        <f>M23-VLOOKUP($A23,RankingWk15!$A$2:$H$33,3,FALSE)</f>
        <v>-4.9821906544480044</v>
      </c>
    </row>
    <row r="24" spans="1:14">
      <c r="A24" t="s">
        <v>46</v>
      </c>
      <c r="B24">
        <v>23</v>
      </c>
      <c r="C24">
        <v>1460.9390300449566</v>
      </c>
      <c r="D24">
        <v>8</v>
      </c>
      <c r="E24">
        <v>3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VLOOKUP($A24,RankingWk15!$A$2:$H$33,2,FALSE)-J24</f>
        <v>-5</v>
      </c>
      <c r="L24" t="str">
        <f t="shared" si="0"/>
        <v>Houston Texans</v>
      </c>
      <c r="M24" s="5">
        <f t="shared" si="1"/>
        <v>1460.9390300449566</v>
      </c>
      <c r="N24" s="6">
        <f>M24-VLOOKUP($A24,RankingWk15!$A$2:$H$33,3,FALSE)</f>
        <v>-21.838054420914659</v>
      </c>
    </row>
    <row r="25" spans="1:14">
      <c r="A25" t="s">
        <v>35</v>
      </c>
      <c r="B25">
        <v>24</v>
      </c>
      <c r="C25">
        <v>1458.9621103719257</v>
      </c>
      <c r="D25">
        <v>8</v>
      </c>
      <c r="E25">
        <v>2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VLOOKUP($A25,RankingWk15!$A$2:$H$33,2,FALSE)-J25</f>
        <v>-1</v>
      </c>
      <c r="L25" t="str">
        <f t="shared" si="0"/>
        <v>San Diego Chargers</v>
      </c>
      <c r="M25" s="5">
        <f t="shared" si="1"/>
        <v>1458.9621103719257</v>
      </c>
      <c r="N25" s="6">
        <f>M25-VLOOKUP($A25,RankingWk15!$A$2:$H$33,3,FALSE)</f>
        <v>3.3279515874482968E-2</v>
      </c>
    </row>
    <row r="26" spans="1:14">
      <c r="A26" t="s">
        <v>22</v>
      </c>
      <c r="B26">
        <v>25</v>
      </c>
      <c r="C26">
        <v>1452.6813452771858</v>
      </c>
      <c r="D26">
        <v>7</v>
      </c>
      <c r="E26">
        <v>4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VLOOKUP($A26,RankingWk15!$A$2:$H$33,2,FALSE)-J26</f>
        <v>-8</v>
      </c>
      <c r="L26" t="str">
        <f t="shared" si="0"/>
        <v>New York Jets</v>
      </c>
      <c r="M26" s="5">
        <f t="shared" si="1"/>
        <v>1452.6813452771858</v>
      </c>
      <c r="N26" s="6">
        <f>M26-VLOOKUP($A26,RankingWk15!$A$2:$H$33,3,FALSE)</f>
        <v>-30.902569093507054</v>
      </c>
    </row>
    <row r="27" spans="1:14">
      <c r="A27" t="s">
        <v>40</v>
      </c>
      <c r="B27">
        <v>26</v>
      </c>
      <c r="C27">
        <v>1448.1533216258526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VLOOKUP($A27,RankingWk15!$A$2:$H$33,2,FALSE)-J27</f>
        <v>-2</v>
      </c>
      <c r="L27" t="str">
        <f t="shared" si="0"/>
        <v>Chicago Bears</v>
      </c>
      <c r="M27" s="5">
        <f t="shared" si="1"/>
        <v>1448.1533216258526</v>
      </c>
      <c r="N27" s="6">
        <f>M27-VLOOKUP($A27,RankingWk15!$A$2:$H$33,3,FALSE)</f>
        <v>-6.1319996760892082</v>
      </c>
    </row>
    <row r="28" spans="1:14">
      <c r="A28" t="s">
        <v>30</v>
      </c>
      <c r="B28">
        <v>27</v>
      </c>
      <c r="C28">
        <v>1408.7459077783835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1408.7459077783835</v>
      </c>
      <c r="N28" s="6">
        <f>M28-VLOOKUP($A28,RankingWk15!$A$2:$H$33,3,FALSE)</f>
        <v>12.730222440591888</v>
      </c>
    </row>
    <row r="29" spans="1:14">
      <c r="A29" t="s">
        <v>31</v>
      </c>
      <c r="B29">
        <v>28</v>
      </c>
      <c r="C29">
        <v>1405.8027466280196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5">
        <f t="shared" si="1"/>
        <v>1405.8027466280196</v>
      </c>
      <c r="N29" s="6">
        <f>M29-VLOOKUP($A29,RankingWk15!$A$2:$H$33,3,FALSE)</f>
        <v>-5.0835779678766357</v>
      </c>
    </row>
    <row r="30" spans="1:14">
      <c r="A30" t="s">
        <v>28</v>
      </c>
      <c r="B30">
        <v>29</v>
      </c>
      <c r="C30">
        <v>1402.677636013502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VLOOKUP($A30,RankingWk15!$A$2:$H$33,2,FALSE)-J30</f>
        <v>-2</v>
      </c>
      <c r="L30" t="str">
        <f t="shared" si="0"/>
        <v>Washington Redskins</v>
      </c>
      <c r="M30" s="5">
        <f t="shared" si="1"/>
        <v>1402.677636013502</v>
      </c>
      <c r="N30" s="6">
        <f>M30-VLOOKUP($A30,RankingWk15!$A$2:$H$33,3,FALSE)</f>
        <v>-26.255124684555994</v>
      </c>
    </row>
    <row r="31" spans="1:14">
      <c r="A31" t="s">
        <v>23</v>
      </c>
      <c r="B31">
        <v>30</v>
      </c>
      <c r="C31">
        <v>1369.942567980157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VLOOKUP($A31,RankingWk15!$A$2:$H$33,2,FALSE)-J31</f>
        <v>-1</v>
      </c>
      <c r="L31" t="str">
        <f t="shared" si="0"/>
        <v>Tampa Bay Buccaneers</v>
      </c>
      <c r="M31" s="5">
        <f t="shared" si="1"/>
        <v>1369.942567980157</v>
      </c>
      <c r="N31" s="6">
        <f>M31-VLOOKUP($A31,RankingWk15!$A$2:$H$33,3,FALSE)</f>
        <v>-31.686279937351628</v>
      </c>
    </row>
    <row r="32" spans="1:14">
      <c r="A32" t="s">
        <v>42</v>
      </c>
      <c r="B32">
        <v>31</v>
      </c>
      <c r="C32">
        <v>1357.4913417714783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1357.4913417714783</v>
      </c>
      <c r="N32" s="6">
        <f>M32-VLOOKUP($A32,RankingWk15!$A$2:$H$33,3,FALSE)</f>
        <v>-3.9857140749827522</v>
      </c>
    </row>
    <row r="33" spans="1:14">
      <c r="A33" t="s">
        <v>27</v>
      </c>
      <c r="B33">
        <v>32</v>
      </c>
      <c r="C33">
        <v>1333.4291323095265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1333.4291323095265</v>
      </c>
      <c r="N33" s="6">
        <f>M33-VLOOKUP($A33,RankingWk15!$A$2:$H$33,3,FALSE)</f>
        <v>-2.8910803197807127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1700.4827398943776</v>
      </c>
      <c r="D2">
        <v>8</v>
      </c>
      <c r="E2">
        <v>8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1700.4827398943776</v>
      </c>
      <c r="N2" s="6">
        <f>M2-VLOOKUP($A2,RankingWk15!$A$2:$H$33,3,FALSE)</f>
        <v>11.539930360248718</v>
      </c>
    </row>
    <row r="3" spans="1:14">
      <c r="A3" t="s">
        <v>51</v>
      </c>
      <c r="B3">
        <v>2</v>
      </c>
      <c r="C3">
        <v>1657.5728615235444</v>
      </c>
      <c r="D3">
        <v>8</v>
      </c>
      <c r="E3">
        <v>7</v>
      </c>
      <c r="F3">
        <v>0</v>
      </c>
      <c r="G3">
        <v>1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1657.5728615235444</v>
      </c>
      <c r="N3" s="6">
        <f>M3-VLOOKUP($A3,RankingWk15!$A$2:$H$33,3,FALSE)</f>
        <v>18.529229119440743</v>
      </c>
    </row>
    <row r="4" spans="1:14">
      <c r="A4" t="s">
        <v>41</v>
      </c>
      <c r="B4">
        <v>3</v>
      </c>
      <c r="C4">
        <v>1639.082810579275</v>
      </c>
      <c r="D4">
        <v>8</v>
      </c>
      <c r="E4">
        <v>8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1639.082810579275</v>
      </c>
      <c r="N4" s="6">
        <f>M4-VLOOKUP($A4,RankingWk15!$A$2:$H$33,3,FALSE)</f>
        <v>40.941006850208623</v>
      </c>
    </row>
    <row r="5" spans="1:14">
      <c r="A5" t="s">
        <v>34</v>
      </c>
      <c r="B5">
        <v>4</v>
      </c>
      <c r="C5">
        <v>1609.6478835478722</v>
      </c>
      <c r="D5">
        <v>8</v>
      </c>
      <c r="E5">
        <v>4</v>
      </c>
      <c r="F5">
        <v>0</v>
      </c>
      <c r="G5">
        <v>4</v>
      </c>
      <c r="H5">
        <v>1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1609.6478835478722</v>
      </c>
      <c r="N5" s="6">
        <f>M5-VLOOKUP($A5,RankingWk15!$A$2:$H$33,3,FALSE)</f>
        <v>4.752474687607446</v>
      </c>
    </row>
    <row r="6" spans="1:14">
      <c r="A6" t="s">
        <v>39</v>
      </c>
      <c r="B6">
        <v>5</v>
      </c>
      <c r="C6">
        <v>1600.7047405102617</v>
      </c>
      <c r="D6">
        <v>8</v>
      </c>
      <c r="E6">
        <v>8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-2</v>
      </c>
      <c r="L6" t="str">
        <f t="shared" si="0"/>
        <v>Carolina Panthers</v>
      </c>
      <c r="M6" s="5">
        <f t="shared" si="1"/>
        <v>1600.7047405102617</v>
      </c>
      <c r="N6" s="6">
        <f>M6-VLOOKUP($A6,RankingWk15!$A$2:$H$33,3,FALSE)</f>
        <v>-28.798035371931519</v>
      </c>
    </row>
    <row r="7" spans="1:14">
      <c r="A7" t="s">
        <v>45</v>
      </c>
      <c r="B7">
        <v>6</v>
      </c>
      <c r="C7">
        <v>1579.3305809521191</v>
      </c>
      <c r="D7">
        <v>8</v>
      </c>
      <c r="E7">
        <v>6</v>
      </c>
      <c r="F7">
        <v>0</v>
      </c>
      <c r="G7">
        <v>2</v>
      </c>
      <c r="H7">
        <v>0</v>
      </c>
      <c r="J7">
        <f t="shared" si="2"/>
        <v>6</v>
      </c>
      <c r="K7">
        <f>VLOOKUP($A7,RankingWk15!$A$2:$H$33,2,FALSE)-J7</f>
        <v>3</v>
      </c>
      <c r="L7" t="str">
        <f t="shared" si="0"/>
        <v>Green Bay Packers</v>
      </c>
      <c r="M7" s="5">
        <f t="shared" si="1"/>
        <v>1579.3305809521191</v>
      </c>
      <c r="N7" s="6">
        <f>M7-VLOOKUP($A7,RankingWk15!$A$2:$H$33,3,FALSE)</f>
        <v>31.551093958744559</v>
      </c>
    </row>
    <row r="8" spans="1:14">
      <c r="A8" t="s">
        <v>50</v>
      </c>
      <c r="B8">
        <v>7</v>
      </c>
      <c r="C8">
        <v>1568.9611565839882</v>
      </c>
      <c r="D8">
        <v>8</v>
      </c>
      <c r="E8">
        <v>6</v>
      </c>
      <c r="F8">
        <v>0</v>
      </c>
      <c r="G8">
        <v>2</v>
      </c>
      <c r="H8">
        <v>1</v>
      </c>
      <c r="J8">
        <f t="shared" si="2"/>
        <v>7</v>
      </c>
      <c r="K8">
        <f>VLOOKUP($A8,RankingWk15!$A$2:$H$33,2,FALSE)-J8</f>
        <v>-1</v>
      </c>
      <c r="L8" t="str">
        <f t="shared" si="0"/>
        <v>Arizona Cardinals</v>
      </c>
      <c r="M8" s="5">
        <f t="shared" si="1"/>
        <v>1568.9611565839882</v>
      </c>
      <c r="N8" s="6">
        <f>M8-VLOOKUP($A8,RankingWk15!$A$2:$H$33,3,FALSE)</f>
        <v>-24.803400975129534</v>
      </c>
    </row>
    <row r="9" spans="1:14">
      <c r="A9" t="s">
        <v>26</v>
      </c>
      <c r="B9">
        <v>8</v>
      </c>
      <c r="C9">
        <v>1545.9344797631475</v>
      </c>
      <c r="D9">
        <v>9</v>
      </c>
      <c r="E9">
        <v>5</v>
      </c>
      <c r="F9">
        <v>0</v>
      </c>
      <c r="G9">
        <v>4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1545.9344797631475</v>
      </c>
      <c r="N9" s="6">
        <f>M9-VLOOKUP($A9,RankingWk15!$A$2:$H$33,3,FALSE)</f>
        <v>-26.698863507785973</v>
      </c>
    </row>
    <row r="10" spans="1:14">
      <c r="A10" t="s">
        <v>52</v>
      </c>
      <c r="B10">
        <v>9</v>
      </c>
      <c r="C10">
        <v>1537.8514868168027</v>
      </c>
      <c r="D10">
        <v>9</v>
      </c>
      <c r="E10">
        <v>3</v>
      </c>
      <c r="F10">
        <v>0</v>
      </c>
      <c r="G10">
        <v>6</v>
      </c>
      <c r="H10">
        <v>0</v>
      </c>
      <c r="J10">
        <f t="shared" si="2"/>
        <v>9</v>
      </c>
      <c r="K10">
        <f>VLOOKUP($A10,RankingWk15!$A$2:$H$33,2,FALSE)-J10</f>
        <v>6</v>
      </c>
      <c r="L10" t="str">
        <f t="shared" si="0"/>
        <v>San Francisco 49ers</v>
      </c>
      <c r="M10" s="5">
        <f t="shared" si="1"/>
        <v>1537.8514868168027</v>
      </c>
      <c r="N10" s="6">
        <f>M10-VLOOKUP($A10,RankingWk15!$A$2:$H$33,3,FALSE)</f>
        <v>43.084976663263888</v>
      </c>
    </row>
    <row r="11" spans="1:14">
      <c r="A11" t="s">
        <v>44</v>
      </c>
      <c r="B11">
        <v>10</v>
      </c>
      <c r="C11">
        <v>1528.6906940725048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VLOOKUP($A11,RankingWk15!$A$2:$H$33,2,FALSE)-J11</f>
        <v>1</v>
      </c>
      <c r="L11" t="str">
        <f t="shared" si="0"/>
        <v>Dallas Cowboys</v>
      </c>
      <c r="M11" s="5">
        <f t="shared" si="1"/>
        <v>1528.6906940725048</v>
      </c>
      <c r="N11" s="6">
        <f>M11-VLOOKUP($A11,RankingWk15!$A$2:$H$33,3,FALSE)</f>
        <v>-4.72850293412057</v>
      </c>
    </row>
    <row r="12" spans="1:14">
      <c r="A12" t="s">
        <v>43</v>
      </c>
      <c r="B12">
        <v>11</v>
      </c>
      <c r="C12">
        <v>1528.3740366571312</v>
      </c>
      <c r="D12">
        <v>9</v>
      </c>
      <c r="E12">
        <v>4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1528.3740366571312</v>
      </c>
      <c r="N12" s="6">
        <f>M12-VLOOKUP($A12,RankingWk15!$A$2:$H$33,3,FALSE)</f>
        <v>-30.943587005077234</v>
      </c>
    </row>
    <row r="13" spans="1:14">
      <c r="A13" t="s">
        <v>29</v>
      </c>
      <c r="B13">
        <v>12</v>
      </c>
      <c r="C13">
        <v>1521.6047579517822</v>
      </c>
      <c r="D13">
        <v>8</v>
      </c>
      <c r="E13">
        <v>6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VLOOKUP($A13,RankingWk15!$A$2:$H$33,2,FALSE)-J13</f>
        <v>-2</v>
      </c>
      <c r="L13" t="str">
        <f t="shared" si="0"/>
        <v>Minnesota Vikings</v>
      </c>
      <c r="M13" s="5">
        <f t="shared" si="1"/>
        <v>1521.6047579517822</v>
      </c>
      <c r="N13" s="6">
        <f>M13-VLOOKUP($A13,RankingWk15!$A$2:$H$33,3,FALSE)</f>
        <v>-15.484715489100154</v>
      </c>
    </row>
    <row r="14" spans="1:14">
      <c r="A14" t="s">
        <v>21</v>
      </c>
      <c r="B14">
        <v>13</v>
      </c>
      <c r="C14">
        <v>1514.3594322253616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VLOOKUP($A14,RankingWk15!$A$2:$H$33,2,FALSE)-J14</f>
        <v>3</v>
      </c>
      <c r="L14" t="str">
        <f t="shared" si="0"/>
        <v>New Orleans Saints</v>
      </c>
      <c r="M14" s="5">
        <f t="shared" si="1"/>
        <v>1514.3594322253616</v>
      </c>
      <c r="N14" s="6">
        <f>M14-VLOOKUP($A14,RankingWk15!$A$2:$H$33,3,FALSE)</f>
        <v>23.72581914287025</v>
      </c>
    </row>
    <row r="15" spans="1:14">
      <c r="A15" t="s">
        <v>25</v>
      </c>
      <c r="B15">
        <v>14</v>
      </c>
      <c r="C15">
        <v>1504.8051951435907</v>
      </c>
      <c r="D15">
        <v>8</v>
      </c>
      <c r="E15">
        <v>2</v>
      </c>
      <c r="F15">
        <v>0</v>
      </c>
      <c r="G15">
        <v>6</v>
      </c>
      <c r="H15">
        <v>1</v>
      </c>
      <c r="J15">
        <f t="shared" si="2"/>
        <v>14</v>
      </c>
      <c r="K15">
        <f>VLOOKUP($A15,RankingWk15!$A$2:$H$33,2,FALSE)-J15</f>
        <v>-1</v>
      </c>
      <c r="L15" t="str">
        <f t="shared" si="0"/>
        <v>Baltimore Ravens</v>
      </c>
      <c r="M15" s="5">
        <f t="shared" si="1"/>
        <v>1504.8051951435907</v>
      </c>
      <c r="N15" s="6">
        <f>M15-VLOOKUP($A15,RankingWk15!$A$2:$H$33,3,FALSE)</f>
        <v>-7.118633996144581</v>
      </c>
    </row>
    <row r="16" spans="1:14">
      <c r="A16" t="s">
        <v>49</v>
      </c>
      <c r="B16">
        <v>15</v>
      </c>
      <c r="C16">
        <v>1502.0095651676311</v>
      </c>
      <c r="D16">
        <v>9</v>
      </c>
      <c r="E16">
        <v>5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VLOOKUP($A16,RankingWk15!$A$2:$H$33,2,FALSE)-J16</f>
        <v>4</v>
      </c>
      <c r="L16" t="str">
        <f t="shared" si="0"/>
        <v>New York Giants</v>
      </c>
      <c r="M16" s="5">
        <f t="shared" si="1"/>
        <v>1502.0095651676311</v>
      </c>
      <c r="N16" s="6">
        <f>M16-VLOOKUP($A16,RankingWk15!$A$2:$H$33,3,FALSE)</f>
        <v>28.739288616736985</v>
      </c>
    </row>
    <row r="17" spans="1:14">
      <c r="A17" t="s">
        <v>33</v>
      </c>
      <c r="B17">
        <v>16</v>
      </c>
      <c r="C17">
        <v>1501.775322714177</v>
      </c>
      <c r="D17">
        <v>8</v>
      </c>
      <c r="E17">
        <v>3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VLOOKUP($A17,RankingWk15!$A$2:$H$33,2,FALSE)-J17</f>
        <v>5</v>
      </c>
      <c r="L17" t="str">
        <f t="shared" si="0"/>
        <v>Philadelphia Eagles</v>
      </c>
      <c r="M17" s="5">
        <f t="shared" si="1"/>
        <v>1501.775322714177</v>
      </c>
      <c r="N17" s="6">
        <f>M17-VLOOKUP($A17,RankingWk15!$A$2:$H$33,3,FALSE)</f>
        <v>37.483258214275793</v>
      </c>
    </row>
    <row r="18" spans="1:14">
      <c r="A18" t="s">
        <v>37</v>
      </c>
      <c r="B18">
        <v>17</v>
      </c>
      <c r="C18">
        <v>1493.7309454431261</v>
      </c>
      <c r="D18">
        <v>9</v>
      </c>
      <c r="E18">
        <v>6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VLOOKUP($A18,RankingWk15!$A$2:$H$33,2,FALSE)-J18</f>
        <v>8</v>
      </c>
      <c r="L18" t="str">
        <f t="shared" si="0"/>
        <v>Atlanta Falcons</v>
      </c>
      <c r="M18" s="5">
        <f t="shared" si="1"/>
        <v>1493.7309454431261</v>
      </c>
      <c r="N18" s="6">
        <f>M18-VLOOKUP($A18,RankingWk15!$A$2:$H$33,3,FALSE)</f>
        <v>39.957237325319284</v>
      </c>
    </row>
    <row r="19" spans="1:14">
      <c r="A19" t="s">
        <v>47</v>
      </c>
      <c r="B19">
        <v>18</v>
      </c>
      <c r="C19">
        <v>1491.8834919476728</v>
      </c>
      <c r="D19">
        <v>8</v>
      </c>
      <c r="E19">
        <v>3</v>
      </c>
      <c r="F19">
        <v>0</v>
      </c>
      <c r="G19">
        <v>5</v>
      </c>
      <c r="H19">
        <v>1</v>
      </c>
      <c r="J19">
        <f t="shared" si="2"/>
        <v>18</v>
      </c>
      <c r="K19">
        <f>VLOOKUP($A19,RankingWk15!$A$2:$H$33,2,FALSE)-J19</f>
        <v>-6</v>
      </c>
      <c r="L19" t="str">
        <f t="shared" si="0"/>
        <v>Kansas City Chiefs</v>
      </c>
      <c r="M19" s="5">
        <f t="shared" si="1"/>
        <v>1491.8834919476728</v>
      </c>
      <c r="N19" s="6">
        <f>M19-VLOOKUP($A19,RankingWk15!$A$2:$H$33,3,FALSE)</f>
        <v>-33.226519196275831</v>
      </c>
    </row>
    <row r="20" spans="1:14">
      <c r="A20" t="s">
        <v>38</v>
      </c>
      <c r="B20">
        <v>19</v>
      </c>
      <c r="C20">
        <v>1485.5851979010674</v>
      </c>
      <c r="D20">
        <v>8</v>
      </c>
      <c r="E20">
        <v>4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VLOOKUP($A20,RankingWk15!$A$2:$H$33,2,FALSE)-J20</f>
        <v>-5</v>
      </c>
      <c r="L20" t="str">
        <f t="shared" si="0"/>
        <v>Buffalo Bills</v>
      </c>
      <c r="M20" s="5">
        <f t="shared" si="1"/>
        <v>1485.5851979010674</v>
      </c>
      <c r="N20" s="6">
        <f>M20-VLOOKUP($A20,RankingWk15!$A$2:$H$33,3,FALSE)</f>
        <v>-16.672522599031254</v>
      </c>
    </row>
    <row r="21" spans="1:14">
      <c r="A21" t="s">
        <v>36</v>
      </c>
      <c r="B21">
        <v>20</v>
      </c>
      <c r="C21">
        <v>1467.7043118385789</v>
      </c>
      <c r="D21">
        <v>8</v>
      </c>
      <c r="E21">
        <v>4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VLOOKUP($A21,RankingWk15!$A$2:$H$33,2,FALSE)-J21</f>
        <v>6</v>
      </c>
      <c r="L21" t="str">
        <f t="shared" si="0"/>
        <v>St. Louis Rams</v>
      </c>
      <c r="M21" s="5">
        <f t="shared" si="1"/>
        <v>1467.7043118385789</v>
      </c>
      <c r="N21" s="6">
        <f>M21-VLOOKUP($A21,RankingWk15!$A$2:$H$33,3,FALSE)</f>
        <v>20.63282788952597</v>
      </c>
    </row>
    <row r="22" spans="1:14">
      <c r="A22" t="s">
        <v>24</v>
      </c>
      <c r="B22">
        <v>21</v>
      </c>
      <c r="C22">
        <v>1467.1676203964992</v>
      </c>
      <c r="D22">
        <v>8</v>
      </c>
      <c r="E22">
        <v>1</v>
      </c>
      <c r="F22">
        <v>0</v>
      </c>
      <c r="G22">
        <v>7</v>
      </c>
      <c r="H22">
        <v>1</v>
      </c>
      <c r="J22">
        <f t="shared" si="2"/>
        <v>21</v>
      </c>
      <c r="K22">
        <f>VLOOKUP($A22,RankingWk15!$A$2:$H$33,2,FALSE)-J22</f>
        <v>-1</v>
      </c>
      <c r="L22" t="str">
        <f t="shared" si="0"/>
        <v>Detroit Lions</v>
      </c>
      <c r="M22" s="5">
        <f t="shared" si="1"/>
        <v>1467.1676203964992</v>
      </c>
      <c r="N22" s="6">
        <f>M22-VLOOKUP($A22,RankingWk15!$A$2:$H$33,3,FALSE)</f>
        <v>-4.9821906544480044</v>
      </c>
    </row>
    <row r="23" spans="1:14">
      <c r="A23" t="s">
        <v>22</v>
      </c>
      <c r="B23">
        <v>22</v>
      </c>
      <c r="C23">
        <v>1463.6090130915254</v>
      </c>
      <c r="D23">
        <v>8</v>
      </c>
      <c r="E23">
        <v>5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VLOOKUP($A23,RankingWk15!$A$2:$H$33,2,FALSE)-J23</f>
        <v>-5</v>
      </c>
      <c r="L23" t="str">
        <f t="shared" si="0"/>
        <v>New York Jets</v>
      </c>
      <c r="M23" s="5">
        <f t="shared" si="1"/>
        <v>1463.6090130915254</v>
      </c>
      <c r="N23" s="6">
        <f>M23-VLOOKUP($A23,RankingWk15!$A$2:$H$33,3,FALSE)</f>
        <v>-19.974901279167398</v>
      </c>
    </row>
    <row r="24" spans="1:14">
      <c r="A24" t="s">
        <v>48</v>
      </c>
      <c r="B24">
        <v>23</v>
      </c>
      <c r="C24">
        <v>1462.3809122955349</v>
      </c>
      <c r="D24">
        <v>8</v>
      </c>
      <c r="E24">
        <v>3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VLOOKUP($A24,RankingWk15!$A$2:$H$33,2,FALSE)-J24</f>
        <v>-1</v>
      </c>
      <c r="L24" t="str">
        <f t="shared" si="0"/>
        <v>Miami Dolphins</v>
      </c>
      <c r="M24" s="5">
        <f t="shared" si="1"/>
        <v>1462.3809122955349</v>
      </c>
      <c r="N24" s="6">
        <f>M24-VLOOKUP($A24,RankingWk15!$A$2:$H$33,3,FALSE)</f>
        <v>2.8090938464290502</v>
      </c>
    </row>
    <row r="25" spans="1:14">
      <c r="A25" t="s">
        <v>40</v>
      </c>
      <c r="B25">
        <v>24</v>
      </c>
      <c r="C25">
        <v>1461.0420736518108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VLOOKUP($A25,RankingWk15!$A$2:$H$33,2,FALSE)-J25</f>
        <v>0</v>
      </c>
      <c r="L25" t="str">
        <f t="shared" si="0"/>
        <v>Chicago Bears</v>
      </c>
      <c r="M25" s="5">
        <f t="shared" si="1"/>
        <v>1461.0420736518108</v>
      </c>
      <c r="N25" s="6">
        <f>M25-VLOOKUP($A25,RankingWk15!$A$2:$H$33,3,FALSE)</f>
        <v>6.7567523498689752</v>
      </c>
    </row>
    <row r="26" spans="1:14">
      <c r="A26" t="s">
        <v>46</v>
      </c>
      <c r="B26">
        <v>25</v>
      </c>
      <c r="C26">
        <v>1460.9390300449566</v>
      </c>
      <c r="D26">
        <v>8</v>
      </c>
      <c r="E26">
        <v>3</v>
      </c>
      <c r="F26">
        <v>0</v>
      </c>
      <c r="G26">
        <v>5</v>
      </c>
      <c r="H26">
        <v>1</v>
      </c>
      <c r="J26">
        <f t="shared" si="2"/>
        <v>25</v>
      </c>
      <c r="K26">
        <f>VLOOKUP($A26,RankingWk15!$A$2:$H$33,2,FALSE)-J26</f>
        <v>-7</v>
      </c>
      <c r="L26" t="str">
        <f t="shared" si="0"/>
        <v>Houston Texans</v>
      </c>
      <c r="M26" s="5">
        <f t="shared" si="1"/>
        <v>1460.9390300449566</v>
      </c>
      <c r="N26" s="6">
        <f>M26-VLOOKUP($A26,RankingWk15!$A$2:$H$33,3,FALSE)</f>
        <v>-21.838054420914659</v>
      </c>
    </row>
    <row r="27" spans="1:14">
      <c r="A27" t="s">
        <v>35</v>
      </c>
      <c r="B27">
        <v>26</v>
      </c>
      <c r="C27">
        <v>1446.0733583459676</v>
      </c>
      <c r="D27">
        <v>9</v>
      </c>
      <c r="E27">
        <v>2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VLOOKUP($A27,RankingWk15!$A$2:$H$33,2,FALSE)-J27</f>
        <v>-3</v>
      </c>
      <c r="L27" t="str">
        <f t="shared" si="0"/>
        <v>San Diego Chargers</v>
      </c>
      <c r="M27" s="5">
        <f t="shared" si="1"/>
        <v>1446.0733583459676</v>
      </c>
      <c r="N27" s="6">
        <f>M27-VLOOKUP($A27,RankingWk15!$A$2:$H$33,3,FALSE)</f>
        <v>-12.8554725100837</v>
      </c>
    </row>
    <row r="28" spans="1:14">
      <c r="A28" t="s">
        <v>28</v>
      </c>
      <c r="B28">
        <v>27</v>
      </c>
      <c r="C28">
        <v>1398.7895561709674</v>
      </c>
      <c r="D28">
        <v>8</v>
      </c>
      <c r="E28">
        <v>3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1398.7895561709674</v>
      </c>
      <c r="N28" s="6">
        <f>M28-VLOOKUP($A28,RankingWk15!$A$2:$H$33,3,FALSE)</f>
        <v>-30.143204527090575</v>
      </c>
    </row>
    <row r="29" spans="1:14">
      <c r="A29" t="s">
        <v>31</v>
      </c>
      <c r="B29">
        <v>28</v>
      </c>
      <c r="C29">
        <v>1397.8411063570909</v>
      </c>
      <c r="D29">
        <v>8</v>
      </c>
      <c r="E29">
        <v>4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5">
        <f t="shared" si="1"/>
        <v>1397.8411063570909</v>
      </c>
      <c r="N29" s="6">
        <f>M29-VLOOKUP($A29,RankingWk15!$A$2:$H$33,3,FALSE)</f>
        <v>-13.045218238805319</v>
      </c>
    </row>
    <row r="30" spans="1:14">
      <c r="A30" t="s">
        <v>30</v>
      </c>
      <c r="B30">
        <v>29</v>
      </c>
      <c r="C30">
        <v>1397.8182399640439</v>
      </c>
      <c r="D30">
        <v>8</v>
      </c>
      <c r="E30">
        <v>2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VLOOKUP($A30,RankingWk15!$A$2:$H$33,2,FALSE)-J30</f>
        <v>1</v>
      </c>
      <c r="L30" t="str">
        <f t="shared" si="0"/>
        <v>Jacksonville Jaguars</v>
      </c>
      <c r="M30" s="5">
        <f t="shared" si="1"/>
        <v>1397.8182399640439</v>
      </c>
      <c r="N30" s="6">
        <f>M30-VLOOKUP($A30,RankingWk15!$A$2:$H$33,3,FALSE)</f>
        <v>1.8025546262522312</v>
      </c>
    </row>
    <row r="31" spans="1:14">
      <c r="A31" t="s">
        <v>23</v>
      </c>
      <c r="B31">
        <v>30</v>
      </c>
      <c r="C31">
        <v>1361.7185965533088</v>
      </c>
      <c r="D31">
        <v>8</v>
      </c>
      <c r="E31">
        <v>3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VLOOKUP($A31,RankingWk15!$A$2:$H$33,2,FALSE)-J31</f>
        <v>-1</v>
      </c>
      <c r="L31" t="str">
        <f t="shared" si="0"/>
        <v>Tampa Bay Buccaneers</v>
      </c>
      <c r="M31" s="5">
        <f t="shared" si="1"/>
        <v>1361.7185965533088</v>
      </c>
      <c r="N31" s="6">
        <f>M31-VLOOKUP($A31,RankingWk15!$A$2:$H$33,3,FALSE)</f>
        <v>-39.910251364199894</v>
      </c>
    </row>
    <row r="32" spans="1:14">
      <c r="A32" t="s">
        <v>42</v>
      </c>
      <c r="B32">
        <v>31</v>
      </c>
      <c r="C32">
        <v>1353.2803649289744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1353.2803649289744</v>
      </c>
      <c r="N32" s="6">
        <f>M32-VLOOKUP($A32,RankingWk15!$A$2:$H$33,3,FALSE)</f>
        <v>-8.1966909174866487</v>
      </c>
    </row>
    <row r="33" spans="1:14">
      <c r="A33" t="s">
        <v>27</v>
      </c>
      <c r="B33">
        <v>32</v>
      </c>
      <c r="C33">
        <v>1352.4207542483905</v>
      </c>
      <c r="D33">
        <v>8</v>
      </c>
      <c r="E33">
        <v>2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1352.4207542483905</v>
      </c>
      <c r="N33" s="6">
        <f>M33-VLOOKUP($A33,RankingWk15!$A$2:$H$33,3,FALSE)</f>
        <v>16.100541619083288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1706.5292654969817</v>
      </c>
      <c r="D2">
        <v>9</v>
      </c>
      <c r="E2">
        <v>9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1706.5292654969817</v>
      </c>
      <c r="N2" s="6">
        <f>M2-VLOOKUP($A2,RankingWk15!$A$2:$H$33,3,FALSE)</f>
        <v>17.586455962852824</v>
      </c>
    </row>
    <row r="3" spans="1:14">
      <c r="A3" t="s">
        <v>51</v>
      </c>
      <c r="B3">
        <v>2</v>
      </c>
      <c r="C3">
        <v>1639.5259697574172</v>
      </c>
      <c r="D3">
        <v>9</v>
      </c>
      <c r="E3">
        <v>7</v>
      </c>
      <c r="F3">
        <v>0</v>
      </c>
      <c r="G3">
        <v>2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1639.5259697574172</v>
      </c>
      <c r="N3" s="6">
        <f>M3-VLOOKUP($A3,RankingWk15!$A$2:$H$33,3,FALSE)</f>
        <v>0.4823373533135964</v>
      </c>
    </row>
    <row r="4" spans="1:14">
      <c r="A4" t="s">
        <v>41</v>
      </c>
      <c r="B4">
        <v>3</v>
      </c>
      <c r="C4">
        <v>1620.6818535887139</v>
      </c>
      <c r="D4">
        <v>9</v>
      </c>
      <c r="E4">
        <v>8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VLOOKUP($A4,RankingWk15!$A$2:$H$33,2,FALSE)-J4</f>
        <v>2</v>
      </c>
      <c r="L4" t="str">
        <f t="shared" si="0"/>
        <v>Cincinnati Bengals</v>
      </c>
      <c r="M4" s="5">
        <f t="shared" si="1"/>
        <v>1620.6818535887139</v>
      </c>
      <c r="N4" s="6">
        <f>M4-VLOOKUP($A4,RankingWk15!$A$2:$H$33,3,FALSE)</f>
        <v>22.540049859647524</v>
      </c>
    </row>
    <row r="5" spans="1:14">
      <c r="A5" t="s">
        <v>39</v>
      </c>
      <c r="B5">
        <v>4</v>
      </c>
      <c r="C5">
        <v>1605.5351784149354</v>
      </c>
      <c r="D5">
        <v>9</v>
      </c>
      <c r="E5">
        <v>9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-1</v>
      </c>
      <c r="L5" t="str">
        <f t="shared" si="0"/>
        <v>Carolina Panthers</v>
      </c>
      <c r="M5" s="5">
        <f t="shared" si="1"/>
        <v>1605.5351784149354</v>
      </c>
      <c r="N5" s="6">
        <f>M5-VLOOKUP($A5,RankingWk15!$A$2:$H$33,3,FALSE)</f>
        <v>-23.967597467257747</v>
      </c>
    </row>
    <row r="6" spans="1:14">
      <c r="A6" t="s">
        <v>34</v>
      </c>
      <c r="B6">
        <v>5</v>
      </c>
      <c r="C6">
        <v>1595.6907158823785</v>
      </c>
      <c r="D6">
        <v>9</v>
      </c>
      <c r="E6">
        <v>4</v>
      </c>
      <c r="F6">
        <v>0</v>
      </c>
      <c r="G6">
        <v>5</v>
      </c>
      <c r="H6">
        <v>0</v>
      </c>
      <c r="J6">
        <f t="shared" si="2"/>
        <v>5</v>
      </c>
      <c r="K6">
        <f>VLOOKUP($A6,RankingWk15!$A$2:$H$33,2,FALSE)-J6</f>
        <v>-1</v>
      </c>
      <c r="L6" t="str">
        <f t="shared" si="0"/>
        <v>Seattle Seahawks</v>
      </c>
      <c r="M6" s="5">
        <f t="shared" si="1"/>
        <v>1595.6907158823785</v>
      </c>
      <c r="N6" s="6">
        <f>M6-VLOOKUP($A6,RankingWk15!$A$2:$H$33,3,FALSE)</f>
        <v>-9.204692977886225</v>
      </c>
    </row>
    <row r="7" spans="1:14">
      <c r="A7" t="s">
        <v>50</v>
      </c>
      <c r="B7">
        <v>6</v>
      </c>
      <c r="C7">
        <v>1582.9183242494819</v>
      </c>
      <c r="D7">
        <v>9</v>
      </c>
      <c r="E7">
        <v>7</v>
      </c>
      <c r="F7">
        <v>0</v>
      </c>
      <c r="G7">
        <v>2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1582.9183242494819</v>
      </c>
      <c r="N7" s="6">
        <f>M7-VLOOKUP($A7,RankingWk15!$A$2:$H$33,3,FALSE)</f>
        <v>-10.846233309635863</v>
      </c>
    </row>
    <row r="8" spans="1:14">
      <c r="A8" t="s">
        <v>45</v>
      </c>
      <c r="B8">
        <v>7</v>
      </c>
      <c r="C8">
        <v>1562.9297755141283</v>
      </c>
      <c r="D8">
        <v>9</v>
      </c>
      <c r="E8">
        <v>6</v>
      </c>
      <c r="F8">
        <v>0</v>
      </c>
      <c r="G8">
        <v>3</v>
      </c>
      <c r="H8">
        <v>0</v>
      </c>
      <c r="J8">
        <f t="shared" si="2"/>
        <v>7</v>
      </c>
      <c r="K8">
        <f>VLOOKUP($A8,RankingWk15!$A$2:$H$33,2,FALSE)-J8</f>
        <v>2</v>
      </c>
      <c r="L8" t="str">
        <f t="shared" si="0"/>
        <v>Green Bay Packers</v>
      </c>
      <c r="M8" s="5">
        <f t="shared" si="1"/>
        <v>1562.9297755141283</v>
      </c>
      <c r="N8" s="6">
        <f>M8-VLOOKUP($A8,RankingWk15!$A$2:$H$33,3,FALSE)</f>
        <v>15.150288520753747</v>
      </c>
    </row>
    <row r="9" spans="1:14">
      <c r="A9" t="s">
        <v>26</v>
      </c>
      <c r="B9">
        <v>8</v>
      </c>
      <c r="C9">
        <v>1552.1358848630143</v>
      </c>
      <c r="D9">
        <v>10</v>
      </c>
      <c r="E9">
        <v>6</v>
      </c>
      <c r="F9">
        <v>0</v>
      </c>
      <c r="G9">
        <v>4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1552.1358848630143</v>
      </c>
      <c r="N9" s="6">
        <f>M9-VLOOKUP($A9,RankingWk15!$A$2:$H$33,3,FALSE)</f>
        <v>-20.497458407919112</v>
      </c>
    </row>
    <row r="10" spans="1:14">
      <c r="A10" t="s">
        <v>52</v>
      </c>
      <c r="B10">
        <v>9</v>
      </c>
      <c r="C10">
        <v>1537.8514868168027</v>
      </c>
      <c r="D10">
        <v>9</v>
      </c>
      <c r="E10">
        <v>3</v>
      </c>
      <c r="F10">
        <v>0</v>
      </c>
      <c r="G10">
        <v>6</v>
      </c>
      <c r="H10">
        <v>1</v>
      </c>
      <c r="J10">
        <f t="shared" si="2"/>
        <v>9</v>
      </c>
      <c r="K10">
        <f>VLOOKUP($A10,RankingWk15!$A$2:$H$33,2,FALSE)-J10</f>
        <v>6</v>
      </c>
      <c r="L10" t="str">
        <f t="shared" si="0"/>
        <v>San Francisco 49ers</v>
      </c>
      <c r="M10" s="5">
        <f t="shared" si="1"/>
        <v>1537.8514868168027</v>
      </c>
      <c r="N10" s="6">
        <f>M10-VLOOKUP($A10,RankingWk15!$A$2:$H$33,3,FALSE)</f>
        <v>43.084976663263888</v>
      </c>
    </row>
    <row r="11" spans="1:14">
      <c r="A11" t="s">
        <v>29</v>
      </c>
      <c r="B11">
        <v>10</v>
      </c>
      <c r="C11">
        <v>1529.8312511142201</v>
      </c>
      <c r="D11">
        <v>9</v>
      </c>
      <c r="E11">
        <v>7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VLOOKUP($A11,RankingWk15!$A$2:$H$33,2,FALSE)-J11</f>
        <v>0</v>
      </c>
      <c r="L11" t="str">
        <f t="shared" si="0"/>
        <v>Minnesota Vikings</v>
      </c>
      <c r="M11" s="5">
        <f t="shared" si="1"/>
        <v>1529.8312511142201</v>
      </c>
      <c r="N11" s="6">
        <f>M11-VLOOKUP($A11,RankingWk15!$A$2:$H$33,3,FALSE)</f>
        <v>-7.258222326662235</v>
      </c>
    </row>
    <row r="12" spans="1:14">
      <c r="A12" t="s">
        <v>43</v>
      </c>
      <c r="B12">
        <v>11</v>
      </c>
      <c r="C12">
        <v>1528.3740366571312</v>
      </c>
      <c r="D12">
        <v>9</v>
      </c>
      <c r="E12">
        <v>4</v>
      </c>
      <c r="F12">
        <v>0</v>
      </c>
      <c r="G12">
        <v>5</v>
      </c>
      <c r="H12">
        <v>1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1528.3740366571312</v>
      </c>
      <c r="N12" s="6">
        <f>M12-VLOOKUP($A12,RankingWk15!$A$2:$H$33,3,FALSE)</f>
        <v>-30.943587005077234</v>
      </c>
    </row>
    <row r="13" spans="1:14">
      <c r="A13" t="s">
        <v>44</v>
      </c>
      <c r="B13">
        <v>12</v>
      </c>
      <c r="C13">
        <v>1510.6068008562638</v>
      </c>
      <c r="D13">
        <v>9</v>
      </c>
      <c r="E13">
        <v>3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VLOOKUP($A13,RankingWk15!$A$2:$H$33,2,FALSE)-J13</f>
        <v>-1</v>
      </c>
      <c r="L13" t="str">
        <f t="shared" si="0"/>
        <v>Dallas Cowboys</v>
      </c>
      <c r="M13" s="5">
        <f t="shared" si="1"/>
        <v>1510.6068008562638</v>
      </c>
      <c r="N13" s="6">
        <f>M13-VLOOKUP($A13,RankingWk15!$A$2:$H$33,3,FALSE)</f>
        <v>-22.812396150361565</v>
      </c>
    </row>
    <row r="14" spans="1:14">
      <c r="A14" t="s">
        <v>47</v>
      </c>
      <c r="B14">
        <v>13</v>
      </c>
      <c r="C14">
        <v>1509.9303837138</v>
      </c>
      <c r="D14">
        <v>9</v>
      </c>
      <c r="E14">
        <v>4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VLOOKUP($A14,RankingWk15!$A$2:$H$33,2,FALSE)-J14</f>
        <v>-1</v>
      </c>
      <c r="L14" t="str">
        <f t="shared" si="0"/>
        <v>Kansas City Chiefs</v>
      </c>
      <c r="M14" s="5">
        <f t="shared" si="1"/>
        <v>1509.9303837138</v>
      </c>
      <c r="N14" s="6">
        <f>M14-VLOOKUP($A14,RankingWk15!$A$2:$H$33,3,FALSE)</f>
        <v>-15.179627430148685</v>
      </c>
    </row>
    <row r="15" spans="1:14">
      <c r="A15" t="s">
        <v>21</v>
      </c>
      <c r="B15">
        <v>14</v>
      </c>
      <c r="C15">
        <v>1497.8483309345272</v>
      </c>
      <c r="D15">
        <v>10</v>
      </c>
      <c r="E15">
        <v>4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VLOOKUP($A15,RankingWk15!$A$2:$H$33,2,FALSE)-J15</f>
        <v>2</v>
      </c>
      <c r="L15" t="str">
        <f t="shared" si="0"/>
        <v>New Orleans Saints</v>
      </c>
      <c r="M15" s="5">
        <f t="shared" si="1"/>
        <v>1497.8483309345272</v>
      </c>
      <c r="N15" s="6">
        <f>M15-VLOOKUP($A15,RankingWk15!$A$2:$H$33,3,FALSE)</f>
        <v>7.2147178520358466</v>
      </c>
    </row>
    <row r="16" spans="1:14">
      <c r="A16" t="s">
        <v>38</v>
      </c>
      <c r="B16">
        <v>15</v>
      </c>
      <c r="C16">
        <v>1497.295593853104</v>
      </c>
      <c r="D16">
        <v>9</v>
      </c>
      <c r="E16">
        <v>5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VLOOKUP($A16,RankingWk15!$A$2:$H$33,2,FALSE)-J16</f>
        <v>-1</v>
      </c>
      <c r="L16" t="str">
        <f t="shared" si="0"/>
        <v>Buffalo Bills</v>
      </c>
      <c r="M16" s="5">
        <f t="shared" si="1"/>
        <v>1497.295593853104</v>
      </c>
      <c r="N16" s="6">
        <f>M16-VLOOKUP($A16,RankingWk15!$A$2:$H$33,3,FALSE)</f>
        <v>-4.9621266469946477</v>
      </c>
    </row>
    <row r="17" spans="1:14">
      <c r="A17" t="s">
        <v>49</v>
      </c>
      <c r="B17">
        <v>16</v>
      </c>
      <c r="C17">
        <v>1495.963039565027</v>
      </c>
      <c r="D17">
        <v>10</v>
      </c>
      <c r="E17">
        <v>5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VLOOKUP($A17,RankingWk15!$A$2:$H$33,2,FALSE)-J17</f>
        <v>3</v>
      </c>
      <c r="L17" t="str">
        <f t="shared" si="0"/>
        <v>New York Giants</v>
      </c>
      <c r="M17" s="5">
        <f t="shared" si="1"/>
        <v>1495.963039565027</v>
      </c>
      <c r="N17" s="6">
        <f>M17-VLOOKUP($A17,RankingWk15!$A$2:$H$33,3,FALSE)</f>
        <v>22.692763014132879</v>
      </c>
    </row>
    <row r="18" spans="1:14">
      <c r="A18" t="s">
        <v>37</v>
      </c>
      <c r="B18">
        <v>17</v>
      </c>
      <c r="C18">
        <v>1493.7309454431261</v>
      </c>
      <c r="D18">
        <v>9</v>
      </c>
      <c r="E18">
        <v>6</v>
      </c>
      <c r="F18">
        <v>0</v>
      </c>
      <c r="G18">
        <v>3</v>
      </c>
      <c r="H18">
        <v>1</v>
      </c>
      <c r="J18">
        <f t="shared" si="2"/>
        <v>17</v>
      </c>
      <c r="K18">
        <f>VLOOKUP($A18,RankingWk15!$A$2:$H$33,2,FALSE)-J18</f>
        <v>8</v>
      </c>
      <c r="L18" t="str">
        <f t="shared" si="0"/>
        <v>Atlanta Falcons</v>
      </c>
      <c r="M18" s="5">
        <f t="shared" si="1"/>
        <v>1493.7309454431261</v>
      </c>
      <c r="N18" s="6">
        <f>M18-VLOOKUP($A18,RankingWk15!$A$2:$H$33,3,FALSE)</f>
        <v>39.957237325319284</v>
      </c>
    </row>
    <row r="19" spans="1:14">
      <c r="A19" t="s">
        <v>25</v>
      </c>
      <c r="B19">
        <v>18</v>
      </c>
      <c r="C19">
        <v>1488.5732489526342</v>
      </c>
      <c r="D19">
        <v>9</v>
      </c>
      <c r="E19">
        <v>2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VLOOKUP($A19,RankingWk15!$A$2:$H$33,2,FALSE)-J19</f>
        <v>-5</v>
      </c>
      <c r="L19" t="str">
        <f t="shared" si="0"/>
        <v>Baltimore Ravens</v>
      </c>
      <c r="M19" s="5">
        <f t="shared" si="1"/>
        <v>1488.5732489526342</v>
      </c>
      <c r="N19" s="6">
        <f>M19-VLOOKUP($A19,RankingWk15!$A$2:$H$33,3,FALSE)</f>
        <v>-23.350580187101059</v>
      </c>
    </row>
    <row r="20" spans="1:14">
      <c r="A20" t="s">
        <v>33</v>
      </c>
      <c r="B20">
        <v>19</v>
      </c>
      <c r="C20">
        <v>1487.8640377222787</v>
      </c>
      <c r="D20">
        <v>9</v>
      </c>
      <c r="E20">
        <v>3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VLOOKUP($A20,RankingWk15!$A$2:$H$33,2,FALSE)-J20</f>
        <v>2</v>
      </c>
      <c r="L20" t="str">
        <f t="shared" si="0"/>
        <v>Philadelphia Eagles</v>
      </c>
      <c r="M20" s="5">
        <f t="shared" si="1"/>
        <v>1487.8640377222787</v>
      </c>
      <c r="N20" s="6">
        <f>M20-VLOOKUP($A20,RankingWk15!$A$2:$H$33,3,FALSE)</f>
        <v>23.571973222377437</v>
      </c>
    </row>
    <row r="21" spans="1:14">
      <c r="A21" t="s">
        <v>24</v>
      </c>
      <c r="B21">
        <v>20</v>
      </c>
      <c r="C21">
        <v>1483.56842583449</v>
      </c>
      <c r="D21">
        <v>9</v>
      </c>
      <c r="E21">
        <v>2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VLOOKUP($A21,RankingWk15!$A$2:$H$33,2,FALSE)-J21</f>
        <v>0</v>
      </c>
      <c r="L21" t="str">
        <f t="shared" si="0"/>
        <v>Detroit Lions</v>
      </c>
      <c r="M21" s="5">
        <f t="shared" si="1"/>
        <v>1483.56842583449</v>
      </c>
      <c r="N21" s="6">
        <f>M21-VLOOKUP($A21,RankingWk15!$A$2:$H$33,3,FALSE)</f>
        <v>11.418614783542807</v>
      </c>
    </row>
    <row r="22" spans="1:14">
      <c r="A22" t="s">
        <v>46</v>
      </c>
      <c r="B22">
        <v>21</v>
      </c>
      <c r="C22">
        <v>1479.3399870355177</v>
      </c>
      <c r="D22">
        <v>9</v>
      </c>
      <c r="E22">
        <v>4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VLOOKUP($A22,RankingWk15!$A$2:$H$33,2,FALSE)-J22</f>
        <v>-3</v>
      </c>
      <c r="L22" t="str">
        <f t="shared" si="0"/>
        <v>Houston Texans</v>
      </c>
      <c r="M22" s="5">
        <f t="shared" si="1"/>
        <v>1479.3399870355177</v>
      </c>
      <c r="N22" s="6">
        <f>M22-VLOOKUP($A22,RankingWk15!$A$2:$H$33,3,FALSE)</f>
        <v>-3.4370974303535604</v>
      </c>
    </row>
    <row r="23" spans="1:14">
      <c r="A23" t="s">
        <v>48</v>
      </c>
      <c r="B23">
        <v>22</v>
      </c>
      <c r="C23">
        <v>1476.2921972874333</v>
      </c>
      <c r="D23">
        <v>9</v>
      </c>
      <c r="E23">
        <v>4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VLOOKUP($A23,RankingWk15!$A$2:$H$33,2,FALSE)-J23</f>
        <v>0</v>
      </c>
      <c r="L23" t="str">
        <f t="shared" si="0"/>
        <v>Miami Dolphins</v>
      </c>
      <c r="M23" s="5">
        <f t="shared" si="1"/>
        <v>1476.2921972874333</v>
      </c>
      <c r="N23" s="6">
        <f>M23-VLOOKUP($A23,RankingWk15!$A$2:$H$33,3,FALSE)</f>
        <v>16.720378838327406</v>
      </c>
    </row>
    <row r="24" spans="1:14">
      <c r="A24" t="s">
        <v>40</v>
      </c>
      <c r="B24">
        <v>23</v>
      </c>
      <c r="C24">
        <v>1473.7817375643353</v>
      </c>
      <c r="D24">
        <v>9</v>
      </c>
      <c r="E24">
        <v>4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VLOOKUP($A24,RankingWk15!$A$2:$H$33,2,FALSE)-J24</f>
        <v>1</v>
      </c>
      <c r="L24" t="str">
        <f t="shared" si="0"/>
        <v>Chicago Bears</v>
      </c>
      <c r="M24" s="5">
        <f t="shared" si="1"/>
        <v>1473.7817375643353</v>
      </c>
      <c r="N24" s="6">
        <f>M24-VLOOKUP($A24,RankingWk15!$A$2:$H$33,3,FALSE)</f>
        <v>19.496416262393495</v>
      </c>
    </row>
    <row r="25" spans="1:14">
      <c r="A25" t="s">
        <v>36</v>
      </c>
      <c r="B25">
        <v>24</v>
      </c>
      <c r="C25">
        <v>1454.9646479260543</v>
      </c>
      <c r="D25">
        <v>9</v>
      </c>
      <c r="E25">
        <v>4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VLOOKUP($A25,RankingWk15!$A$2:$H$33,2,FALSE)-J25</f>
        <v>2</v>
      </c>
      <c r="L25" t="str">
        <f t="shared" si="0"/>
        <v>St. Louis Rams</v>
      </c>
      <c r="M25" s="5">
        <f t="shared" si="1"/>
        <v>1454.9646479260543</v>
      </c>
      <c r="N25" s="6">
        <f>M25-VLOOKUP($A25,RankingWk15!$A$2:$H$33,3,FALSE)</f>
        <v>7.8931639770014499</v>
      </c>
    </row>
    <row r="26" spans="1:14">
      <c r="A26" t="s">
        <v>22</v>
      </c>
      <c r="B26">
        <v>25</v>
      </c>
      <c r="C26">
        <v>1451.8986171394888</v>
      </c>
      <c r="D26">
        <v>9</v>
      </c>
      <c r="E26">
        <v>5</v>
      </c>
      <c r="F26">
        <v>0</v>
      </c>
      <c r="G26">
        <v>4</v>
      </c>
      <c r="H26">
        <v>0</v>
      </c>
      <c r="J26">
        <f t="shared" si="2"/>
        <v>25</v>
      </c>
      <c r="K26">
        <f>VLOOKUP($A26,RankingWk15!$A$2:$H$33,2,FALSE)-J26</f>
        <v>-8</v>
      </c>
      <c r="L26" t="str">
        <f t="shared" si="0"/>
        <v>New York Jets</v>
      </c>
      <c r="M26" s="5">
        <f t="shared" si="1"/>
        <v>1451.8986171394888</v>
      </c>
      <c r="N26" s="6">
        <f>M26-VLOOKUP($A26,RankingWk15!$A$2:$H$33,3,FALSE)</f>
        <v>-31.685297231204004</v>
      </c>
    </row>
    <row r="27" spans="1:14">
      <c r="A27" t="s">
        <v>35</v>
      </c>
      <c r="B27">
        <v>26</v>
      </c>
      <c r="C27">
        <v>1446.0733583459676</v>
      </c>
      <c r="D27">
        <v>9</v>
      </c>
      <c r="E27">
        <v>2</v>
      </c>
      <c r="F27">
        <v>0</v>
      </c>
      <c r="G27">
        <v>7</v>
      </c>
      <c r="H27">
        <v>1</v>
      </c>
      <c r="J27">
        <f t="shared" si="2"/>
        <v>26</v>
      </c>
      <c r="K27">
        <f>VLOOKUP($A27,RankingWk15!$A$2:$H$33,2,FALSE)-J27</f>
        <v>-3</v>
      </c>
      <c r="L27" t="str">
        <f t="shared" si="0"/>
        <v>San Diego Chargers</v>
      </c>
      <c r="M27" s="5">
        <f t="shared" si="1"/>
        <v>1446.0733583459676</v>
      </c>
      <c r="N27" s="6">
        <f>M27-VLOOKUP($A27,RankingWk15!$A$2:$H$33,3,FALSE)</f>
        <v>-12.8554725100837</v>
      </c>
    </row>
    <row r="28" spans="1:14">
      <c r="A28" t="s">
        <v>28</v>
      </c>
      <c r="B28">
        <v>27</v>
      </c>
      <c r="C28">
        <v>1415.3006574618018</v>
      </c>
      <c r="D28">
        <v>9</v>
      </c>
      <c r="E28">
        <v>4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1415.3006574618018</v>
      </c>
      <c r="N28" s="6">
        <f>M28-VLOOKUP($A28,RankingWk15!$A$2:$H$33,3,FALSE)</f>
        <v>-13.632103236256171</v>
      </c>
    </row>
    <row r="29" spans="1:14">
      <c r="A29" t="s">
        <v>30</v>
      </c>
      <c r="B29">
        <v>28</v>
      </c>
      <c r="C29">
        <v>1414.0501861550003</v>
      </c>
      <c r="D29">
        <v>9</v>
      </c>
      <c r="E29">
        <v>3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VLOOKUP($A29,RankingWk15!$A$2:$H$33,2,FALSE)-J29</f>
        <v>2</v>
      </c>
      <c r="L29" t="str">
        <f t="shared" si="0"/>
        <v>Jacksonville Jaguars</v>
      </c>
      <c r="M29" s="5">
        <f t="shared" si="1"/>
        <v>1414.0501861550003</v>
      </c>
      <c r="N29" s="6">
        <f>M29-VLOOKUP($A29,RankingWk15!$A$2:$H$33,3,FALSE)</f>
        <v>18.034500817208709</v>
      </c>
    </row>
    <row r="30" spans="1:14">
      <c r="A30" t="s">
        <v>31</v>
      </c>
      <c r="B30">
        <v>29</v>
      </c>
      <c r="C30">
        <v>1389.614613194653</v>
      </c>
      <c r="D30">
        <v>9</v>
      </c>
      <c r="E30">
        <v>4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1389.614613194653</v>
      </c>
      <c r="N30" s="6">
        <f>M30-VLOOKUP($A30,RankingWk15!$A$2:$H$33,3,FALSE)</f>
        <v>-21.271711401243238</v>
      </c>
    </row>
    <row r="31" spans="1:14">
      <c r="A31" t="s">
        <v>23</v>
      </c>
      <c r="B31">
        <v>30</v>
      </c>
      <c r="C31">
        <v>1379.8024897695498</v>
      </c>
      <c r="D31">
        <v>9</v>
      </c>
      <c r="E31">
        <v>4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VLOOKUP($A31,RankingWk15!$A$2:$H$33,2,FALSE)-J31</f>
        <v>-1</v>
      </c>
      <c r="L31" t="str">
        <f t="shared" si="0"/>
        <v>Tampa Bay Buccaneers</v>
      </c>
      <c r="M31" s="5">
        <f t="shared" si="1"/>
        <v>1379.8024897695498</v>
      </c>
      <c r="N31" s="6">
        <f>M31-VLOOKUP($A31,RankingWk15!$A$2:$H$33,3,FALSE)</f>
        <v>-21.826358147958899</v>
      </c>
    </row>
    <row r="32" spans="1:14">
      <c r="A32" t="s">
        <v>27</v>
      </c>
      <c r="B32">
        <v>31</v>
      </c>
      <c r="C32">
        <v>1347.5903163437167</v>
      </c>
      <c r="D32">
        <v>9</v>
      </c>
      <c r="E32">
        <v>2</v>
      </c>
      <c r="F32">
        <v>0</v>
      </c>
      <c r="G32">
        <v>7</v>
      </c>
      <c r="H32">
        <v>0</v>
      </c>
      <c r="J32">
        <f t="shared" si="2"/>
        <v>31</v>
      </c>
      <c r="K32">
        <f>VLOOKUP($A32,RankingWk15!$A$2:$H$33,2,FALSE)-J32</f>
        <v>1</v>
      </c>
      <c r="L32" t="str">
        <f t="shared" si="0"/>
        <v>Tennessee Titans</v>
      </c>
      <c r="M32" s="5">
        <f t="shared" si="1"/>
        <v>1347.5903163437167</v>
      </c>
      <c r="N32" s="6">
        <f>M32-VLOOKUP($A32,RankingWk15!$A$2:$H$33,3,FALSE)</f>
        <v>11.270103714409515</v>
      </c>
    </row>
    <row r="33" spans="1:14">
      <c r="A33" t="s">
        <v>42</v>
      </c>
      <c r="B33">
        <v>32</v>
      </c>
      <c r="C33">
        <v>1347.0789598291076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VLOOKUP($A33,RankingWk15!$A$2:$H$33,2,FALSE)-J33</f>
        <v>-1</v>
      </c>
      <c r="L33" t="str">
        <f t="shared" si="0"/>
        <v>Cleveland Browns</v>
      </c>
      <c r="M33" s="5">
        <f t="shared" si="1"/>
        <v>1347.0789598291076</v>
      </c>
      <c r="N33" s="6">
        <f>M33-VLOOKUP($A33,RankingWk15!$A$2:$H$33,3,FALSE)</f>
        <v>-14.39809601735351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1712.2963972930031</v>
      </c>
      <c r="D2">
        <v>10</v>
      </c>
      <c r="E2">
        <v>10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1712.2963972930031</v>
      </c>
      <c r="N2" s="6">
        <f>M2-VLOOKUP($A2,RankingWk15!$A$2:$H$33,3,FALSE)</f>
        <v>23.353587758874255</v>
      </c>
    </row>
    <row r="3" spans="1:14">
      <c r="A3" t="s">
        <v>51</v>
      </c>
      <c r="B3">
        <v>2</v>
      </c>
      <c r="C3">
        <v>1646.4774929405121</v>
      </c>
      <c r="D3">
        <v>10</v>
      </c>
      <c r="E3">
        <v>8</v>
      </c>
      <c r="F3">
        <v>0</v>
      </c>
      <c r="G3">
        <v>2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1646.4774929405121</v>
      </c>
      <c r="N3" s="6">
        <f>M3-VLOOKUP($A3,RankingWk15!$A$2:$H$33,3,FALSE)</f>
        <v>7.4338605364084742</v>
      </c>
    </row>
    <row r="4" spans="1:14">
      <c r="A4" t="s">
        <v>39</v>
      </c>
      <c r="B4">
        <v>3</v>
      </c>
      <c r="C4">
        <v>1611.8017603541589</v>
      </c>
      <c r="D4">
        <v>10</v>
      </c>
      <c r="E4">
        <v>10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0</v>
      </c>
      <c r="L4" t="str">
        <f t="shared" si="0"/>
        <v>Carolina Panthers</v>
      </c>
      <c r="M4" s="5">
        <f t="shared" si="1"/>
        <v>1611.8017603541589</v>
      </c>
      <c r="N4" s="6">
        <f>M4-VLOOKUP($A4,RankingWk15!$A$2:$H$33,3,FALSE)</f>
        <v>-17.701015528034304</v>
      </c>
    </row>
    <row r="5" spans="1:14">
      <c r="A5" t="s">
        <v>41</v>
      </c>
      <c r="B5">
        <v>4</v>
      </c>
      <c r="C5">
        <v>1606.8285266095543</v>
      </c>
      <c r="D5">
        <v>10</v>
      </c>
      <c r="E5">
        <v>8</v>
      </c>
      <c r="F5">
        <v>0</v>
      </c>
      <c r="G5">
        <v>2</v>
      </c>
      <c r="H5">
        <v>0</v>
      </c>
      <c r="J5">
        <f t="shared" si="2"/>
        <v>4</v>
      </c>
      <c r="K5">
        <f>VLOOKUP($A5,RankingWk15!$A$2:$H$33,2,FALSE)-J5</f>
        <v>1</v>
      </c>
      <c r="L5" t="str">
        <f t="shared" si="0"/>
        <v>Cincinnati Bengals</v>
      </c>
      <c r="M5" s="5">
        <f t="shared" si="1"/>
        <v>1606.8285266095543</v>
      </c>
      <c r="N5" s="6">
        <f>M5-VLOOKUP($A5,RankingWk15!$A$2:$H$33,3,FALSE)</f>
        <v>8.6867228804878778</v>
      </c>
    </row>
    <row r="6" spans="1:14">
      <c r="A6" t="s">
        <v>34</v>
      </c>
      <c r="B6">
        <v>5</v>
      </c>
      <c r="C6">
        <v>1606.1287951413528</v>
      </c>
      <c r="D6">
        <v>10</v>
      </c>
      <c r="E6">
        <v>5</v>
      </c>
      <c r="F6">
        <v>0</v>
      </c>
      <c r="G6">
        <v>5</v>
      </c>
      <c r="H6">
        <v>0</v>
      </c>
      <c r="J6">
        <f t="shared" si="2"/>
        <v>5</v>
      </c>
      <c r="K6">
        <f>VLOOKUP($A6,RankingWk15!$A$2:$H$33,2,FALSE)-J6</f>
        <v>-1</v>
      </c>
      <c r="L6" t="str">
        <f t="shared" si="0"/>
        <v>Seattle Seahawks</v>
      </c>
      <c r="M6" s="5">
        <f t="shared" si="1"/>
        <v>1606.1287951413528</v>
      </c>
      <c r="N6" s="6">
        <f>M6-VLOOKUP($A6,RankingWk15!$A$2:$H$33,3,FALSE)</f>
        <v>1.2333862810880873</v>
      </c>
    </row>
    <row r="7" spans="1:14">
      <c r="A7" t="s">
        <v>50</v>
      </c>
      <c r="B7">
        <v>6</v>
      </c>
      <c r="C7">
        <v>1596.7716512286415</v>
      </c>
      <c r="D7">
        <v>10</v>
      </c>
      <c r="E7">
        <v>8</v>
      </c>
      <c r="F7">
        <v>0</v>
      </c>
      <c r="G7">
        <v>2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1596.7716512286415</v>
      </c>
      <c r="N7" s="6">
        <f>M7-VLOOKUP($A7,RankingWk15!$A$2:$H$33,3,FALSE)</f>
        <v>3.0070936695237833</v>
      </c>
    </row>
    <row r="8" spans="1:14">
      <c r="A8" t="s">
        <v>45</v>
      </c>
      <c r="B8">
        <v>7</v>
      </c>
      <c r="C8">
        <v>1574.2425497443824</v>
      </c>
      <c r="D8">
        <v>10</v>
      </c>
      <c r="E8">
        <v>7</v>
      </c>
      <c r="F8">
        <v>0</v>
      </c>
      <c r="G8">
        <v>3</v>
      </c>
      <c r="H8">
        <v>0</v>
      </c>
      <c r="J8">
        <f t="shared" si="2"/>
        <v>7</v>
      </c>
      <c r="K8">
        <f>VLOOKUP($A8,RankingWk15!$A$2:$H$33,2,FALSE)-J8</f>
        <v>2</v>
      </c>
      <c r="L8" t="str">
        <f t="shared" si="0"/>
        <v>Green Bay Packers</v>
      </c>
      <c r="M8" s="5">
        <f t="shared" si="1"/>
        <v>1574.2425497443824</v>
      </c>
      <c r="N8" s="6">
        <f>M8-VLOOKUP($A8,RankingWk15!$A$2:$H$33,3,FALSE)</f>
        <v>26.463062751007783</v>
      </c>
    </row>
    <row r="9" spans="1:14">
      <c r="A9" t="s">
        <v>26</v>
      </c>
      <c r="B9">
        <v>8</v>
      </c>
      <c r="C9">
        <v>1552.1358848630143</v>
      </c>
      <c r="D9">
        <v>10</v>
      </c>
      <c r="E9">
        <v>6</v>
      </c>
      <c r="F9">
        <v>0</v>
      </c>
      <c r="G9">
        <v>4</v>
      </c>
      <c r="H9">
        <v>1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1552.1358848630143</v>
      </c>
      <c r="N9" s="6">
        <f>M9-VLOOKUP($A9,RankingWk15!$A$2:$H$33,3,FALSE)</f>
        <v>-20.497458407919112</v>
      </c>
    </row>
    <row r="10" spans="1:14">
      <c r="A10" t="s">
        <v>43</v>
      </c>
      <c r="B10">
        <v>9</v>
      </c>
      <c r="C10">
        <v>1539.6317655240011</v>
      </c>
      <c r="D10">
        <v>10</v>
      </c>
      <c r="E10">
        <v>5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VLOOKUP($A10,RankingWk15!$A$2:$H$33,2,FALSE)-J10</f>
        <v>-1</v>
      </c>
      <c r="L10" t="str">
        <f t="shared" si="0"/>
        <v>Indianapolis Colts</v>
      </c>
      <c r="M10" s="5">
        <f t="shared" si="1"/>
        <v>1539.6317655240011</v>
      </c>
      <c r="N10" s="6">
        <f>M10-VLOOKUP($A10,RankingWk15!$A$2:$H$33,3,FALSE)</f>
        <v>-19.685858138207323</v>
      </c>
    </row>
    <row r="11" spans="1:14">
      <c r="A11" t="s">
        <v>52</v>
      </c>
      <c r="B11">
        <v>10</v>
      </c>
      <c r="C11">
        <v>1527.4134075578284</v>
      </c>
      <c r="D11">
        <v>10</v>
      </c>
      <c r="E11">
        <v>3</v>
      </c>
      <c r="F11">
        <v>0</v>
      </c>
      <c r="G11">
        <v>7</v>
      </c>
      <c r="H11">
        <v>0</v>
      </c>
      <c r="J11">
        <f t="shared" si="2"/>
        <v>10</v>
      </c>
      <c r="K11">
        <f>VLOOKUP($A11,RankingWk15!$A$2:$H$33,2,FALSE)-J11</f>
        <v>5</v>
      </c>
      <c r="L11" t="str">
        <f t="shared" si="0"/>
        <v>San Francisco 49ers</v>
      </c>
      <c r="M11" s="5">
        <f t="shared" si="1"/>
        <v>1527.4134075578284</v>
      </c>
      <c r="N11" s="6">
        <f>M11-VLOOKUP($A11,RankingWk15!$A$2:$H$33,3,FALSE)</f>
        <v>32.646897404289575</v>
      </c>
    </row>
    <row r="12" spans="1:14">
      <c r="A12" t="s">
        <v>44</v>
      </c>
      <c r="B12">
        <v>11</v>
      </c>
      <c r="C12">
        <v>1521.87623238632</v>
      </c>
      <c r="D12">
        <v>10</v>
      </c>
      <c r="E12">
        <v>4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VLOOKUP($A12,RankingWk15!$A$2:$H$33,2,FALSE)-J12</f>
        <v>0</v>
      </c>
      <c r="L12" t="str">
        <f t="shared" si="0"/>
        <v>Dallas Cowboys</v>
      </c>
      <c r="M12" s="5">
        <f t="shared" si="1"/>
        <v>1521.87623238632</v>
      </c>
      <c r="N12" s="6">
        <f>M12-VLOOKUP($A12,RankingWk15!$A$2:$H$33,3,FALSE)</f>
        <v>-11.542964620305384</v>
      </c>
    </row>
    <row r="13" spans="1:14">
      <c r="A13" t="s">
        <v>47</v>
      </c>
      <c r="B13">
        <v>12</v>
      </c>
      <c r="C13">
        <v>1520.1584674337337</v>
      </c>
      <c r="D13">
        <v>10</v>
      </c>
      <c r="E13">
        <v>5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VLOOKUP($A13,RankingWk15!$A$2:$H$33,2,FALSE)-J13</f>
        <v>0</v>
      </c>
      <c r="L13" t="str">
        <f t="shared" si="0"/>
        <v>Kansas City Chiefs</v>
      </c>
      <c r="M13" s="5">
        <f t="shared" si="1"/>
        <v>1520.1584674337337</v>
      </c>
      <c r="N13" s="6">
        <f>M13-VLOOKUP($A13,RankingWk15!$A$2:$H$33,3,FALSE)</f>
        <v>-4.9515437102149917</v>
      </c>
    </row>
    <row r="14" spans="1:14">
      <c r="A14" t="s">
        <v>29</v>
      </c>
      <c r="B14">
        <v>13</v>
      </c>
      <c r="C14">
        <v>1518.5184768839661</v>
      </c>
      <c r="D14">
        <v>10</v>
      </c>
      <c r="E14">
        <v>7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VLOOKUP($A14,RankingWk15!$A$2:$H$33,2,FALSE)-J14</f>
        <v>-3</v>
      </c>
      <c r="L14" t="str">
        <f t="shared" si="0"/>
        <v>Minnesota Vikings</v>
      </c>
      <c r="M14" s="5">
        <f t="shared" si="1"/>
        <v>1518.5184768839661</v>
      </c>
      <c r="N14" s="6">
        <f>M14-VLOOKUP($A14,RankingWk15!$A$2:$H$33,3,FALSE)</f>
        <v>-18.57099655691627</v>
      </c>
    </row>
    <row r="15" spans="1:14">
      <c r="A15" t="s">
        <v>25</v>
      </c>
      <c r="B15">
        <v>14</v>
      </c>
      <c r="C15">
        <v>1499.8678397952385</v>
      </c>
      <c r="D15">
        <v>10</v>
      </c>
      <c r="E15">
        <v>3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VLOOKUP($A15,RankingWk15!$A$2:$H$33,2,FALSE)-J15</f>
        <v>-1</v>
      </c>
      <c r="L15" t="str">
        <f t="shared" si="0"/>
        <v>Baltimore Ravens</v>
      </c>
      <c r="M15" s="5">
        <f t="shared" si="1"/>
        <v>1499.8678397952385</v>
      </c>
      <c r="N15" s="6">
        <f>M15-VLOOKUP($A15,RankingWk15!$A$2:$H$33,3,FALSE)</f>
        <v>-12.055989344496766</v>
      </c>
    </row>
    <row r="16" spans="1:14">
      <c r="A16" t="s">
        <v>21</v>
      </c>
      <c r="B16">
        <v>15</v>
      </c>
      <c r="C16">
        <v>1497.8483309345272</v>
      </c>
      <c r="D16">
        <v>10</v>
      </c>
      <c r="E16">
        <v>4</v>
      </c>
      <c r="F16">
        <v>0</v>
      </c>
      <c r="G16">
        <v>6</v>
      </c>
      <c r="H16">
        <v>1</v>
      </c>
      <c r="J16">
        <f t="shared" si="2"/>
        <v>15</v>
      </c>
      <c r="K16">
        <f>VLOOKUP($A16,RankingWk15!$A$2:$H$33,2,FALSE)-J16</f>
        <v>1</v>
      </c>
      <c r="L16" t="str">
        <f t="shared" si="0"/>
        <v>New Orleans Saints</v>
      </c>
      <c r="M16" s="5">
        <f t="shared" si="1"/>
        <v>1497.8483309345272</v>
      </c>
      <c r="N16" s="6">
        <f>M16-VLOOKUP($A16,RankingWk15!$A$2:$H$33,3,FALSE)</f>
        <v>7.2147178520358466</v>
      </c>
    </row>
    <row r="17" spans="1:14">
      <c r="A17" t="s">
        <v>49</v>
      </c>
      <c r="B17">
        <v>16</v>
      </c>
      <c r="C17">
        <v>1495.963039565027</v>
      </c>
      <c r="D17">
        <v>10</v>
      </c>
      <c r="E17">
        <v>5</v>
      </c>
      <c r="F17">
        <v>0</v>
      </c>
      <c r="G17">
        <v>5</v>
      </c>
      <c r="H17">
        <v>1</v>
      </c>
      <c r="J17">
        <f t="shared" si="2"/>
        <v>16</v>
      </c>
      <c r="K17">
        <f>VLOOKUP($A17,RankingWk15!$A$2:$H$33,2,FALSE)-J17</f>
        <v>3</v>
      </c>
      <c r="L17" t="str">
        <f t="shared" si="0"/>
        <v>New York Giants</v>
      </c>
      <c r="M17" s="5">
        <f t="shared" si="1"/>
        <v>1495.963039565027</v>
      </c>
      <c r="N17" s="6">
        <f>M17-VLOOKUP($A17,RankingWk15!$A$2:$H$33,3,FALSE)</f>
        <v>22.692763014132879</v>
      </c>
    </row>
    <row r="18" spans="1:14">
      <c r="A18" t="s">
        <v>24</v>
      </c>
      <c r="B18">
        <v>17</v>
      </c>
      <c r="C18">
        <v>1492.7682213717248</v>
      </c>
      <c r="D18">
        <v>10</v>
      </c>
      <c r="E18">
        <v>3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VLOOKUP($A18,RankingWk15!$A$2:$H$33,2,FALSE)-J18</f>
        <v>3</v>
      </c>
      <c r="L18" t="str">
        <f t="shared" si="0"/>
        <v>Detroit Lions</v>
      </c>
      <c r="M18" s="5">
        <f t="shared" si="1"/>
        <v>1492.7682213717248</v>
      </c>
      <c r="N18" s="6">
        <f>M18-VLOOKUP($A18,RankingWk15!$A$2:$H$33,3,FALSE)</f>
        <v>20.618410320777684</v>
      </c>
    </row>
    <row r="19" spans="1:14">
      <c r="A19" t="s">
        <v>38</v>
      </c>
      <c r="B19">
        <v>18</v>
      </c>
      <c r="C19">
        <v>1491.5284620570826</v>
      </c>
      <c r="D19">
        <v>10</v>
      </c>
      <c r="E19">
        <v>5</v>
      </c>
      <c r="F19">
        <v>0</v>
      </c>
      <c r="G19">
        <v>5</v>
      </c>
      <c r="H19">
        <v>0</v>
      </c>
      <c r="J19">
        <f t="shared" si="2"/>
        <v>18</v>
      </c>
      <c r="K19">
        <f>VLOOKUP($A19,RankingWk15!$A$2:$H$33,2,FALSE)-J19</f>
        <v>-4</v>
      </c>
      <c r="L19" t="str">
        <f t="shared" si="0"/>
        <v>Buffalo Bills</v>
      </c>
      <c r="M19" s="5">
        <f t="shared" si="1"/>
        <v>1491.5284620570826</v>
      </c>
      <c r="N19" s="6">
        <f>M19-VLOOKUP($A19,RankingWk15!$A$2:$H$33,3,FALSE)</f>
        <v>-10.729258443016079</v>
      </c>
    </row>
    <row r="20" spans="1:14">
      <c r="A20" t="s">
        <v>46</v>
      </c>
      <c r="B20">
        <v>19</v>
      </c>
      <c r="C20">
        <v>1490.8547522539918</v>
      </c>
      <c r="D20">
        <v>10</v>
      </c>
      <c r="E20">
        <v>5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VLOOKUP($A20,RankingWk15!$A$2:$H$33,2,FALSE)-J20</f>
        <v>-1</v>
      </c>
      <c r="L20" t="str">
        <f t="shared" si="0"/>
        <v>Houston Texans</v>
      </c>
      <c r="M20" s="5">
        <f t="shared" si="1"/>
        <v>1490.8547522539918</v>
      </c>
      <c r="N20" s="6">
        <f>M20-VLOOKUP($A20,RankingWk15!$A$2:$H$33,3,FALSE)</f>
        <v>8.0776677881206069</v>
      </c>
    </row>
    <row r="21" spans="1:14">
      <c r="A21" t="s">
        <v>37</v>
      </c>
      <c r="B21">
        <v>20</v>
      </c>
      <c r="C21">
        <v>1482.4732165762562</v>
      </c>
      <c r="D21">
        <v>10</v>
      </c>
      <c r="E21">
        <v>6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VLOOKUP($A21,RankingWk15!$A$2:$H$33,2,FALSE)-J21</f>
        <v>5</v>
      </c>
      <c r="L21" t="str">
        <f t="shared" si="0"/>
        <v>Atlanta Falcons</v>
      </c>
      <c r="M21" s="5">
        <f t="shared" si="1"/>
        <v>1482.4732165762562</v>
      </c>
      <c r="N21" s="6">
        <f>M21-VLOOKUP($A21,RankingWk15!$A$2:$H$33,3,FALSE)</f>
        <v>28.699508458449372</v>
      </c>
    </row>
    <row r="22" spans="1:14">
      <c r="A22" t="s">
        <v>33</v>
      </c>
      <c r="B22">
        <v>21</v>
      </c>
      <c r="C22">
        <v>1471.5969086685654</v>
      </c>
      <c r="D22">
        <v>10</v>
      </c>
      <c r="E22">
        <v>3</v>
      </c>
      <c r="F22">
        <v>0</v>
      </c>
      <c r="G22">
        <v>7</v>
      </c>
      <c r="H22">
        <v>0</v>
      </c>
      <c r="J22">
        <f t="shared" si="2"/>
        <v>21</v>
      </c>
      <c r="K22">
        <f>VLOOKUP($A22,RankingWk15!$A$2:$H$33,2,FALSE)-J22</f>
        <v>0</v>
      </c>
      <c r="L22" t="str">
        <f t="shared" si="0"/>
        <v>Philadelphia Eagles</v>
      </c>
      <c r="M22" s="5">
        <f t="shared" si="1"/>
        <v>1471.5969086685654</v>
      </c>
      <c r="N22" s="6">
        <f>M22-VLOOKUP($A22,RankingWk15!$A$2:$H$33,3,FALSE)</f>
        <v>7.3048441686642036</v>
      </c>
    </row>
    <row r="23" spans="1:14">
      <c r="A23" t="s">
        <v>40</v>
      </c>
      <c r="B23">
        <v>22</v>
      </c>
      <c r="C23">
        <v>1466.8302143812405</v>
      </c>
      <c r="D23">
        <v>10</v>
      </c>
      <c r="E23">
        <v>4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VLOOKUP($A23,RankingWk15!$A$2:$H$33,2,FALSE)-J23</f>
        <v>2</v>
      </c>
      <c r="L23" t="str">
        <f t="shared" si="0"/>
        <v>Chicago Bears</v>
      </c>
      <c r="M23" s="5">
        <f t="shared" si="1"/>
        <v>1466.8302143812405</v>
      </c>
      <c r="N23" s="6">
        <f>M23-VLOOKUP($A23,RankingWk15!$A$2:$H$33,3,FALSE)</f>
        <v>12.544893079298618</v>
      </c>
    </row>
    <row r="24" spans="1:14">
      <c r="A24" t="s">
        <v>48</v>
      </c>
      <c r="B24">
        <v>23</v>
      </c>
      <c r="C24">
        <v>1465.0227657573771</v>
      </c>
      <c r="D24">
        <v>10</v>
      </c>
      <c r="E24">
        <v>4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VLOOKUP($A24,RankingWk15!$A$2:$H$33,2,FALSE)-J24</f>
        <v>-1</v>
      </c>
      <c r="L24" t="str">
        <f t="shared" si="0"/>
        <v>Miami Dolphins</v>
      </c>
      <c r="M24" s="5">
        <f t="shared" si="1"/>
        <v>1465.0227657573771</v>
      </c>
      <c r="N24" s="6">
        <f>M24-VLOOKUP($A24,RankingWk15!$A$2:$H$33,3,FALSE)</f>
        <v>5.4509473082712248</v>
      </c>
    </row>
    <row r="25" spans="1:14">
      <c r="A25" t="s">
        <v>36</v>
      </c>
      <c r="B25">
        <v>24</v>
      </c>
      <c r="C25">
        <v>1443.67005708345</v>
      </c>
      <c r="D25">
        <v>10</v>
      </c>
      <c r="E25">
        <v>4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VLOOKUP($A25,RankingWk15!$A$2:$H$33,2,FALSE)-J25</f>
        <v>2</v>
      </c>
      <c r="L25" t="str">
        <f t="shared" si="0"/>
        <v>St. Louis Rams</v>
      </c>
      <c r="M25" s="5">
        <f t="shared" si="1"/>
        <v>1443.67005708345</v>
      </c>
      <c r="N25" s="6">
        <f>M25-VLOOKUP($A25,RankingWk15!$A$2:$H$33,3,FALSE)</f>
        <v>-3.4014268656028435</v>
      </c>
    </row>
    <row r="26" spans="1:14">
      <c r="A26" t="s">
        <v>22</v>
      </c>
      <c r="B26">
        <v>25</v>
      </c>
      <c r="C26">
        <v>1440.3838519210146</v>
      </c>
      <c r="D26">
        <v>10</v>
      </c>
      <c r="E26">
        <v>5</v>
      </c>
      <c r="F26">
        <v>0</v>
      </c>
      <c r="G26">
        <v>5</v>
      </c>
      <c r="H26">
        <v>0</v>
      </c>
      <c r="J26">
        <f t="shared" si="2"/>
        <v>25</v>
      </c>
      <c r="K26">
        <f>VLOOKUP($A26,RankingWk15!$A$2:$H$33,2,FALSE)-J26</f>
        <v>-8</v>
      </c>
      <c r="L26" t="str">
        <f t="shared" si="0"/>
        <v>New York Jets</v>
      </c>
      <c r="M26" s="5">
        <f t="shared" si="1"/>
        <v>1440.3838519210146</v>
      </c>
      <c r="N26" s="6">
        <f>M26-VLOOKUP($A26,RankingWk15!$A$2:$H$33,3,FALSE)</f>
        <v>-43.200062449678171</v>
      </c>
    </row>
    <row r="27" spans="1:14">
      <c r="A27" t="s">
        <v>35</v>
      </c>
      <c r="B27">
        <v>26</v>
      </c>
      <c r="C27">
        <v>1435.8452746260339</v>
      </c>
      <c r="D27">
        <v>10</v>
      </c>
      <c r="E27">
        <v>2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VLOOKUP($A27,RankingWk15!$A$2:$H$33,2,FALSE)-J27</f>
        <v>-3</v>
      </c>
      <c r="L27" t="str">
        <f t="shared" si="0"/>
        <v>San Diego Chargers</v>
      </c>
      <c r="M27" s="5">
        <f t="shared" si="1"/>
        <v>1435.8452746260339</v>
      </c>
      <c r="N27" s="6">
        <f>M27-VLOOKUP($A27,RankingWk15!$A$2:$H$33,3,FALSE)</f>
        <v>-23.083556230017393</v>
      </c>
    </row>
    <row r="28" spans="1:14">
      <c r="A28" t="s">
        <v>30</v>
      </c>
      <c r="B28">
        <v>27</v>
      </c>
      <c r="C28">
        <v>1424.1878433256379</v>
      </c>
      <c r="D28">
        <v>10</v>
      </c>
      <c r="E28">
        <v>4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1424.1878433256379</v>
      </c>
      <c r="N28" s="6">
        <f>M28-VLOOKUP($A28,RankingWk15!$A$2:$H$33,3,FALSE)</f>
        <v>28.172157987846276</v>
      </c>
    </row>
    <row r="29" spans="1:14">
      <c r="A29" t="s">
        <v>28</v>
      </c>
      <c r="B29">
        <v>28</v>
      </c>
      <c r="C29">
        <v>1409.0340755225784</v>
      </c>
      <c r="D29">
        <v>10</v>
      </c>
      <c r="E29">
        <v>4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1409.0340755225784</v>
      </c>
      <c r="N29" s="6">
        <f>M29-VLOOKUP($A29,RankingWk15!$A$2:$H$33,3,FALSE)</f>
        <v>-19.898685175479613</v>
      </c>
    </row>
    <row r="30" spans="1:14">
      <c r="A30" t="s">
        <v>23</v>
      </c>
      <c r="B30">
        <v>29</v>
      </c>
      <c r="C30">
        <v>1396.069618823263</v>
      </c>
      <c r="D30">
        <v>10</v>
      </c>
      <c r="E30">
        <v>5</v>
      </c>
      <c r="F30">
        <v>0</v>
      </c>
      <c r="G30">
        <v>5</v>
      </c>
      <c r="H30">
        <v>0</v>
      </c>
      <c r="J30">
        <f t="shared" si="2"/>
        <v>29</v>
      </c>
      <c r="K30">
        <f>VLOOKUP($A30,RankingWk15!$A$2:$H$33,2,FALSE)-J30</f>
        <v>0</v>
      </c>
      <c r="L30" t="str">
        <f t="shared" si="0"/>
        <v>Tampa Bay Buccaneers</v>
      </c>
      <c r="M30" s="5">
        <f t="shared" si="1"/>
        <v>1396.069618823263</v>
      </c>
      <c r="N30" s="6">
        <f>M30-VLOOKUP($A30,RankingWk15!$A$2:$H$33,3,FALSE)</f>
        <v>-5.5592290942456657</v>
      </c>
    </row>
    <row r="31" spans="1:14">
      <c r="A31" t="s">
        <v>31</v>
      </c>
      <c r="B31">
        <v>30</v>
      </c>
      <c r="C31">
        <v>1380.4148176574181</v>
      </c>
      <c r="D31">
        <v>10</v>
      </c>
      <c r="E31">
        <v>4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VLOOKUP($A31,RankingWk15!$A$2:$H$33,2,FALSE)-J31</f>
        <v>-2</v>
      </c>
      <c r="L31" t="str">
        <f t="shared" si="0"/>
        <v>Oakland Raiders</v>
      </c>
      <c r="M31" s="5">
        <f t="shared" si="1"/>
        <v>1380.4148176574181</v>
      </c>
      <c r="N31" s="6">
        <f>M31-VLOOKUP($A31,RankingWk15!$A$2:$H$33,3,FALSE)</f>
        <v>-30.471506938478115</v>
      </c>
    </row>
    <row r="32" spans="1:14">
      <c r="A32" t="s">
        <v>42</v>
      </c>
      <c r="B32">
        <v>31</v>
      </c>
      <c r="C32">
        <v>1347.0789598291076</v>
      </c>
      <c r="D32">
        <v>10</v>
      </c>
      <c r="E32">
        <v>2</v>
      </c>
      <c r="F32">
        <v>0</v>
      </c>
      <c r="G32">
        <v>8</v>
      </c>
      <c r="H32">
        <v>1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1347.0789598291076</v>
      </c>
      <c r="N32" s="6">
        <f>M32-VLOOKUP($A32,RankingWk15!$A$2:$H$33,3,FALSE)</f>
        <v>-14.39809601735351</v>
      </c>
    </row>
    <row r="33" spans="1:14">
      <c r="A33" t="s">
        <v>27</v>
      </c>
      <c r="B33">
        <v>32</v>
      </c>
      <c r="C33">
        <v>1337.4526591730792</v>
      </c>
      <c r="D33">
        <v>10</v>
      </c>
      <c r="E33">
        <v>2</v>
      </c>
      <c r="F33">
        <v>0</v>
      </c>
      <c r="G33">
        <v>8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1337.4526591730792</v>
      </c>
      <c r="N33" s="6">
        <f>M33-VLOOKUP($A33,RankingWk15!$A$2:$H$33,3,FALSE)</f>
        <v>1.1324465437719482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1697.4562991425812</v>
      </c>
      <c r="D2">
        <v>11</v>
      </c>
      <c r="E2">
        <v>10</v>
      </c>
      <c r="F2">
        <v>0</v>
      </c>
      <c r="G2">
        <v>1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1697.4562991425812</v>
      </c>
      <c r="N2" s="6">
        <f>M2-VLOOKUP($A2,RankingWk15!$A$2:$H$33,3,FALSE)</f>
        <v>8.5134896084523461</v>
      </c>
    </row>
    <row r="3" spans="1:14">
      <c r="A3" t="s">
        <v>51</v>
      </c>
      <c r="B3">
        <v>2</v>
      </c>
      <c r="C3">
        <v>1661.317591090934</v>
      </c>
      <c r="D3">
        <v>11</v>
      </c>
      <c r="E3">
        <v>9</v>
      </c>
      <c r="F3">
        <v>0</v>
      </c>
      <c r="G3">
        <v>2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1661.317591090934</v>
      </c>
      <c r="N3" s="6">
        <f>M3-VLOOKUP($A3,RankingWk15!$A$2:$H$33,3,FALSE)</f>
        <v>22.273958686830383</v>
      </c>
    </row>
    <row r="4" spans="1:14">
      <c r="A4" t="s">
        <v>39</v>
      </c>
      <c r="B4">
        <v>3</v>
      </c>
      <c r="C4">
        <v>1621.1367907528409</v>
      </c>
      <c r="D4">
        <v>11</v>
      </c>
      <c r="E4">
        <v>11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0</v>
      </c>
      <c r="L4" t="str">
        <f t="shared" si="0"/>
        <v>Carolina Panthers</v>
      </c>
      <c r="M4" s="5">
        <f t="shared" si="1"/>
        <v>1621.1367907528409</v>
      </c>
      <c r="N4" s="6">
        <f>M4-VLOOKUP($A4,RankingWk15!$A$2:$H$33,3,FALSE)</f>
        <v>-8.3659851293523388</v>
      </c>
    </row>
    <row r="5" spans="1:14">
      <c r="A5" t="s">
        <v>34</v>
      </c>
      <c r="B5">
        <v>4</v>
      </c>
      <c r="C5">
        <v>1616.7017322558879</v>
      </c>
      <c r="D5">
        <v>11</v>
      </c>
      <c r="E5">
        <v>6</v>
      </c>
      <c r="F5">
        <v>0</v>
      </c>
      <c r="G5">
        <v>5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1616.7017322558879</v>
      </c>
      <c r="N5" s="6">
        <f>M5-VLOOKUP($A5,RankingWk15!$A$2:$H$33,3,FALSE)</f>
        <v>11.806323395623167</v>
      </c>
    </row>
    <row r="6" spans="1:14">
      <c r="A6" t="s">
        <v>41</v>
      </c>
      <c r="B6">
        <v>5</v>
      </c>
      <c r="C6">
        <v>1613.8549967343176</v>
      </c>
      <c r="D6">
        <v>11</v>
      </c>
      <c r="E6">
        <v>9</v>
      </c>
      <c r="F6">
        <v>0</v>
      </c>
      <c r="G6">
        <v>2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1613.8549967343176</v>
      </c>
      <c r="N6" s="6">
        <f>M6-VLOOKUP($A6,RankingWk15!$A$2:$H$33,3,FALSE)</f>
        <v>15.713193005251242</v>
      </c>
    </row>
    <row r="7" spans="1:14">
      <c r="A7" t="s">
        <v>50</v>
      </c>
      <c r="B7">
        <v>6</v>
      </c>
      <c r="C7">
        <v>1606.8089160184788</v>
      </c>
      <c r="D7">
        <v>11</v>
      </c>
      <c r="E7">
        <v>9</v>
      </c>
      <c r="F7">
        <v>0</v>
      </c>
      <c r="G7">
        <v>2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1606.8089160184788</v>
      </c>
      <c r="N7" s="6">
        <f>M7-VLOOKUP($A7,RankingWk15!$A$2:$H$33,3,FALSE)</f>
        <v>13.044358459361092</v>
      </c>
    </row>
    <row r="8" spans="1:14">
      <c r="A8" t="s">
        <v>45</v>
      </c>
      <c r="B8">
        <v>7</v>
      </c>
      <c r="C8">
        <v>1557.9966685266907</v>
      </c>
      <c r="D8">
        <v>11</v>
      </c>
      <c r="E8">
        <v>7</v>
      </c>
      <c r="F8">
        <v>0</v>
      </c>
      <c r="G8">
        <v>4</v>
      </c>
      <c r="H8">
        <v>0</v>
      </c>
      <c r="J8">
        <f t="shared" si="2"/>
        <v>7</v>
      </c>
      <c r="K8">
        <f>VLOOKUP($A8,RankingWk15!$A$2:$H$33,2,FALSE)-J8</f>
        <v>2</v>
      </c>
      <c r="L8" t="str">
        <f t="shared" si="0"/>
        <v>Green Bay Packers</v>
      </c>
      <c r="M8" s="5">
        <f t="shared" si="1"/>
        <v>1557.9966685266907</v>
      </c>
      <c r="N8" s="6">
        <f>M8-VLOOKUP($A8,RankingWk15!$A$2:$H$33,3,FALSE)</f>
        <v>10.217181533316079</v>
      </c>
    </row>
    <row r="9" spans="1:14">
      <c r="A9" t="s">
        <v>43</v>
      </c>
      <c r="B9">
        <v>8</v>
      </c>
      <c r="C9">
        <v>1547.2418820306304</v>
      </c>
      <c r="D9">
        <v>11</v>
      </c>
      <c r="E9">
        <v>6</v>
      </c>
      <c r="F9">
        <v>0</v>
      </c>
      <c r="G9">
        <v>5</v>
      </c>
      <c r="H9">
        <v>0</v>
      </c>
      <c r="J9">
        <f t="shared" si="2"/>
        <v>8</v>
      </c>
      <c r="K9">
        <f>VLOOKUP($A9,RankingWk15!$A$2:$H$33,2,FALSE)-J9</f>
        <v>0</v>
      </c>
      <c r="L9" t="str">
        <f t="shared" si="0"/>
        <v>Indianapolis Colts</v>
      </c>
      <c r="M9" s="5">
        <f t="shared" si="1"/>
        <v>1547.2418820306304</v>
      </c>
      <c r="N9" s="6">
        <f>M9-VLOOKUP($A9,RankingWk15!$A$2:$H$33,3,FALSE)</f>
        <v>-12.075741631578012</v>
      </c>
    </row>
    <row r="10" spans="1:14">
      <c r="A10" t="s">
        <v>26</v>
      </c>
      <c r="B10">
        <v>9</v>
      </c>
      <c r="C10">
        <v>1541.5629477484792</v>
      </c>
      <c r="D10">
        <v>11</v>
      </c>
      <c r="E10">
        <v>6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VLOOKUP($A10,RankingWk15!$A$2:$H$33,2,FALSE)-J10</f>
        <v>-2</v>
      </c>
      <c r="L10" t="str">
        <f t="shared" si="0"/>
        <v>Pittsburgh Steelers</v>
      </c>
      <c r="M10" s="5">
        <f t="shared" si="1"/>
        <v>1541.5629477484792</v>
      </c>
      <c r="N10" s="6">
        <f>M10-VLOOKUP($A10,RankingWk15!$A$2:$H$33,3,FALSE)</f>
        <v>-31.070395522454191</v>
      </c>
    </row>
    <row r="11" spans="1:14">
      <c r="A11" t="s">
        <v>47</v>
      </c>
      <c r="B11">
        <v>10</v>
      </c>
      <c r="C11">
        <v>1531.6307453465431</v>
      </c>
      <c r="D11">
        <v>11</v>
      </c>
      <c r="E11">
        <v>6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VLOOKUP($A11,RankingWk15!$A$2:$H$33,2,FALSE)-J11</f>
        <v>2</v>
      </c>
      <c r="L11" t="str">
        <f t="shared" si="0"/>
        <v>Kansas City Chiefs</v>
      </c>
      <c r="M11" s="5">
        <f t="shared" si="1"/>
        <v>1531.6307453465431</v>
      </c>
      <c r="N11" s="6">
        <f>M11-VLOOKUP($A11,RankingWk15!$A$2:$H$33,3,FALSE)</f>
        <v>6.5207342025944399</v>
      </c>
    </row>
    <row r="12" spans="1:14">
      <c r="A12" t="s">
        <v>29</v>
      </c>
      <c r="B12">
        <v>11</v>
      </c>
      <c r="C12">
        <v>1529.7262772107708</v>
      </c>
      <c r="D12">
        <v>11</v>
      </c>
      <c r="E12">
        <v>8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VLOOKUP($A12,RankingWk15!$A$2:$H$33,2,FALSE)-J12</f>
        <v>-1</v>
      </c>
      <c r="L12" t="str">
        <f t="shared" si="0"/>
        <v>Minnesota Vikings</v>
      </c>
      <c r="M12" s="5">
        <f t="shared" si="1"/>
        <v>1529.7262772107708</v>
      </c>
      <c r="N12" s="6">
        <f>M12-VLOOKUP($A12,RankingWk15!$A$2:$H$33,3,FALSE)</f>
        <v>-7.3631962301114982</v>
      </c>
    </row>
    <row r="13" spans="1:14">
      <c r="A13" t="s">
        <v>52</v>
      </c>
      <c r="B13">
        <v>12</v>
      </c>
      <c r="C13">
        <v>1517.376142767991</v>
      </c>
      <c r="D13">
        <v>11</v>
      </c>
      <c r="E13">
        <v>3</v>
      </c>
      <c r="F13">
        <v>0</v>
      </c>
      <c r="G13">
        <v>8</v>
      </c>
      <c r="H13">
        <v>0</v>
      </c>
      <c r="J13">
        <f t="shared" si="2"/>
        <v>12</v>
      </c>
      <c r="K13">
        <f>VLOOKUP($A13,RankingWk15!$A$2:$H$33,2,FALSE)-J13</f>
        <v>3</v>
      </c>
      <c r="L13" t="str">
        <f t="shared" si="0"/>
        <v>San Francisco 49ers</v>
      </c>
      <c r="M13" s="5">
        <f t="shared" si="1"/>
        <v>1517.376142767991</v>
      </c>
      <c r="N13" s="6">
        <f>M13-VLOOKUP($A13,RankingWk15!$A$2:$H$33,3,FALSE)</f>
        <v>22.609632614452266</v>
      </c>
    </row>
    <row r="14" spans="1:14">
      <c r="A14" t="s">
        <v>44</v>
      </c>
      <c r="B14">
        <v>13</v>
      </c>
      <c r="C14">
        <v>1512.541201987638</v>
      </c>
      <c r="D14">
        <v>11</v>
      </c>
      <c r="E14">
        <v>4</v>
      </c>
      <c r="F14">
        <v>0</v>
      </c>
      <c r="G14">
        <v>7</v>
      </c>
      <c r="H14">
        <v>0</v>
      </c>
      <c r="J14">
        <f t="shared" si="2"/>
        <v>13</v>
      </c>
      <c r="K14">
        <f>VLOOKUP($A14,RankingWk15!$A$2:$H$33,2,FALSE)-J14</f>
        <v>-2</v>
      </c>
      <c r="L14" t="str">
        <f t="shared" si="0"/>
        <v>Dallas Cowboys</v>
      </c>
      <c r="M14" s="5">
        <f t="shared" si="1"/>
        <v>1512.541201987638</v>
      </c>
      <c r="N14" s="6">
        <f>M14-VLOOKUP($A14,RankingWk15!$A$2:$H$33,3,FALSE)</f>
        <v>-20.877995018987349</v>
      </c>
    </row>
    <row r="15" spans="1:14">
      <c r="A15" t="s">
        <v>25</v>
      </c>
      <c r="B15">
        <v>14</v>
      </c>
      <c r="C15">
        <v>1507.1997531077034</v>
      </c>
      <c r="D15">
        <v>11</v>
      </c>
      <c r="E15">
        <v>4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VLOOKUP($A15,RankingWk15!$A$2:$H$33,2,FALSE)-J15</f>
        <v>-1</v>
      </c>
      <c r="L15" t="str">
        <f t="shared" si="0"/>
        <v>Baltimore Ravens</v>
      </c>
      <c r="M15" s="5">
        <f t="shared" si="1"/>
        <v>1507.1997531077034</v>
      </c>
      <c r="N15" s="6">
        <f>M15-VLOOKUP($A15,RankingWk15!$A$2:$H$33,3,FALSE)</f>
        <v>-4.7240760320319168</v>
      </c>
    </row>
    <row r="16" spans="1:14">
      <c r="A16" t="s">
        <v>24</v>
      </c>
      <c r="B16">
        <v>15</v>
      </c>
      <c r="C16">
        <v>1504.5074635474891</v>
      </c>
      <c r="D16">
        <v>11</v>
      </c>
      <c r="E16">
        <v>4</v>
      </c>
      <c r="F16">
        <v>0</v>
      </c>
      <c r="G16">
        <v>7</v>
      </c>
      <c r="H16">
        <v>0</v>
      </c>
      <c r="J16">
        <f t="shared" si="2"/>
        <v>15</v>
      </c>
      <c r="K16">
        <f>VLOOKUP($A16,RankingWk15!$A$2:$H$33,2,FALSE)-J16</f>
        <v>5</v>
      </c>
      <c r="L16" t="str">
        <f t="shared" si="0"/>
        <v>Detroit Lions</v>
      </c>
      <c r="M16" s="5">
        <f t="shared" si="1"/>
        <v>1504.5074635474891</v>
      </c>
      <c r="N16" s="6">
        <f>M16-VLOOKUP($A16,RankingWk15!$A$2:$H$33,3,FALSE)</f>
        <v>32.357652496541959</v>
      </c>
    </row>
    <row r="17" spans="1:14">
      <c r="A17" t="s">
        <v>46</v>
      </c>
      <c r="B17">
        <v>16</v>
      </c>
      <c r="C17">
        <v>1503.6063324953072</v>
      </c>
      <c r="D17">
        <v>11</v>
      </c>
      <c r="E17">
        <v>6</v>
      </c>
      <c r="F17">
        <v>0</v>
      </c>
      <c r="G17">
        <v>5</v>
      </c>
      <c r="H17">
        <v>0</v>
      </c>
      <c r="J17">
        <f t="shared" si="2"/>
        <v>16</v>
      </c>
      <c r="K17">
        <f>VLOOKUP($A17,RankingWk15!$A$2:$H$33,2,FALSE)-J17</f>
        <v>2</v>
      </c>
      <c r="L17" t="str">
        <f t="shared" si="0"/>
        <v>Houston Texans</v>
      </c>
      <c r="M17" s="5">
        <f t="shared" si="1"/>
        <v>1503.6063324953072</v>
      </c>
      <c r="N17" s="6">
        <f>M17-VLOOKUP($A17,RankingWk15!$A$2:$H$33,3,FALSE)</f>
        <v>20.82924802943603</v>
      </c>
    </row>
    <row r="18" spans="1:14">
      <c r="A18" t="s">
        <v>21</v>
      </c>
      <c r="B18">
        <v>17</v>
      </c>
      <c r="C18">
        <v>1485.0967506932118</v>
      </c>
      <c r="D18">
        <v>11</v>
      </c>
      <c r="E18">
        <v>4</v>
      </c>
      <c r="F18">
        <v>0</v>
      </c>
      <c r="G18">
        <v>7</v>
      </c>
      <c r="H18">
        <v>0</v>
      </c>
      <c r="J18">
        <f t="shared" si="2"/>
        <v>17</v>
      </c>
      <c r="K18">
        <f>VLOOKUP($A18,RankingWk15!$A$2:$H$33,2,FALSE)-J18</f>
        <v>-1</v>
      </c>
      <c r="L18" t="str">
        <f t="shared" si="0"/>
        <v>New Orleans Saints</v>
      </c>
      <c r="M18" s="5">
        <f t="shared" si="1"/>
        <v>1485.0967506932118</v>
      </c>
      <c r="N18" s="6">
        <f>M18-VLOOKUP($A18,RankingWk15!$A$2:$H$33,3,FALSE)</f>
        <v>-5.5368623892795767</v>
      </c>
    </row>
    <row r="19" spans="1:14">
      <c r="A19" t="s">
        <v>40</v>
      </c>
      <c r="B19">
        <v>18</v>
      </c>
      <c r="C19">
        <v>1483.0760955989322</v>
      </c>
      <c r="D19">
        <v>11</v>
      </c>
      <c r="E19">
        <v>5</v>
      </c>
      <c r="F19">
        <v>0</v>
      </c>
      <c r="G19">
        <v>6</v>
      </c>
      <c r="H19">
        <v>0</v>
      </c>
      <c r="J19">
        <f t="shared" si="2"/>
        <v>18</v>
      </c>
      <c r="K19">
        <f>VLOOKUP($A19,RankingWk15!$A$2:$H$33,2,FALSE)-J19</f>
        <v>6</v>
      </c>
      <c r="L19" t="str">
        <f t="shared" si="0"/>
        <v>Chicago Bears</v>
      </c>
      <c r="M19" s="5">
        <f t="shared" si="1"/>
        <v>1483.0760955989322</v>
      </c>
      <c r="N19" s="6">
        <f>M19-VLOOKUP($A19,RankingWk15!$A$2:$H$33,3,FALSE)</f>
        <v>28.790774296990321</v>
      </c>
    </row>
    <row r="20" spans="1:14">
      <c r="A20" t="s">
        <v>49</v>
      </c>
      <c r="B20">
        <v>19</v>
      </c>
      <c r="C20">
        <v>1480.3991867310519</v>
      </c>
      <c r="D20">
        <v>11</v>
      </c>
      <c r="E20">
        <v>5</v>
      </c>
      <c r="F20">
        <v>0</v>
      </c>
      <c r="G20">
        <v>6</v>
      </c>
      <c r="H20">
        <v>0</v>
      </c>
      <c r="J20">
        <f t="shared" si="2"/>
        <v>19</v>
      </c>
      <c r="K20">
        <f>VLOOKUP($A20,RankingWk15!$A$2:$H$33,2,FALSE)-J20</f>
        <v>0</v>
      </c>
      <c r="L20" t="str">
        <f t="shared" si="0"/>
        <v>New York Giants</v>
      </c>
      <c r="M20" s="5">
        <f t="shared" si="1"/>
        <v>1480.3991867310519</v>
      </c>
      <c r="N20" s="6">
        <f>M20-VLOOKUP($A20,RankingWk15!$A$2:$H$33,3,FALSE)</f>
        <v>7.1289101801578454</v>
      </c>
    </row>
    <row r="21" spans="1:14">
      <c r="A21" t="s">
        <v>38</v>
      </c>
      <c r="B21">
        <v>20</v>
      </c>
      <c r="C21">
        <v>1480.0561841442732</v>
      </c>
      <c r="D21">
        <v>11</v>
      </c>
      <c r="E21">
        <v>5</v>
      </c>
      <c r="F21">
        <v>0</v>
      </c>
      <c r="G21">
        <v>6</v>
      </c>
      <c r="H21">
        <v>0</v>
      </c>
      <c r="J21">
        <f t="shared" si="2"/>
        <v>20</v>
      </c>
      <c r="K21">
        <f>VLOOKUP($A21,RankingWk15!$A$2:$H$33,2,FALSE)-J21</f>
        <v>-6</v>
      </c>
      <c r="L21" t="str">
        <f t="shared" si="0"/>
        <v>Buffalo Bills</v>
      </c>
      <c r="M21" s="5">
        <f t="shared" si="1"/>
        <v>1480.0561841442732</v>
      </c>
      <c r="N21" s="6">
        <f>M21-VLOOKUP($A21,RankingWk15!$A$2:$H$33,3,FALSE)</f>
        <v>-22.20153635582551</v>
      </c>
    </row>
    <row r="22" spans="1:14">
      <c r="A22" t="s">
        <v>37</v>
      </c>
      <c r="B22">
        <v>21</v>
      </c>
      <c r="C22">
        <v>1471.2654162494514</v>
      </c>
      <c r="D22">
        <v>11</v>
      </c>
      <c r="E22">
        <v>6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VLOOKUP($A22,RankingWk15!$A$2:$H$33,2,FALSE)-J22</f>
        <v>4</v>
      </c>
      <c r="L22" t="str">
        <f t="shared" si="0"/>
        <v>Atlanta Falcons</v>
      </c>
      <c r="M22" s="5">
        <f t="shared" si="1"/>
        <v>1471.2654162494514</v>
      </c>
      <c r="N22" s="6">
        <f>M22-VLOOKUP($A22,RankingWk15!$A$2:$H$33,3,FALSE)</f>
        <v>17.4917081316446</v>
      </c>
    </row>
    <row r="23" spans="1:14">
      <c r="A23" t="s">
        <v>33</v>
      </c>
      <c r="B23">
        <v>22</v>
      </c>
      <c r="C23">
        <v>1459.8576664928012</v>
      </c>
      <c r="D23">
        <v>11</v>
      </c>
      <c r="E23">
        <v>3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VLOOKUP($A23,RankingWk15!$A$2:$H$33,2,FALSE)-J23</f>
        <v>-1</v>
      </c>
      <c r="L23" t="str">
        <f t="shared" si="0"/>
        <v>Philadelphia Eagles</v>
      </c>
      <c r="M23" s="5">
        <f t="shared" si="1"/>
        <v>1459.8576664928012</v>
      </c>
      <c r="N23" s="6">
        <f>M23-VLOOKUP($A23,RankingWk15!$A$2:$H$33,3,FALSE)</f>
        <v>-4.4343980071000715</v>
      </c>
    </row>
    <row r="24" spans="1:14">
      <c r="A24" t="s">
        <v>22</v>
      </c>
      <c r="B24">
        <v>23</v>
      </c>
      <c r="C24">
        <v>1453.7688250471356</v>
      </c>
      <c r="D24">
        <v>11</v>
      </c>
      <c r="E24">
        <v>6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VLOOKUP($A24,RankingWk15!$A$2:$H$33,2,FALSE)-J24</f>
        <v>-6</v>
      </c>
      <c r="L24" t="str">
        <f t="shared" si="0"/>
        <v>New York Jets</v>
      </c>
      <c r="M24" s="5">
        <f t="shared" si="1"/>
        <v>1453.7688250471356</v>
      </c>
      <c r="N24" s="6">
        <f>M24-VLOOKUP($A24,RankingWk15!$A$2:$H$33,3,FALSE)</f>
        <v>-29.815089323557231</v>
      </c>
    </row>
    <row r="25" spans="1:14">
      <c r="A25" t="s">
        <v>48</v>
      </c>
      <c r="B25">
        <v>24</v>
      </c>
      <c r="C25">
        <v>1451.6377926312562</v>
      </c>
      <c r="D25">
        <v>11</v>
      </c>
      <c r="E25">
        <v>4</v>
      </c>
      <c r="F25">
        <v>0</v>
      </c>
      <c r="G25">
        <v>7</v>
      </c>
      <c r="H25">
        <v>0</v>
      </c>
      <c r="J25">
        <f t="shared" si="2"/>
        <v>24</v>
      </c>
      <c r="K25">
        <f>VLOOKUP($A25,RankingWk15!$A$2:$H$33,2,FALSE)-J25</f>
        <v>-2</v>
      </c>
      <c r="L25" t="str">
        <f t="shared" si="0"/>
        <v>Miami Dolphins</v>
      </c>
      <c r="M25" s="5">
        <f t="shared" si="1"/>
        <v>1451.6377926312562</v>
      </c>
      <c r="N25" s="6">
        <f>M25-VLOOKUP($A25,RankingWk15!$A$2:$H$33,3,FALSE)</f>
        <v>-7.9340258178497152</v>
      </c>
    </row>
    <row r="26" spans="1:14">
      <c r="A26" t="s">
        <v>35</v>
      </c>
      <c r="B26">
        <v>25</v>
      </c>
      <c r="C26">
        <v>1447.9260221389882</v>
      </c>
      <c r="D26">
        <v>11</v>
      </c>
      <c r="E26">
        <v>3</v>
      </c>
      <c r="F26">
        <v>0</v>
      </c>
      <c r="G26">
        <v>8</v>
      </c>
      <c r="H26">
        <v>0</v>
      </c>
      <c r="J26">
        <f t="shared" si="2"/>
        <v>25</v>
      </c>
      <c r="K26">
        <f>VLOOKUP($A26,RankingWk15!$A$2:$H$33,2,FALSE)-J26</f>
        <v>-2</v>
      </c>
      <c r="L26" t="str">
        <f t="shared" si="0"/>
        <v>San Diego Chargers</v>
      </c>
      <c r="M26" s="5">
        <f t="shared" si="1"/>
        <v>1447.9260221389882</v>
      </c>
      <c r="N26" s="6">
        <f>M26-VLOOKUP($A26,RankingWk15!$A$2:$H$33,3,FALSE)</f>
        <v>-11.00280871706309</v>
      </c>
    </row>
    <row r="27" spans="1:14">
      <c r="A27" t="s">
        <v>36</v>
      </c>
      <c r="B27">
        <v>26</v>
      </c>
      <c r="C27">
        <v>1436.6435869586867</v>
      </c>
      <c r="D27">
        <v>11</v>
      </c>
      <c r="E27">
        <v>4</v>
      </c>
      <c r="F27">
        <v>0</v>
      </c>
      <c r="G27">
        <v>7</v>
      </c>
      <c r="H27">
        <v>0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1436.6435869586867</v>
      </c>
      <c r="N27" s="6">
        <f>M27-VLOOKUP($A27,RankingWk15!$A$2:$H$33,3,FALSE)</f>
        <v>-10.427896990366207</v>
      </c>
    </row>
    <row r="28" spans="1:14">
      <c r="A28" t="s">
        <v>28</v>
      </c>
      <c r="B28">
        <v>27</v>
      </c>
      <c r="C28">
        <v>1424.5979283565534</v>
      </c>
      <c r="D28">
        <v>11</v>
      </c>
      <c r="E28">
        <v>5</v>
      </c>
      <c r="F28">
        <v>0</v>
      </c>
      <c r="G28">
        <v>6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1424.5979283565534</v>
      </c>
      <c r="N28" s="6">
        <f>M28-VLOOKUP($A28,RankingWk15!$A$2:$H$33,3,FALSE)</f>
        <v>-4.3348323415045797</v>
      </c>
    </row>
    <row r="29" spans="1:14">
      <c r="A29" t="s">
        <v>30</v>
      </c>
      <c r="B29">
        <v>28</v>
      </c>
      <c r="C29">
        <v>1412.1070958126836</v>
      </c>
      <c r="D29">
        <v>11</v>
      </c>
      <c r="E29">
        <v>4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VLOOKUP($A29,RankingWk15!$A$2:$H$33,2,FALSE)-J29</f>
        <v>2</v>
      </c>
      <c r="L29" t="str">
        <f t="shared" si="0"/>
        <v>Jacksonville Jaguars</v>
      </c>
      <c r="M29" s="5">
        <f t="shared" si="1"/>
        <v>1412.1070958126836</v>
      </c>
      <c r="N29" s="6">
        <f>M29-VLOOKUP($A29,RankingWk15!$A$2:$H$33,3,FALSE)</f>
        <v>16.091410474891973</v>
      </c>
    </row>
    <row r="30" spans="1:14">
      <c r="A30" t="s">
        <v>31</v>
      </c>
      <c r="B30">
        <v>29</v>
      </c>
      <c r="C30">
        <v>1391.3769600159901</v>
      </c>
      <c r="D30">
        <v>11</v>
      </c>
      <c r="E30">
        <v>5</v>
      </c>
      <c r="F30">
        <v>0</v>
      </c>
      <c r="G30">
        <v>6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1391.3769600159901</v>
      </c>
      <c r="N30" s="6">
        <f>M30-VLOOKUP($A30,RankingWk15!$A$2:$H$33,3,FALSE)</f>
        <v>-19.509364579906105</v>
      </c>
    </row>
    <row r="31" spans="1:14">
      <c r="A31" t="s">
        <v>23</v>
      </c>
      <c r="B31">
        <v>30</v>
      </c>
      <c r="C31">
        <v>1388.4595023166337</v>
      </c>
      <c r="D31">
        <v>11</v>
      </c>
      <c r="E31">
        <v>5</v>
      </c>
      <c r="F31">
        <v>0</v>
      </c>
      <c r="G31">
        <v>6</v>
      </c>
      <c r="H31">
        <v>0</v>
      </c>
      <c r="J31">
        <f t="shared" si="2"/>
        <v>30</v>
      </c>
      <c r="K31">
        <f>VLOOKUP($A31,RankingWk15!$A$2:$H$33,2,FALSE)-J31</f>
        <v>-1</v>
      </c>
      <c r="L31" t="str">
        <f t="shared" si="0"/>
        <v>Tampa Bay Buccaneers</v>
      </c>
      <c r="M31" s="5">
        <f t="shared" si="1"/>
        <v>1388.4595023166337</v>
      </c>
      <c r="N31" s="6">
        <f>M31-VLOOKUP($A31,RankingWk15!$A$2:$H$33,3,FALSE)</f>
        <v>-13.169345600874976</v>
      </c>
    </row>
    <row r="32" spans="1:14">
      <c r="A32" t="s">
        <v>42</v>
      </c>
      <c r="B32">
        <v>31</v>
      </c>
      <c r="C32">
        <v>1339.7470465166427</v>
      </c>
      <c r="D32">
        <v>11</v>
      </c>
      <c r="E32">
        <v>2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1339.7470465166427</v>
      </c>
      <c r="N32" s="6">
        <f>M32-VLOOKUP($A32,RankingWk15!$A$2:$H$33,3,FALSE)</f>
        <v>-21.730009329818358</v>
      </c>
    </row>
    <row r="33" spans="1:14">
      <c r="A33" t="s">
        <v>27</v>
      </c>
      <c r="B33">
        <v>32</v>
      </c>
      <c r="C33">
        <v>1326.4905168145071</v>
      </c>
      <c r="D33">
        <v>11</v>
      </c>
      <c r="E33">
        <v>2</v>
      </c>
      <c r="F33">
        <v>0</v>
      </c>
      <c r="G33">
        <v>9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1326.4905168145071</v>
      </c>
      <c r="N33" s="6">
        <f>M33-VLOOKUP($A33,RankingWk15!$A$2:$H$33,3,FALSE)</f>
        <v>-9.8296958148000613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1677.5309797164375</v>
      </c>
      <c r="D2">
        <v>12</v>
      </c>
      <c r="E2">
        <v>10</v>
      </c>
      <c r="F2">
        <v>0</v>
      </c>
      <c r="G2">
        <v>2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1677.5309797164375</v>
      </c>
      <c r="N2" s="6">
        <f>M2-VLOOKUP($A2,RankingWk15!$A$2:$H$33,3,FALSE)</f>
        <v>-11.411829817691341</v>
      </c>
    </row>
    <row r="3" spans="1:14">
      <c r="A3" t="s">
        <v>51</v>
      </c>
      <c r="B3">
        <v>2</v>
      </c>
      <c r="C3">
        <v>1666.9792156361848</v>
      </c>
      <c r="D3">
        <v>12</v>
      </c>
      <c r="E3">
        <v>10</v>
      </c>
      <c r="F3">
        <v>0</v>
      </c>
      <c r="G3">
        <v>2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1666.9792156361848</v>
      </c>
      <c r="N3" s="6">
        <f>M3-VLOOKUP($A3,RankingWk15!$A$2:$H$33,3,FALSE)</f>
        <v>27.935583232081171</v>
      </c>
    </row>
    <row r="4" spans="1:14">
      <c r="A4" t="s">
        <v>39</v>
      </c>
      <c r="B4">
        <v>3</v>
      </c>
      <c r="C4">
        <v>1628.9780438012558</v>
      </c>
      <c r="D4">
        <v>12</v>
      </c>
      <c r="E4">
        <v>12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0</v>
      </c>
      <c r="L4" t="str">
        <f t="shared" si="0"/>
        <v>Carolina Panthers</v>
      </c>
      <c r="M4" s="5">
        <f t="shared" si="1"/>
        <v>1628.9780438012558</v>
      </c>
      <c r="N4" s="6">
        <f>M4-VLOOKUP($A4,RankingWk15!$A$2:$H$33,3,FALSE)</f>
        <v>-0.52473208093738322</v>
      </c>
    </row>
    <row r="5" spans="1:14">
      <c r="A5" t="s">
        <v>34</v>
      </c>
      <c r="B5">
        <v>4</v>
      </c>
      <c r="C5">
        <v>1626.1363073146431</v>
      </c>
      <c r="D5">
        <v>12</v>
      </c>
      <c r="E5">
        <v>7</v>
      </c>
      <c r="F5">
        <v>0</v>
      </c>
      <c r="G5">
        <v>5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1626.1363073146431</v>
      </c>
      <c r="N5" s="6">
        <f>M5-VLOOKUP($A5,RankingWk15!$A$2:$H$33,3,FALSE)</f>
        <v>21.240898454378339</v>
      </c>
    </row>
    <row r="6" spans="1:14">
      <c r="A6" t="s">
        <v>41</v>
      </c>
      <c r="B6">
        <v>5</v>
      </c>
      <c r="C6">
        <v>1618.1323518607999</v>
      </c>
      <c r="D6">
        <v>12</v>
      </c>
      <c r="E6">
        <v>10</v>
      </c>
      <c r="F6">
        <v>0</v>
      </c>
      <c r="G6">
        <v>2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1618.1323518607999</v>
      </c>
      <c r="N6" s="6">
        <f>M6-VLOOKUP($A6,RankingWk15!$A$2:$H$33,3,FALSE)</f>
        <v>19.990548131733476</v>
      </c>
    </row>
    <row r="7" spans="1:14">
      <c r="A7" t="s">
        <v>50</v>
      </c>
      <c r="B7">
        <v>6</v>
      </c>
      <c r="C7">
        <v>1613.6334412229221</v>
      </c>
      <c r="D7">
        <v>12</v>
      </c>
      <c r="E7">
        <v>10</v>
      </c>
      <c r="F7">
        <v>0</v>
      </c>
      <c r="G7">
        <v>2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1613.6334412229221</v>
      </c>
      <c r="N7" s="6">
        <f>M7-VLOOKUP($A7,RankingWk15!$A$2:$H$33,3,FALSE)</f>
        <v>19.868883663804354</v>
      </c>
    </row>
    <row r="8" spans="1:14">
      <c r="A8" t="s">
        <v>45</v>
      </c>
      <c r="B8">
        <v>7</v>
      </c>
      <c r="C8">
        <v>1568.5873011297215</v>
      </c>
      <c r="D8">
        <v>12</v>
      </c>
      <c r="E8">
        <v>8</v>
      </c>
      <c r="F8">
        <v>0</v>
      </c>
      <c r="G8">
        <v>4</v>
      </c>
      <c r="H8">
        <v>0</v>
      </c>
      <c r="J8">
        <f t="shared" si="2"/>
        <v>7</v>
      </c>
      <c r="K8">
        <f>VLOOKUP($A8,RankingWk15!$A$2:$H$33,2,FALSE)-J8</f>
        <v>2</v>
      </c>
      <c r="L8" t="str">
        <f t="shared" si="0"/>
        <v>Green Bay Packers</v>
      </c>
      <c r="M8" s="5">
        <f t="shared" si="1"/>
        <v>1568.5873011297215</v>
      </c>
      <c r="N8" s="6">
        <f>M8-VLOOKUP($A8,RankingWk15!$A$2:$H$33,3,FALSE)</f>
        <v>20.807814136346906</v>
      </c>
    </row>
    <row r="9" spans="1:14">
      <c r="A9" t="s">
        <v>26</v>
      </c>
      <c r="B9">
        <v>8</v>
      </c>
      <c r="C9">
        <v>1554.2672456395446</v>
      </c>
      <c r="D9">
        <v>12</v>
      </c>
      <c r="E9">
        <v>7</v>
      </c>
      <c r="F9">
        <v>0</v>
      </c>
      <c r="G9">
        <v>5</v>
      </c>
      <c r="H9">
        <v>0</v>
      </c>
      <c r="J9">
        <f t="shared" si="2"/>
        <v>8</v>
      </c>
      <c r="K9">
        <f>VLOOKUP($A9,RankingWk15!$A$2:$H$33,2,FALSE)-J9</f>
        <v>-1</v>
      </c>
      <c r="L9" t="str">
        <f t="shared" si="0"/>
        <v>Pittsburgh Steelers</v>
      </c>
      <c r="M9" s="5">
        <f t="shared" si="1"/>
        <v>1554.2672456395446</v>
      </c>
      <c r="N9" s="6">
        <f>M9-VLOOKUP($A9,RankingWk15!$A$2:$H$33,3,FALSE)</f>
        <v>-18.366097631388811</v>
      </c>
    </row>
    <row r="10" spans="1:14">
      <c r="A10" t="s">
        <v>47</v>
      </c>
      <c r="B10">
        <v>9</v>
      </c>
      <c r="C10">
        <v>1539.3420487328267</v>
      </c>
      <c r="D10">
        <v>12</v>
      </c>
      <c r="E10">
        <v>7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VLOOKUP($A10,RankingWk15!$A$2:$H$33,2,FALSE)-J10</f>
        <v>3</v>
      </c>
      <c r="L10" t="str">
        <f t="shared" si="0"/>
        <v>Kansas City Chiefs</v>
      </c>
      <c r="M10" s="5">
        <f t="shared" si="1"/>
        <v>1539.3420487328267</v>
      </c>
      <c r="N10" s="6">
        <f>M10-VLOOKUP($A10,RankingWk15!$A$2:$H$33,3,FALSE)</f>
        <v>14.232037588878029</v>
      </c>
    </row>
    <row r="11" spans="1:14">
      <c r="A11" t="s">
        <v>43</v>
      </c>
      <c r="B11">
        <v>10</v>
      </c>
      <c r="C11">
        <v>1534.5375841395651</v>
      </c>
      <c r="D11">
        <v>12</v>
      </c>
      <c r="E11">
        <v>6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VLOOKUP($A11,RankingWk15!$A$2:$H$33,2,FALSE)-J11</f>
        <v>-2</v>
      </c>
      <c r="L11" t="str">
        <f t="shared" si="0"/>
        <v>Indianapolis Colts</v>
      </c>
      <c r="M11" s="5">
        <f t="shared" si="1"/>
        <v>1534.5375841395651</v>
      </c>
      <c r="N11" s="6">
        <f>M11-VLOOKUP($A11,RankingWk15!$A$2:$H$33,3,FALSE)</f>
        <v>-24.780039522643392</v>
      </c>
    </row>
    <row r="12" spans="1:14">
      <c r="A12" t="s">
        <v>52</v>
      </c>
      <c r="B12">
        <v>11</v>
      </c>
      <c r="C12">
        <v>1528.6460929332382</v>
      </c>
      <c r="D12">
        <v>12</v>
      </c>
      <c r="E12">
        <v>4</v>
      </c>
      <c r="F12">
        <v>0</v>
      </c>
      <c r="G12">
        <v>8</v>
      </c>
      <c r="H12">
        <v>0</v>
      </c>
      <c r="J12">
        <f t="shared" si="2"/>
        <v>11</v>
      </c>
      <c r="K12">
        <f>VLOOKUP($A12,RankingWk15!$A$2:$H$33,2,FALSE)-J12</f>
        <v>4</v>
      </c>
      <c r="L12" t="str">
        <f t="shared" si="0"/>
        <v>San Francisco 49ers</v>
      </c>
      <c r="M12" s="5">
        <f t="shared" si="1"/>
        <v>1528.6460929332382</v>
      </c>
      <c r="N12" s="6">
        <f>M12-VLOOKUP($A12,RankingWk15!$A$2:$H$33,3,FALSE)</f>
        <v>33.879582779699376</v>
      </c>
    </row>
    <row r="13" spans="1:14">
      <c r="A13" t="s">
        <v>44</v>
      </c>
      <c r="B13">
        <v>12</v>
      </c>
      <c r="C13">
        <v>1521.9430734681407</v>
      </c>
      <c r="D13">
        <v>12</v>
      </c>
      <c r="E13">
        <v>5</v>
      </c>
      <c r="F13">
        <v>0</v>
      </c>
      <c r="G13">
        <v>7</v>
      </c>
      <c r="H13">
        <v>0</v>
      </c>
      <c r="J13">
        <f t="shared" si="2"/>
        <v>12</v>
      </c>
      <c r="K13">
        <f>VLOOKUP($A13,RankingWk15!$A$2:$H$33,2,FALSE)-J13</f>
        <v>-1</v>
      </c>
      <c r="L13" t="str">
        <f t="shared" si="0"/>
        <v>Dallas Cowboys</v>
      </c>
      <c r="M13" s="5">
        <f t="shared" si="1"/>
        <v>1521.9430734681407</v>
      </c>
      <c r="N13" s="6">
        <f>M13-VLOOKUP($A13,RankingWk15!$A$2:$H$33,3,FALSE)</f>
        <v>-11.476123538484671</v>
      </c>
    </row>
    <row r="14" spans="1:14">
      <c r="A14" t="s">
        <v>29</v>
      </c>
      <c r="B14">
        <v>13</v>
      </c>
      <c r="C14">
        <v>1520.2917021520157</v>
      </c>
      <c r="D14">
        <v>12</v>
      </c>
      <c r="E14">
        <v>8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VLOOKUP($A14,RankingWk15!$A$2:$H$33,2,FALSE)-J14</f>
        <v>-3</v>
      </c>
      <c r="L14" t="str">
        <f t="shared" si="0"/>
        <v>Minnesota Vikings</v>
      </c>
      <c r="M14" s="5">
        <f t="shared" si="1"/>
        <v>1520.2917021520157</v>
      </c>
      <c r="N14" s="6">
        <f>M14-VLOOKUP($A14,RankingWk15!$A$2:$H$33,3,FALSE)</f>
        <v>-16.79777128886667</v>
      </c>
    </row>
    <row r="15" spans="1:14">
      <c r="A15" t="s">
        <v>24</v>
      </c>
      <c r="B15">
        <v>14</v>
      </c>
      <c r="C15">
        <v>1493.9168309444583</v>
      </c>
      <c r="D15">
        <v>12</v>
      </c>
      <c r="E15">
        <v>4</v>
      </c>
      <c r="F15">
        <v>0</v>
      </c>
      <c r="G15">
        <v>8</v>
      </c>
      <c r="H15">
        <v>0</v>
      </c>
      <c r="J15">
        <f t="shared" si="2"/>
        <v>14</v>
      </c>
      <c r="K15">
        <f>VLOOKUP($A15,RankingWk15!$A$2:$H$33,2,FALSE)-J15</f>
        <v>6</v>
      </c>
      <c r="L15" t="str">
        <f t="shared" si="0"/>
        <v>Detroit Lions</v>
      </c>
      <c r="M15" s="5">
        <f t="shared" si="1"/>
        <v>1493.9168309444583</v>
      </c>
      <c r="N15" s="6">
        <f>M15-VLOOKUP($A15,RankingWk15!$A$2:$H$33,3,FALSE)</f>
        <v>21.767019893511133</v>
      </c>
    </row>
    <row r="16" spans="1:14">
      <c r="A16" t="s">
        <v>38</v>
      </c>
      <c r="B16">
        <v>15</v>
      </c>
      <c r="C16">
        <v>1493.4021736025736</v>
      </c>
      <c r="D16">
        <v>12</v>
      </c>
      <c r="E16">
        <v>6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VLOOKUP($A16,RankingWk15!$A$2:$H$33,2,FALSE)-J16</f>
        <v>-1</v>
      </c>
      <c r="L16" t="str">
        <f t="shared" si="0"/>
        <v>Buffalo Bills</v>
      </c>
      <c r="M16" s="5">
        <f t="shared" si="1"/>
        <v>1493.4021736025736</v>
      </c>
      <c r="N16" s="6">
        <f>M16-VLOOKUP($A16,RankingWk15!$A$2:$H$33,3,FALSE)</f>
        <v>-8.8555468975250733</v>
      </c>
    </row>
    <row r="17" spans="1:14">
      <c r="A17" t="s">
        <v>25</v>
      </c>
      <c r="B17">
        <v>16</v>
      </c>
      <c r="C17">
        <v>1492.717619485104</v>
      </c>
      <c r="D17">
        <v>12</v>
      </c>
      <c r="E17">
        <v>4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VLOOKUP($A17,RankingWk15!$A$2:$H$33,2,FALSE)-J17</f>
        <v>-3</v>
      </c>
      <c r="L17" t="str">
        <f t="shared" si="0"/>
        <v>Baltimore Ravens</v>
      </c>
      <c r="M17" s="5">
        <f t="shared" si="1"/>
        <v>1492.717619485104</v>
      </c>
      <c r="N17" s="6">
        <f>M17-VLOOKUP($A17,RankingWk15!$A$2:$H$33,3,FALSE)</f>
        <v>-19.206209654631266</v>
      </c>
    </row>
    <row r="18" spans="1:14">
      <c r="A18" t="s">
        <v>46</v>
      </c>
      <c r="B18">
        <v>17</v>
      </c>
      <c r="C18">
        <v>1490.2603430370068</v>
      </c>
      <c r="D18">
        <v>12</v>
      </c>
      <c r="E18">
        <v>6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VLOOKUP($A18,RankingWk15!$A$2:$H$33,2,FALSE)-J18</f>
        <v>1</v>
      </c>
      <c r="L18" t="str">
        <f t="shared" si="0"/>
        <v>Houston Texans</v>
      </c>
      <c r="M18" s="5">
        <f t="shared" si="1"/>
        <v>1490.2603430370068</v>
      </c>
      <c r="N18" s="6">
        <f>M18-VLOOKUP($A18,RankingWk15!$A$2:$H$33,3,FALSE)</f>
        <v>7.4832585711355932</v>
      </c>
    </row>
    <row r="19" spans="1:14">
      <c r="A19" t="s">
        <v>33</v>
      </c>
      <c r="B19">
        <v>18</v>
      </c>
      <c r="C19">
        <v>1479.7829859189449</v>
      </c>
      <c r="D19">
        <v>12</v>
      </c>
      <c r="E19">
        <v>4</v>
      </c>
      <c r="F19">
        <v>0</v>
      </c>
      <c r="G19">
        <v>8</v>
      </c>
      <c r="H19">
        <v>0</v>
      </c>
      <c r="J19">
        <f t="shared" si="2"/>
        <v>18</v>
      </c>
      <c r="K19">
        <f>VLOOKUP($A19,RankingWk15!$A$2:$H$33,2,FALSE)-J19</f>
        <v>3</v>
      </c>
      <c r="L19" t="str">
        <f t="shared" si="0"/>
        <v>Philadelphia Eagles</v>
      </c>
      <c r="M19" s="5">
        <f t="shared" si="1"/>
        <v>1479.7829859189449</v>
      </c>
      <c r="N19" s="6">
        <f>M19-VLOOKUP($A19,RankingWk15!$A$2:$H$33,3,FALSE)</f>
        <v>15.490921419043616</v>
      </c>
    </row>
    <row r="20" spans="1:14">
      <c r="A20" t="s">
        <v>21</v>
      </c>
      <c r="B20">
        <v>19</v>
      </c>
      <c r="C20">
        <v>1477.2554976447968</v>
      </c>
      <c r="D20">
        <v>12</v>
      </c>
      <c r="E20">
        <v>4</v>
      </c>
      <c r="F20">
        <v>0</v>
      </c>
      <c r="G20">
        <v>8</v>
      </c>
      <c r="H20">
        <v>0</v>
      </c>
      <c r="J20">
        <f t="shared" si="2"/>
        <v>19</v>
      </c>
      <c r="K20">
        <f>VLOOKUP($A20,RankingWk15!$A$2:$H$33,2,FALSE)-J20</f>
        <v>-3</v>
      </c>
      <c r="L20" t="str">
        <f t="shared" si="0"/>
        <v>New Orleans Saints</v>
      </c>
      <c r="M20" s="5">
        <f t="shared" si="1"/>
        <v>1477.2554976447968</v>
      </c>
      <c r="N20" s="6">
        <f>M20-VLOOKUP($A20,RankingWk15!$A$2:$H$33,3,FALSE)</f>
        <v>-13.378115437694532</v>
      </c>
    </row>
    <row r="21" spans="1:14">
      <c r="A21" t="s">
        <v>40</v>
      </c>
      <c r="B21">
        <v>20</v>
      </c>
      <c r="C21">
        <v>1471.8061454336851</v>
      </c>
      <c r="D21">
        <v>12</v>
      </c>
      <c r="E21">
        <v>5</v>
      </c>
      <c r="F21">
        <v>0</v>
      </c>
      <c r="G21">
        <v>7</v>
      </c>
      <c r="H21">
        <v>0</v>
      </c>
      <c r="J21">
        <f t="shared" si="2"/>
        <v>20</v>
      </c>
      <c r="K21">
        <f>VLOOKUP($A21,RankingWk15!$A$2:$H$33,2,FALSE)-J21</f>
        <v>4</v>
      </c>
      <c r="L21" t="str">
        <f t="shared" si="0"/>
        <v>Chicago Bears</v>
      </c>
      <c r="M21" s="5">
        <f t="shared" si="1"/>
        <v>1471.8061454336851</v>
      </c>
      <c r="N21" s="6">
        <f>M21-VLOOKUP($A21,RankingWk15!$A$2:$H$33,3,FALSE)</f>
        <v>17.520824131743211</v>
      </c>
    </row>
    <row r="22" spans="1:14">
      <c r="A22" t="s">
        <v>22</v>
      </c>
      <c r="B22">
        <v>21</v>
      </c>
      <c r="C22">
        <v>1467.2250574471207</v>
      </c>
      <c r="D22">
        <v>12</v>
      </c>
      <c r="E22">
        <v>7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VLOOKUP($A22,RankingWk15!$A$2:$H$33,2,FALSE)-J22</f>
        <v>-4</v>
      </c>
      <c r="L22" t="str">
        <f t="shared" si="0"/>
        <v>New York Jets</v>
      </c>
      <c r="M22" s="5">
        <f t="shared" si="1"/>
        <v>1467.2250574471207</v>
      </c>
      <c r="N22" s="6">
        <f>M22-VLOOKUP($A22,RankingWk15!$A$2:$H$33,3,FALSE)</f>
        <v>-16.358856923572148</v>
      </c>
    </row>
    <row r="23" spans="1:14">
      <c r="A23" t="s">
        <v>49</v>
      </c>
      <c r="B23">
        <v>22</v>
      </c>
      <c r="C23">
        <v>1466.9429543310669</v>
      </c>
      <c r="D23">
        <v>12</v>
      </c>
      <c r="E23">
        <v>5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VLOOKUP($A23,RankingWk15!$A$2:$H$33,2,FALSE)-J23</f>
        <v>-3</v>
      </c>
      <c r="L23" t="str">
        <f t="shared" si="0"/>
        <v>New York Giants</v>
      </c>
      <c r="M23" s="5">
        <f t="shared" si="1"/>
        <v>1466.9429543310669</v>
      </c>
      <c r="N23" s="6">
        <f>M23-VLOOKUP($A23,RankingWk15!$A$2:$H$33,3,FALSE)</f>
        <v>-6.3273222198272379</v>
      </c>
    </row>
    <row r="24" spans="1:14">
      <c r="A24" t="s">
        <v>48</v>
      </c>
      <c r="B24">
        <v>23</v>
      </c>
      <c r="C24">
        <v>1466.1199262538555</v>
      </c>
      <c r="D24">
        <v>12</v>
      </c>
      <c r="E24">
        <v>5</v>
      </c>
      <c r="F24">
        <v>0</v>
      </c>
      <c r="G24">
        <v>7</v>
      </c>
      <c r="H24">
        <v>0</v>
      </c>
      <c r="J24">
        <f t="shared" si="2"/>
        <v>23</v>
      </c>
      <c r="K24">
        <f>VLOOKUP($A24,RankingWk15!$A$2:$H$33,2,FALSE)-J24</f>
        <v>-1</v>
      </c>
      <c r="L24" t="str">
        <f t="shared" si="0"/>
        <v>Miami Dolphins</v>
      </c>
      <c r="M24" s="5">
        <f t="shared" si="1"/>
        <v>1466.1199262538555</v>
      </c>
      <c r="N24" s="6">
        <f>M24-VLOOKUP($A24,RankingWk15!$A$2:$H$33,3,FALSE)</f>
        <v>6.5481078047496339</v>
      </c>
    </row>
    <row r="25" spans="1:14">
      <c r="A25" t="s">
        <v>37</v>
      </c>
      <c r="B25">
        <v>24</v>
      </c>
      <c r="C25">
        <v>1455.841390325292</v>
      </c>
      <c r="D25">
        <v>12</v>
      </c>
      <c r="E25">
        <v>6</v>
      </c>
      <c r="F25">
        <v>0</v>
      </c>
      <c r="G25">
        <v>6</v>
      </c>
      <c r="H25">
        <v>0</v>
      </c>
      <c r="J25">
        <f t="shared" si="2"/>
        <v>24</v>
      </c>
      <c r="K25">
        <f>VLOOKUP($A25,RankingWk15!$A$2:$H$33,2,FALSE)-J25</f>
        <v>1</v>
      </c>
      <c r="L25" t="str">
        <f t="shared" si="0"/>
        <v>Atlanta Falcons</v>
      </c>
      <c r="M25" s="5">
        <f t="shared" si="1"/>
        <v>1455.841390325292</v>
      </c>
      <c r="N25" s="6">
        <f>M25-VLOOKUP($A25,RankingWk15!$A$2:$H$33,3,FALSE)</f>
        <v>2.0676822074851771</v>
      </c>
    </row>
    <row r="26" spans="1:14">
      <c r="A26" t="s">
        <v>35</v>
      </c>
      <c r="B26">
        <v>25</v>
      </c>
      <c r="C26">
        <v>1442.2643975937374</v>
      </c>
      <c r="D26">
        <v>12</v>
      </c>
      <c r="E26">
        <v>3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VLOOKUP($A26,RankingWk15!$A$2:$H$33,2,FALSE)-J26</f>
        <v>-2</v>
      </c>
      <c r="L26" t="str">
        <f t="shared" si="0"/>
        <v>San Diego Chargers</v>
      </c>
      <c r="M26" s="5">
        <f t="shared" si="1"/>
        <v>1442.2643975937374</v>
      </c>
      <c r="N26" s="6">
        <f>M26-VLOOKUP($A26,RankingWk15!$A$2:$H$33,3,FALSE)</f>
        <v>-16.664433262313878</v>
      </c>
    </row>
    <row r="27" spans="1:14">
      <c r="A27" t="s">
        <v>36</v>
      </c>
      <c r="B27">
        <v>26</v>
      </c>
      <c r="C27">
        <v>1429.8190617542434</v>
      </c>
      <c r="D27">
        <v>12</v>
      </c>
      <c r="E27">
        <v>4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1429.8190617542434</v>
      </c>
      <c r="N27" s="6">
        <f>M27-VLOOKUP($A27,RankingWk15!$A$2:$H$33,3,FALSE)</f>
        <v>-17.252422194809469</v>
      </c>
    </row>
    <row r="28" spans="1:14">
      <c r="A28" t="s">
        <v>28</v>
      </c>
      <c r="B28">
        <v>27</v>
      </c>
      <c r="C28">
        <v>1415.1960568760508</v>
      </c>
      <c r="D28">
        <v>12</v>
      </c>
      <c r="E28">
        <v>5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1415.1960568760508</v>
      </c>
      <c r="N28" s="6">
        <f>M28-VLOOKUP($A28,RankingWk15!$A$2:$H$33,3,FALSE)</f>
        <v>-13.736703822007257</v>
      </c>
    </row>
    <row r="29" spans="1:14">
      <c r="A29" t="s">
        <v>23</v>
      </c>
      <c r="B29">
        <v>28</v>
      </c>
      <c r="C29">
        <v>1403.8835282407931</v>
      </c>
      <c r="D29">
        <v>12</v>
      </c>
      <c r="E29">
        <v>6</v>
      </c>
      <c r="F29">
        <v>0</v>
      </c>
      <c r="G29">
        <v>6</v>
      </c>
      <c r="H29">
        <v>0</v>
      </c>
      <c r="J29">
        <f t="shared" si="2"/>
        <v>28</v>
      </c>
      <c r="K29">
        <f>VLOOKUP($A29,RankingWk15!$A$2:$H$33,2,FALSE)-J29</f>
        <v>1</v>
      </c>
      <c r="L29" t="str">
        <f t="shared" si="0"/>
        <v>Tampa Bay Buccaneers</v>
      </c>
      <c r="M29" s="5">
        <f t="shared" si="1"/>
        <v>1403.8835282407931</v>
      </c>
      <c r="N29" s="6">
        <f>M29-VLOOKUP($A29,RankingWk15!$A$2:$H$33,3,FALSE)</f>
        <v>2.2546803232844468</v>
      </c>
    </row>
    <row r="30" spans="1:14">
      <c r="A30" t="s">
        <v>30</v>
      </c>
      <c r="B30">
        <v>29</v>
      </c>
      <c r="C30">
        <v>1396.5876640467868</v>
      </c>
      <c r="D30">
        <v>12</v>
      </c>
      <c r="E30">
        <v>4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VLOOKUP($A30,RankingWk15!$A$2:$H$33,2,FALSE)-J30</f>
        <v>1</v>
      </c>
      <c r="L30" t="str">
        <f t="shared" si="0"/>
        <v>Jacksonville Jaguars</v>
      </c>
      <c r="M30" s="5">
        <f t="shared" si="1"/>
        <v>1396.5876640467868</v>
      </c>
      <c r="N30" s="6">
        <f>M30-VLOOKUP($A30,RankingWk15!$A$2:$H$33,3,FALSE)</f>
        <v>0.57197870899517511</v>
      </c>
    </row>
    <row r="31" spans="1:14">
      <c r="A31" t="s">
        <v>31</v>
      </c>
      <c r="B31">
        <v>30</v>
      </c>
      <c r="C31">
        <v>1383.6656566297065</v>
      </c>
      <c r="D31">
        <v>12</v>
      </c>
      <c r="E31">
        <v>5</v>
      </c>
      <c r="F31">
        <v>0</v>
      </c>
      <c r="G31">
        <v>7</v>
      </c>
      <c r="H31">
        <v>0</v>
      </c>
      <c r="J31">
        <f t="shared" si="2"/>
        <v>30</v>
      </c>
      <c r="K31">
        <f>VLOOKUP($A31,RankingWk15!$A$2:$H$33,2,FALSE)-J31</f>
        <v>-2</v>
      </c>
      <c r="L31" t="str">
        <f t="shared" si="0"/>
        <v>Oakland Raiders</v>
      </c>
      <c r="M31" s="5">
        <f t="shared" si="1"/>
        <v>1383.6656566297065</v>
      </c>
      <c r="N31" s="6">
        <f>M31-VLOOKUP($A31,RankingWk15!$A$2:$H$33,3,FALSE)</f>
        <v>-27.220667966189694</v>
      </c>
    </row>
    <row r="32" spans="1:14">
      <c r="A32" t="s">
        <v>27</v>
      </c>
      <c r="B32">
        <v>31</v>
      </c>
      <c r="C32">
        <v>1342.0099485804039</v>
      </c>
      <c r="D32">
        <v>12</v>
      </c>
      <c r="E32">
        <v>3</v>
      </c>
      <c r="F32">
        <v>0</v>
      </c>
      <c r="G32">
        <v>9</v>
      </c>
      <c r="H32">
        <v>0</v>
      </c>
      <c r="J32">
        <f t="shared" si="2"/>
        <v>31</v>
      </c>
      <c r="K32">
        <f>VLOOKUP($A32,RankingWk15!$A$2:$H$33,2,FALSE)-J32</f>
        <v>1</v>
      </c>
      <c r="L32" t="str">
        <f t="shared" si="0"/>
        <v>Tennessee Titans</v>
      </c>
      <c r="M32" s="5">
        <f t="shared" si="1"/>
        <v>1342.0099485804039</v>
      </c>
      <c r="N32" s="6">
        <f>M32-VLOOKUP($A32,RankingWk15!$A$2:$H$33,3,FALSE)</f>
        <v>5.6897359510967362</v>
      </c>
    </row>
    <row r="33" spans="1:14">
      <c r="A33" t="s">
        <v>42</v>
      </c>
      <c r="B33">
        <v>32</v>
      </c>
      <c r="C33">
        <v>1335.4696913901605</v>
      </c>
      <c r="D33">
        <v>12</v>
      </c>
      <c r="E33">
        <v>2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VLOOKUP($A33,RankingWk15!$A$2:$H$33,2,FALSE)-J33</f>
        <v>-1</v>
      </c>
      <c r="L33" t="str">
        <f t="shared" si="0"/>
        <v>Cleveland Browns</v>
      </c>
      <c r="M33" s="5">
        <f t="shared" si="1"/>
        <v>1335.4696913901605</v>
      </c>
      <c r="N33" s="6">
        <f>M33-VLOOKUP($A33,RankingWk15!$A$2:$H$33,3,FALSE)</f>
        <v>-26.007364456300593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1688.9428095341289</v>
      </c>
      <c r="D2">
        <v>13</v>
      </c>
      <c r="E2">
        <v>11</v>
      </c>
      <c r="F2">
        <v>0</v>
      </c>
      <c r="G2">
        <v>2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1688.9428095341289</v>
      </c>
      <c r="N2" s="6">
        <f>M2-VLOOKUP($A2,RankingWk15!$A$2:$H$33,3,FALSE)</f>
        <v>0</v>
      </c>
    </row>
    <row r="3" spans="1:14">
      <c r="A3" t="s">
        <v>51</v>
      </c>
      <c r="B3">
        <v>2</v>
      </c>
      <c r="C3">
        <v>1639.0436324041036</v>
      </c>
      <c r="D3">
        <v>13</v>
      </c>
      <c r="E3">
        <v>10</v>
      </c>
      <c r="F3">
        <v>0</v>
      </c>
      <c r="G3">
        <v>3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1639.0436324041036</v>
      </c>
      <c r="N3" s="6">
        <f>M3-VLOOKUP($A3,RankingWk15!$A$2:$H$33,3,FALSE)</f>
        <v>0</v>
      </c>
    </row>
    <row r="4" spans="1:14">
      <c r="A4" t="s">
        <v>39</v>
      </c>
      <c r="B4">
        <v>3</v>
      </c>
      <c r="C4">
        <v>1629.5027758821932</v>
      </c>
      <c r="D4">
        <v>13</v>
      </c>
      <c r="E4">
        <v>13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0</v>
      </c>
      <c r="L4" t="str">
        <f t="shared" si="0"/>
        <v>Carolina Panthers</v>
      </c>
      <c r="M4" s="5">
        <f t="shared" si="1"/>
        <v>1629.5027758821932</v>
      </c>
      <c r="N4" s="6">
        <f>M4-VLOOKUP($A4,RankingWk15!$A$2:$H$33,3,FALSE)</f>
        <v>0</v>
      </c>
    </row>
    <row r="5" spans="1:14">
      <c r="A5" t="s">
        <v>34</v>
      </c>
      <c r="B5">
        <v>4</v>
      </c>
      <c r="C5">
        <v>1604.8954088602648</v>
      </c>
      <c r="D5">
        <v>13</v>
      </c>
      <c r="E5">
        <v>7</v>
      </c>
      <c r="F5">
        <v>0</v>
      </c>
      <c r="G5">
        <v>6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1604.8954088602648</v>
      </c>
      <c r="N5" s="6">
        <f>M5-VLOOKUP($A5,RankingWk15!$A$2:$H$33,3,FALSE)</f>
        <v>0</v>
      </c>
    </row>
    <row r="6" spans="1:14">
      <c r="A6" t="s">
        <v>41</v>
      </c>
      <c r="B6">
        <v>5</v>
      </c>
      <c r="C6">
        <v>1598.1418037290664</v>
      </c>
      <c r="D6">
        <v>13</v>
      </c>
      <c r="E6">
        <v>10</v>
      </c>
      <c r="F6">
        <v>0</v>
      </c>
      <c r="G6">
        <v>3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1598.1418037290664</v>
      </c>
      <c r="N6" s="6">
        <f>M6-VLOOKUP($A6,RankingWk15!$A$2:$H$33,3,FALSE)</f>
        <v>0</v>
      </c>
    </row>
    <row r="7" spans="1:14">
      <c r="A7" t="s">
        <v>50</v>
      </c>
      <c r="B7">
        <v>6</v>
      </c>
      <c r="C7">
        <v>1593.7645575591177</v>
      </c>
      <c r="D7">
        <v>13</v>
      </c>
      <c r="E7">
        <v>10</v>
      </c>
      <c r="F7">
        <v>0</v>
      </c>
      <c r="G7">
        <v>3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1593.7645575591177</v>
      </c>
      <c r="N7" s="6">
        <f>M7-VLOOKUP($A7,RankingWk15!$A$2:$H$33,3,FALSE)</f>
        <v>0</v>
      </c>
    </row>
    <row r="8" spans="1:14">
      <c r="A8" t="s">
        <v>26</v>
      </c>
      <c r="B8">
        <v>7</v>
      </c>
      <c r="C8">
        <v>1572.6333432709334</v>
      </c>
      <c r="D8">
        <v>13</v>
      </c>
      <c r="E8">
        <v>8</v>
      </c>
      <c r="F8">
        <v>0</v>
      </c>
      <c r="G8">
        <v>5</v>
      </c>
      <c r="H8">
        <v>0</v>
      </c>
      <c r="J8">
        <f t="shared" si="2"/>
        <v>7</v>
      </c>
      <c r="K8">
        <f>VLOOKUP($A8,RankingWk15!$A$2:$H$33,2,FALSE)-J8</f>
        <v>0</v>
      </c>
      <c r="L8" t="str">
        <f t="shared" si="0"/>
        <v>Pittsburgh Steelers</v>
      </c>
      <c r="M8" s="5">
        <f t="shared" si="1"/>
        <v>1572.6333432709334</v>
      </c>
      <c r="N8" s="6">
        <f>M8-VLOOKUP($A8,RankingWk15!$A$2:$H$33,3,FALSE)</f>
        <v>0</v>
      </c>
    </row>
    <row r="9" spans="1:14">
      <c r="A9" t="s">
        <v>43</v>
      </c>
      <c r="B9">
        <v>8</v>
      </c>
      <c r="C9">
        <v>1559.3176236622085</v>
      </c>
      <c r="D9">
        <v>13</v>
      </c>
      <c r="E9">
        <v>7</v>
      </c>
      <c r="F9">
        <v>0</v>
      </c>
      <c r="G9">
        <v>6</v>
      </c>
      <c r="H9">
        <v>0</v>
      </c>
      <c r="J9">
        <f t="shared" si="2"/>
        <v>8</v>
      </c>
      <c r="K9">
        <f>VLOOKUP($A9,RankingWk15!$A$2:$H$33,2,FALSE)-J9</f>
        <v>0</v>
      </c>
      <c r="L9" t="str">
        <f t="shared" si="0"/>
        <v>Indianapolis Colts</v>
      </c>
      <c r="M9" s="5">
        <f t="shared" si="1"/>
        <v>1559.3176236622085</v>
      </c>
      <c r="N9" s="6">
        <f>M9-VLOOKUP($A9,RankingWk15!$A$2:$H$33,3,FALSE)</f>
        <v>0</v>
      </c>
    </row>
    <row r="10" spans="1:14">
      <c r="A10" t="s">
        <v>45</v>
      </c>
      <c r="B10">
        <v>9</v>
      </c>
      <c r="C10">
        <v>1547.7794869933746</v>
      </c>
      <c r="D10">
        <v>13</v>
      </c>
      <c r="E10">
        <v>8</v>
      </c>
      <c r="F10">
        <v>0</v>
      </c>
      <c r="G10">
        <v>5</v>
      </c>
      <c r="H10">
        <v>0</v>
      </c>
      <c r="J10">
        <f t="shared" si="2"/>
        <v>9</v>
      </c>
      <c r="K10">
        <f>VLOOKUP($A10,RankingWk15!$A$2:$H$33,2,FALSE)-J10</f>
        <v>0</v>
      </c>
      <c r="L10" t="str">
        <f t="shared" si="0"/>
        <v>Green Bay Packers</v>
      </c>
      <c r="M10" s="5">
        <f t="shared" si="1"/>
        <v>1547.7794869933746</v>
      </c>
      <c r="N10" s="6">
        <f>M10-VLOOKUP($A10,RankingWk15!$A$2:$H$33,3,FALSE)</f>
        <v>0</v>
      </c>
    </row>
    <row r="11" spans="1:14">
      <c r="A11" t="s">
        <v>29</v>
      </c>
      <c r="B11">
        <v>10</v>
      </c>
      <c r="C11">
        <v>1537.0894734408823</v>
      </c>
      <c r="D11">
        <v>13</v>
      </c>
      <c r="E11">
        <v>9</v>
      </c>
      <c r="F11">
        <v>0</v>
      </c>
      <c r="G11">
        <v>4</v>
      </c>
      <c r="H11">
        <v>0</v>
      </c>
      <c r="J11">
        <f t="shared" si="2"/>
        <v>10</v>
      </c>
      <c r="K11">
        <f>VLOOKUP($A11,RankingWk15!$A$2:$H$33,2,FALSE)-J11</f>
        <v>0</v>
      </c>
      <c r="L11" t="str">
        <f t="shared" si="0"/>
        <v>Minnesota Vikings</v>
      </c>
      <c r="M11" s="5">
        <f t="shared" si="1"/>
        <v>1537.0894734408823</v>
      </c>
      <c r="N11" s="6">
        <f>M11-VLOOKUP($A11,RankingWk15!$A$2:$H$33,3,FALSE)</f>
        <v>0</v>
      </c>
    </row>
    <row r="12" spans="1:14">
      <c r="A12" t="s">
        <v>44</v>
      </c>
      <c r="B12">
        <v>11</v>
      </c>
      <c r="C12">
        <v>1533.4191970066254</v>
      </c>
      <c r="D12">
        <v>13</v>
      </c>
      <c r="E12">
        <v>6</v>
      </c>
      <c r="F12">
        <v>0</v>
      </c>
      <c r="G12">
        <v>7</v>
      </c>
      <c r="H12">
        <v>0</v>
      </c>
      <c r="J12">
        <f t="shared" si="2"/>
        <v>11</v>
      </c>
      <c r="K12">
        <f>VLOOKUP($A12,RankingWk15!$A$2:$H$33,2,FALSE)-J12</f>
        <v>0</v>
      </c>
      <c r="L12" t="str">
        <f t="shared" si="0"/>
        <v>Dallas Cowboys</v>
      </c>
      <c r="M12" s="5">
        <f t="shared" si="1"/>
        <v>1533.4191970066254</v>
      </c>
      <c r="N12" s="6">
        <f>M12-VLOOKUP($A12,RankingWk15!$A$2:$H$33,3,FALSE)</f>
        <v>0</v>
      </c>
    </row>
    <row r="13" spans="1:14">
      <c r="A13" t="s">
        <v>47</v>
      </c>
      <c r="B13">
        <v>12</v>
      </c>
      <c r="C13">
        <v>1525.1100111439487</v>
      </c>
      <c r="D13">
        <v>13</v>
      </c>
      <c r="E13">
        <v>7</v>
      </c>
      <c r="F13">
        <v>0</v>
      </c>
      <c r="G13">
        <v>6</v>
      </c>
      <c r="H13">
        <v>0</v>
      </c>
      <c r="J13">
        <f t="shared" si="2"/>
        <v>12</v>
      </c>
      <c r="K13">
        <f>VLOOKUP($A13,RankingWk15!$A$2:$H$33,2,FALSE)-J13</f>
        <v>0</v>
      </c>
      <c r="L13" t="str">
        <f t="shared" si="0"/>
        <v>Kansas City Chiefs</v>
      </c>
      <c r="M13" s="5">
        <f t="shared" si="1"/>
        <v>1525.1100111439487</v>
      </c>
      <c r="N13" s="6">
        <f>M13-VLOOKUP($A13,RankingWk15!$A$2:$H$33,3,FALSE)</f>
        <v>0</v>
      </c>
    </row>
    <row r="14" spans="1:14">
      <c r="A14" t="s">
        <v>25</v>
      </c>
      <c r="B14">
        <v>13</v>
      </c>
      <c r="C14">
        <v>1511.9238291397353</v>
      </c>
      <c r="D14">
        <v>13</v>
      </c>
      <c r="E14">
        <v>5</v>
      </c>
      <c r="F14">
        <v>0</v>
      </c>
      <c r="G14">
        <v>8</v>
      </c>
      <c r="H14">
        <v>0</v>
      </c>
      <c r="J14">
        <f t="shared" si="2"/>
        <v>13</v>
      </c>
      <c r="K14">
        <f>VLOOKUP($A14,RankingWk15!$A$2:$H$33,2,FALSE)-J14</f>
        <v>0</v>
      </c>
      <c r="L14" t="str">
        <f t="shared" si="0"/>
        <v>Baltimore Ravens</v>
      </c>
      <c r="M14" s="5">
        <f t="shared" si="1"/>
        <v>1511.9238291397353</v>
      </c>
      <c r="N14" s="6">
        <f>M14-VLOOKUP($A14,RankingWk15!$A$2:$H$33,3,FALSE)</f>
        <v>0</v>
      </c>
    </row>
    <row r="15" spans="1:14">
      <c r="A15" t="s">
        <v>38</v>
      </c>
      <c r="B15">
        <v>14</v>
      </c>
      <c r="C15">
        <v>1502.2577205000987</v>
      </c>
      <c r="D15">
        <v>13</v>
      </c>
      <c r="E15">
        <v>7</v>
      </c>
      <c r="F15">
        <v>0</v>
      </c>
      <c r="G15">
        <v>6</v>
      </c>
      <c r="H15">
        <v>0</v>
      </c>
      <c r="J15">
        <f t="shared" si="2"/>
        <v>14</v>
      </c>
      <c r="K15">
        <f>VLOOKUP($A15,RankingWk15!$A$2:$H$33,2,FALSE)-J15</f>
        <v>0</v>
      </c>
      <c r="L15" t="str">
        <f t="shared" si="0"/>
        <v>Buffalo Bills</v>
      </c>
      <c r="M15" s="5">
        <f t="shared" si="1"/>
        <v>1502.2577205000987</v>
      </c>
      <c r="N15" s="6">
        <f>M15-VLOOKUP($A15,RankingWk15!$A$2:$H$33,3,FALSE)</f>
        <v>0</v>
      </c>
    </row>
    <row r="16" spans="1:14">
      <c r="A16" t="s">
        <v>52</v>
      </c>
      <c r="B16">
        <v>15</v>
      </c>
      <c r="C16">
        <v>1494.7665101535388</v>
      </c>
      <c r="D16">
        <v>13</v>
      </c>
      <c r="E16">
        <v>4</v>
      </c>
      <c r="F16">
        <v>0</v>
      </c>
      <c r="G16">
        <v>9</v>
      </c>
      <c r="H16">
        <v>0</v>
      </c>
      <c r="J16">
        <f t="shared" si="2"/>
        <v>15</v>
      </c>
      <c r="K16">
        <f>VLOOKUP($A16,RankingWk15!$A$2:$H$33,2,FALSE)-J16</f>
        <v>0</v>
      </c>
      <c r="L16" t="str">
        <f t="shared" si="0"/>
        <v>San Francisco 49ers</v>
      </c>
      <c r="M16" s="5">
        <f t="shared" si="1"/>
        <v>1494.7665101535388</v>
      </c>
      <c r="N16" s="6">
        <f>M16-VLOOKUP($A16,RankingWk15!$A$2:$H$33,3,FALSE)</f>
        <v>0</v>
      </c>
    </row>
    <row r="17" spans="1:14">
      <c r="A17" t="s">
        <v>21</v>
      </c>
      <c r="B17">
        <v>16</v>
      </c>
      <c r="C17">
        <v>1490.6336130824914</v>
      </c>
      <c r="D17">
        <v>13</v>
      </c>
      <c r="E17">
        <v>5</v>
      </c>
      <c r="F17">
        <v>0</v>
      </c>
      <c r="G17">
        <v>8</v>
      </c>
      <c r="H17">
        <v>0</v>
      </c>
      <c r="J17">
        <f t="shared" si="2"/>
        <v>16</v>
      </c>
      <c r="K17">
        <f>VLOOKUP($A17,RankingWk15!$A$2:$H$33,2,FALSE)-J17</f>
        <v>0</v>
      </c>
      <c r="L17" t="str">
        <f t="shared" si="0"/>
        <v>New Orleans Saints</v>
      </c>
      <c r="M17" s="5">
        <f t="shared" si="1"/>
        <v>1490.6336130824914</v>
      </c>
      <c r="N17" s="6">
        <f>M17-VLOOKUP($A17,RankingWk15!$A$2:$H$33,3,FALSE)</f>
        <v>0</v>
      </c>
    </row>
    <row r="18" spans="1:14">
      <c r="A18" t="s">
        <v>22</v>
      </c>
      <c r="B18">
        <v>17</v>
      </c>
      <c r="C18">
        <v>1483.5839143706928</v>
      </c>
      <c r="D18">
        <v>13</v>
      </c>
      <c r="E18">
        <v>8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VLOOKUP($A18,RankingWk15!$A$2:$H$33,2,FALSE)-J18</f>
        <v>0</v>
      </c>
      <c r="L18" t="str">
        <f t="shared" si="0"/>
        <v>New York Jets</v>
      </c>
      <c r="M18" s="5">
        <f t="shared" si="1"/>
        <v>1483.5839143706928</v>
      </c>
      <c r="N18" s="6">
        <f>M18-VLOOKUP($A18,RankingWk15!$A$2:$H$33,3,FALSE)</f>
        <v>0</v>
      </c>
    </row>
    <row r="19" spans="1:14">
      <c r="A19" t="s">
        <v>46</v>
      </c>
      <c r="B19">
        <v>18</v>
      </c>
      <c r="C19">
        <v>1482.7770844658712</v>
      </c>
      <c r="D19">
        <v>13</v>
      </c>
      <c r="E19">
        <v>6</v>
      </c>
      <c r="F19">
        <v>0</v>
      </c>
      <c r="G19">
        <v>7</v>
      </c>
      <c r="H19">
        <v>0</v>
      </c>
      <c r="J19">
        <f t="shared" si="2"/>
        <v>18</v>
      </c>
      <c r="K19">
        <f>VLOOKUP($A19,RankingWk15!$A$2:$H$33,2,FALSE)-J19</f>
        <v>0</v>
      </c>
      <c r="L19" t="str">
        <f t="shared" si="0"/>
        <v>Houston Texans</v>
      </c>
      <c r="M19" s="5">
        <f t="shared" si="1"/>
        <v>1482.7770844658712</v>
      </c>
      <c r="N19" s="6">
        <f>M19-VLOOKUP($A19,RankingWk15!$A$2:$H$33,3,FALSE)</f>
        <v>0</v>
      </c>
    </row>
    <row r="20" spans="1:14">
      <c r="A20" t="s">
        <v>49</v>
      </c>
      <c r="B20">
        <v>19</v>
      </c>
      <c r="C20">
        <v>1473.2702765508941</v>
      </c>
      <c r="D20">
        <v>13</v>
      </c>
      <c r="E20">
        <v>6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VLOOKUP($A20,RankingWk15!$A$2:$H$33,2,FALSE)-J20</f>
        <v>0</v>
      </c>
      <c r="L20" t="str">
        <f t="shared" si="0"/>
        <v>New York Giants</v>
      </c>
      <c r="M20" s="5">
        <f t="shared" si="1"/>
        <v>1473.2702765508941</v>
      </c>
      <c r="N20" s="6">
        <f>M20-VLOOKUP($A20,RankingWk15!$A$2:$H$33,3,FALSE)</f>
        <v>0</v>
      </c>
    </row>
    <row r="21" spans="1:14">
      <c r="A21" t="s">
        <v>24</v>
      </c>
      <c r="B21">
        <v>20</v>
      </c>
      <c r="C21">
        <v>1472.1498110509472</v>
      </c>
      <c r="D21">
        <v>13</v>
      </c>
      <c r="E21">
        <v>4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VLOOKUP($A21,RankingWk15!$A$2:$H$33,2,FALSE)-J21</f>
        <v>0</v>
      </c>
      <c r="L21" t="str">
        <f t="shared" si="0"/>
        <v>Detroit Lions</v>
      </c>
      <c r="M21" s="5">
        <f t="shared" si="1"/>
        <v>1472.1498110509472</v>
      </c>
      <c r="N21" s="6">
        <f>M21-VLOOKUP($A21,RankingWk15!$A$2:$H$33,3,FALSE)</f>
        <v>0</v>
      </c>
    </row>
    <row r="22" spans="1:14">
      <c r="A22" t="s">
        <v>33</v>
      </c>
      <c r="B22">
        <v>21</v>
      </c>
      <c r="C22">
        <v>1464.2920644999012</v>
      </c>
      <c r="D22">
        <v>13</v>
      </c>
      <c r="E22">
        <v>4</v>
      </c>
      <c r="F22">
        <v>0</v>
      </c>
      <c r="G22">
        <v>9</v>
      </c>
      <c r="H22">
        <v>0</v>
      </c>
      <c r="J22">
        <f t="shared" si="2"/>
        <v>21</v>
      </c>
      <c r="K22">
        <f>VLOOKUP($A22,RankingWk15!$A$2:$H$33,2,FALSE)-J22</f>
        <v>0</v>
      </c>
      <c r="L22" t="str">
        <f t="shared" si="0"/>
        <v>Philadelphia Eagles</v>
      </c>
      <c r="M22" s="5">
        <f t="shared" si="1"/>
        <v>1464.2920644999012</v>
      </c>
      <c r="N22" s="6">
        <f>M22-VLOOKUP($A22,RankingWk15!$A$2:$H$33,3,FALSE)</f>
        <v>0</v>
      </c>
    </row>
    <row r="23" spans="1:14">
      <c r="A23" t="s">
        <v>48</v>
      </c>
      <c r="B23">
        <v>22</v>
      </c>
      <c r="C23">
        <v>1459.5718184491059</v>
      </c>
      <c r="D23">
        <v>13</v>
      </c>
      <c r="E23">
        <v>5</v>
      </c>
      <c r="F23">
        <v>0</v>
      </c>
      <c r="G23">
        <v>8</v>
      </c>
      <c r="H23">
        <v>0</v>
      </c>
      <c r="J23">
        <f t="shared" si="2"/>
        <v>22</v>
      </c>
      <c r="K23">
        <f>VLOOKUP($A23,RankingWk15!$A$2:$H$33,2,FALSE)-J23</f>
        <v>0</v>
      </c>
      <c r="L23" t="str">
        <f t="shared" si="0"/>
        <v>Miami Dolphins</v>
      </c>
      <c r="M23" s="5">
        <f t="shared" si="1"/>
        <v>1459.5718184491059</v>
      </c>
      <c r="N23" s="6">
        <f>M23-VLOOKUP($A23,RankingWk15!$A$2:$H$33,3,FALSE)</f>
        <v>0</v>
      </c>
    </row>
    <row r="24" spans="1:14">
      <c r="A24" t="s">
        <v>35</v>
      </c>
      <c r="B24">
        <v>23</v>
      </c>
      <c r="C24">
        <v>1458.9288308560513</v>
      </c>
      <c r="D24">
        <v>13</v>
      </c>
      <c r="E24">
        <v>4</v>
      </c>
      <c r="F24">
        <v>0</v>
      </c>
      <c r="G24">
        <v>9</v>
      </c>
      <c r="H24">
        <v>0</v>
      </c>
      <c r="J24">
        <f t="shared" si="2"/>
        <v>23</v>
      </c>
      <c r="K24">
        <f>VLOOKUP($A24,RankingWk15!$A$2:$H$33,2,FALSE)-J24</f>
        <v>0</v>
      </c>
      <c r="L24" t="str">
        <f t="shared" si="0"/>
        <v>San Diego Chargers</v>
      </c>
      <c r="M24" s="5">
        <f t="shared" si="1"/>
        <v>1458.9288308560513</v>
      </c>
      <c r="N24" s="6">
        <f>M24-VLOOKUP($A24,RankingWk15!$A$2:$H$33,3,FALSE)</f>
        <v>0</v>
      </c>
    </row>
    <row r="25" spans="1:14">
      <c r="A25" t="s">
        <v>40</v>
      </c>
      <c r="B25">
        <v>24</v>
      </c>
      <c r="C25">
        <v>1454.2853213019418</v>
      </c>
      <c r="D25">
        <v>13</v>
      </c>
      <c r="E25">
        <v>5</v>
      </c>
      <c r="F25">
        <v>0</v>
      </c>
      <c r="G25">
        <v>8</v>
      </c>
      <c r="H25">
        <v>0</v>
      </c>
      <c r="J25">
        <f t="shared" si="2"/>
        <v>24</v>
      </c>
      <c r="K25">
        <f>VLOOKUP($A25,RankingWk15!$A$2:$H$33,2,FALSE)-J25</f>
        <v>0</v>
      </c>
      <c r="L25" t="str">
        <f t="shared" si="0"/>
        <v>Chicago Bears</v>
      </c>
      <c r="M25" s="5">
        <f t="shared" si="1"/>
        <v>1454.2853213019418</v>
      </c>
      <c r="N25" s="6">
        <f>M25-VLOOKUP($A25,RankingWk15!$A$2:$H$33,3,FALSE)</f>
        <v>0</v>
      </c>
    </row>
    <row r="26" spans="1:14">
      <c r="A26" t="s">
        <v>37</v>
      </c>
      <c r="B26">
        <v>25</v>
      </c>
      <c r="C26">
        <v>1453.7737081178068</v>
      </c>
      <c r="D26">
        <v>13</v>
      </c>
      <c r="E26">
        <v>6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VLOOKUP($A26,RankingWk15!$A$2:$H$33,2,FALSE)-J26</f>
        <v>0</v>
      </c>
      <c r="L26" t="str">
        <f t="shared" si="0"/>
        <v>Atlanta Falcons</v>
      </c>
      <c r="M26" s="5">
        <f t="shared" si="1"/>
        <v>1453.7737081178068</v>
      </c>
      <c r="N26" s="6">
        <f>M26-VLOOKUP($A26,RankingWk15!$A$2:$H$33,3,FALSE)</f>
        <v>0</v>
      </c>
    </row>
    <row r="27" spans="1:14">
      <c r="A27" t="s">
        <v>36</v>
      </c>
      <c r="B27">
        <v>26</v>
      </c>
      <c r="C27">
        <v>1447.0714839490529</v>
      </c>
      <c r="D27">
        <v>13</v>
      </c>
      <c r="E27">
        <v>5</v>
      </c>
      <c r="F27">
        <v>0</v>
      </c>
      <c r="G27">
        <v>8</v>
      </c>
      <c r="H27">
        <v>0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1447.0714839490529</v>
      </c>
      <c r="N27" s="6">
        <f>M27-VLOOKUP($A27,RankingWk15!$A$2:$H$33,3,FALSE)</f>
        <v>0</v>
      </c>
    </row>
    <row r="28" spans="1:14">
      <c r="A28" t="s">
        <v>28</v>
      </c>
      <c r="B28">
        <v>27</v>
      </c>
      <c r="C28">
        <v>1428.932760698058</v>
      </c>
      <c r="D28">
        <v>13</v>
      </c>
      <c r="E28">
        <v>6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1428.932760698058</v>
      </c>
      <c r="N28" s="6">
        <f>M28-VLOOKUP($A28,RankingWk15!$A$2:$H$33,3,FALSE)</f>
        <v>0</v>
      </c>
    </row>
    <row r="29" spans="1:14">
      <c r="A29" t="s">
        <v>31</v>
      </c>
      <c r="B29">
        <v>28</v>
      </c>
      <c r="C29">
        <v>1410.8863245958962</v>
      </c>
      <c r="D29">
        <v>13</v>
      </c>
      <c r="E29">
        <v>6</v>
      </c>
      <c r="F29">
        <v>0</v>
      </c>
      <c r="G29">
        <v>7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5">
        <f t="shared" si="1"/>
        <v>1410.8863245958962</v>
      </c>
      <c r="N29" s="6">
        <f>M29-VLOOKUP($A29,RankingWk15!$A$2:$H$33,3,FALSE)</f>
        <v>0</v>
      </c>
    </row>
    <row r="30" spans="1:14">
      <c r="A30" t="s">
        <v>23</v>
      </c>
      <c r="B30">
        <v>29</v>
      </c>
      <c r="C30">
        <v>1401.6288479175087</v>
      </c>
      <c r="D30">
        <v>13</v>
      </c>
      <c r="E30">
        <v>6</v>
      </c>
      <c r="F30">
        <v>0</v>
      </c>
      <c r="G30">
        <v>7</v>
      </c>
      <c r="H30">
        <v>0</v>
      </c>
      <c r="J30">
        <f t="shared" si="2"/>
        <v>29</v>
      </c>
      <c r="K30">
        <f>VLOOKUP($A30,RankingWk15!$A$2:$H$33,2,FALSE)-J30</f>
        <v>0</v>
      </c>
      <c r="L30" t="str">
        <f t="shared" si="0"/>
        <v>Tampa Bay Buccaneers</v>
      </c>
      <c r="M30" s="5">
        <f t="shared" si="1"/>
        <v>1401.6288479175087</v>
      </c>
      <c r="N30" s="6">
        <f>M30-VLOOKUP($A30,RankingWk15!$A$2:$H$33,3,FALSE)</f>
        <v>0</v>
      </c>
    </row>
    <row r="31" spans="1:14">
      <c r="A31" t="s">
        <v>30</v>
      </c>
      <c r="B31">
        <v>30</v>
      </c>
      <c r="C31">
        <v>1396.0156853377916</v>
      </c>
      <c r="D31">
        <v>13</v>
      </c>
      <c r="E31">
        <v>4</v>
      </c>
      <c r="F31">
        <v>0</v>
      </c>
      <c r="G31">
        <v>9</v>
      </c>
      <c r="H31">
        <v>0</v>
      </c>
      <c r="J31">
        <f t="shared" si="2"/>
        <v>30</v>
      </c>
      <c r="K31">
        <f>VLOOKUP($A31,RankingWk15!$A$2:$H$33,2,FALSE)-J31</f>
        <v>0</v>
      </c>
      <c r="L31" t="str">
        <f t="shared" si="0"/>
        <v>Jacksonville Jaguars</v>
      </c>
      <c r="M31" s="5">
        <f t="shared" si="1"/>
        <v>1396.0156853377916</v>
      </c>
      <c r="N31" s="6">
        <f>M31-VLOOKUP($A31,RankingWk15!$A$2:$H$33,3,FALSE)</f>
        <v>0</v>
      </c>
    </row>
    <row r="32" spans="1:14">
      <c r="A32" t="s">
        <v>42</v>
      </c>
      <c r="B32">
        <v>31</v>
      </c>
      <c r="C32">
        <v>1361.4770558464611</v>
      </c>
      <c r="D32">
        <v>13</v>
      </c>
      <c r="E32">
        <v>3</v>
      </c>
      <c r="F32">
        <v>0</v>
      </c>
      <c r="G32">
        <v>10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1361.4770558464611</v>
      </c>
      <c r="N32" s="6">
        <f>M32-VLOOKUP($A32,RankingWk15!$A$2:$H$33,3,FALSE)</f>
        <v>0</v>
      </c>
    </row>
    <row r="33" spans="1:14">
      <c r="A33" t="s">
        <v>27</v>
      </c>
      <c r="B33">
        <v>32</v>
      </c>
      <c r="C33">
        <v>1336.3202126293072</v>
      </c>
      <c r="D33">
        <v>13</v>
      </c>
      <c r="E33">
        <v>3</v>
      </c>
      <c r="F33">
        <v>0</v>
      </c>
      <c r="G33">
        <v>10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1336.3202126293072</v>
      </c>
      <c r="N33" s="6">
        <f>M33-VLOOKUP($A33,RankingWk15!$A$2:$H$33,3,FALSE)</f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18" sqref="G18"/>
    </sheetView>
  </sheetViews>
  <sheetFormatPr baseColWidth="10" defaultColWidth="8.83203125" defaultRowHeight="14" x14ac:dyDescent="0"/>
  <cols>
    <col min="12" max="12" width="18.5" bestFit="1" customWidth="1"/>
    <col min="13" max="13" width="6" bestFit="1" customWidth="1"/>
    <col min="14" max="14" width="16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s="1" t="s">
        <v>100</v>
      </c>
      <c r="I1" t="s">
        <v>101</v>
      </c>
      <c r="J1" t="s">
        <v>99</v>
      </c>
      <c r="L1" t="s">
        <v>1</v>
      </c>
      <c r="M1" s="2" t="s">
        <v>102</v>
      </c>
      <c r="N1" t="s">
        <v>2</v>
      </c>
      <c r="O1" s="2" t="s">
        <v>102</v>
      </c>
      <c r="P1" t="s">
        <v>103</v>
      </c>
    </row>
    <row r="2" spans="1:16">
      <c r="A2" t="s">
        <v>5</v>
      </c>
      <c r="B2">
        <v>17</v>
      </c>
      <c r="C2" t="s">
        <v>21</v>
      </c>
      <c r="D2" t="s">
        <v>37</v>
      </c>
      <c r="E2">
        <v>0.50616050677289937</v>
      </c>
      <c r="F2">
        <v>1</v>
      </c>
      <c r="G2">
        <v>0</v>
      </c>
      <c r="H2" s="1">
        <v>1</v>
      </c>
      <c r="I2" t="b">
        <f>IF(H2="","",IF(F2=H2,TRUE,FALSE))</f>
        <v>1</v>
      </c>
      <c r="J2" t="b">
        <f>IF(H2="","",IF(G2=H2,TRUE,FALSE))</f>
        <v>0</v>
      </c>
      <c r="L2" t="str">
        <f t="shared" ref="L2:L17" si="0">C2</f>
        <v>New Orleans Saints</v>
      </c>
      <c r="M2" s="2">
        <f t="shared" ref="M2:M17" si="1">E2</f>
        <v>0.50616050677289937</v>
      </c>
      <c r="N2" t="str">
        <f t="shared" ref="N2:N17" si="2">D2</f>
        <v>Atlanta Falcons</v>
      </c>
      <c r="O2" s="2">
        <f t="shared" ref="O2:O17" si="3">1-E2</f>
        <v>0.49383949322710063</v>
      </c>
      <c r="P2" s="3">
        <f>O2-M2</f>
        <v>-1.2321013545798731E-2</v>
      </c>
    </row>
    <row r="3" spans="1:16">
      <c r="A3" t="s">
        <v>6</v>
      </c>
      <c r="B3">
        <v>17</v>
      </c>
      <c r="C3" t="s">
        <v>22</v>
      </c>
      <c r="D3" t="s">
        <v>38</v>
      </c>
      <c r="E3">
        <v>0.52285643273227478</v>
      </c>
      <c r="F3">
        <v>1</v>
      </c>
      <c r="G3">
        <v>0</v>
      </c>
      <c r="H3" s="1">
        <v>0</v>
      </c>
      <c r="I3" t="b">
        <f t="shared" ref="I3:I17" si="4">IF(H3="","",IF(F3=H3,TRUE,FALSE))</f>
        <v>0</v>
      </c>
      <c r="J3" t="b">
        <f t="shared" ref="J3:J17" si="5">IF(H3="","",IF(G3=H3,TRUE,FALSE))</f>
        <v>1</v>
      </c>
      <c r="L3" t="str">
        <f t="shared" si="0"/>
        <v>New York Jets</v>
      </c>
      <c r="M3" s="2">
        <f t="shared" si="1"/>
        <v>0.52285643273227478</v>
      </c>
      <c r="N3" t="str">
        <f t="shared" si="2"/>
        <v>Buffalo Bills</v>
      </c>
      <c r="O3" s="2">
        <f t="shared" si="3"/>
        <v>0.47714356726772522</v>
      </c>
      <c r="P3" s="3">
        <f t="shared" ref="P3:P17" si="6">O3-M3</f>
        <v>-4.5712865464549557E-2</v>
      </c>
    </row>
    <row r="4" spans="1:16">
      <c r="A4" t="s">
        <v>7</v>
      </c>
      <c r="B4">
        <v>17</v>
      </c>
      <c r="C4" t="s">
        <v>23</v>
      </c>
      <c r="D4" t="s">
        <v>39</v>
      </c>
      <c r="E4">
        <v>0.20232581250966364</v>
      </c>
      <c r="F4">
        <v>0</v>
      </c>
      <c r="G4">
        <v>0</v>
      </c>
      <c r="H4" s="1">
        <v>0</v>
      </c>
      <c r="I4" t="b">
        <f t="shared" si="4"/>
        <v>1</v>
      </c>
      <c r="J4" t="b">
        <f t="shared" si="5"/>
        <v>1</v>
      </c>
      <c r="L4" t="str">
        <f t="shared" si="0"/>
        <v>Tampa Bay Buccaneers</v>
      </c>
      <c r="M4" s="2">
        <f t="shared" si="1"/>
        <v>0.20232581250966364</v>
      </c>
      <c r="N4" t="str">
        <f t="shared" si="2"/>
        <v>Carolina Panthers</v>
      </c>
      <c r="O4" s="2">
        <f t="shared" si="3"/>
        <v>0.79767418749033636</v>
      </c>
      <c r="P4" s="3">
        <f t="shared" si="6"/>
        <v>0.59534837498067272</v>
      </c>
    </row>
    <row r="5" spans="1:16">
      <c r="A5" t="s">
        <v>8</v>
      </c>
      <c r="B5">
        <v>17</v>
      </c>
      <c r="C5" t="s">
        <v>24</v>
      </c>
      <c r="D5" t="s">
        <v>40</v>
      </c>
      <c r="E5">
        <v>0.56093143778715349</v>
      </c>
      <c r="F5">
        <v>1</v>
      </c>
      <c r="G5">
        <v>0</v>
      </c>
      <c r="H5" s="1">
        <v>1</v>
      </c>
      <c r="I5" t="b">
        <f t="shared" si="4"/>
        <v>1</v>
      </c>
      <c r="J5" t="b">
        <f t="shared" si="5"/>
        <v>0</v>
      </c>
      <c r="L5" t="str">
        <f t="shared" si="0"/>
        <v>Detroit Lions</v>
      </c>
      <c r="M5" s="2">
        <f t="shared" si="1"/>
        <v>0.56093143778715349</v>
      </c>
      <c r="N5" t="str">
        <f t="shared" si="2"/>
        <v>Chicago Bears</v>
      </c>
      <c r="O5" s="2">
        <f t="shared" si="3"/>
        <v>0.43906856221284651</v>
      </c>
      <c r="P5" s="3">
        <f t="shared" si="6"/>
        <v>-0.12186287557430697</v>
      </c>
    </row>
    <row r="6" spans="1:16">
      <c r="A6" t="s">
        <v>9</v>
      </c>
      <c r="B6">
        <v>17</v>
      </c>
      <c r="C6" t="s">
        <v>25</v>
      </c>
      <c r="D6" t="s">
        <v>41</v>
      </c>
      <c r="E6">
        <v>0.38732637045541435</v>
      </c>
      <c r="F6">
        <v>0</v>
      </c>
      <c r="G6">
        <v>0</v>
      </c>
      <c r="H6" s="1">
        <v>0</v>
      </c>
      <c r="I6" t="b">
        <f t="shared" si="4"/>
        <v>1</v>
      </c>
      <c r="J6" t="b">
        <f t="shared" si="5"/>
        <v>1</v>
      </c>
      <c r="L6" t="str">
        <f t="shared" si="0"/>
        <v>Baltimore Ravens</v>
      </c>
      <c r="M6" s="2">
        <f t="shared" si="1"/>
        <v>0.38732637045541435</v>
      </c>
      <c r="N6" t="str">
        <f t="shared" si="2"/>
        <v>Cincinnati Bengals</v>
      </c>
      <c r="O6" s="2">
        <f t="shared" si="3"/>
        <v>0.6126736295445856</v>
      </c>
      <c r="P6" s="3">
        <f t="shared" si="6"/>
        <v>0.22534725908917125</v>
      </c>
    </row>
    <row r="7" spans="1:16">
      <c r="A7" t="s">
        <v>10</v>
      </c>
      <c r="B7">
        <v>17</v>
      </c>
      <c r="C7" t="s">
        <v>26</v>
      </c>
      <c r="D7" t="s">
        <v>42</v>
      </c>
      <c r="E7">
        <v>0.782001526278298</v>
      </c>
      <c r="F7">
        <v>1</v>
      </c>
      <c r="G7">
        <v>1</v>
      </c>
      <c r="H7" s="1">
        <v>1</v>
      </c>
      <c r="I7" t="b">
        <f t="shared" si="4"/>
        <v>1</v>
      </c>
      <c r="J7" t="b">
        <f t="shared" si="5"/>
        <v>1</v>
      </c>
      <c r="L7" t="str">
        <f t="shared" si="0"/>
        <v>Pittsburgh Steelers</v>
      </c>
      <c r="M7" s="2">
        <f t="shared" si="1"/>
        <v>0.782001526278298</v>
      </c>
      <c r="N7" t="str">
        <f t="shared" si="2"/>
        <v>Cleveland Browns</v>
      </c>
      <c r="O7" s="2">
        <f t="shared" si="3"/>
        <v>0.217998473721702</v>
      </c>
      <c r="P7" s="3">
        <f t="shared" si="6"/>
        <v>-0.564003052556596</v>
      </c>
    </row>
    <row r="8" spans="1:16">
      <c r="A8" t="s">
        <v>11</v>
      </c>
      <c r="B8">
        <v>17</v>
      </c>
      <c r="C8" t="s">
        <v>27</v>
      </c>
      <c r="D8" t="s">
        <v>43</v>
      </c>
      <c r="E8">
        <v>0.21325727030104236</v>
      </c>
      <c r="F8">
        <v>0</v>
      </c>
      <c r="G8">
        <v>0</v>
      </c>
      <c r="H8" s="1">
        <v>0</v>
      </c>
      <c r="I8" t="b">
        <f t="shared" si="4"/>
        <v>1</v>
      </c>
      <c r="J8" t="b">
        <f t="shared" si="5"/>
        <v>1</v>
      </c>
      <c r="L8" t="str">
        <f t="shared" si="0"/>
        <v>Tennessee Titans</v>
      </c>
      <c r="M8" s="2">
        <f t="shared" si="1"/>
        <v>0.21325727030104236</v>
      </c>
      <c r="N8" t="str">
        <f t="shared" si="2"/>
        <v>Indianapolis Colts</v>
      </c>
      <c r="O8" s="2">
        <f t="shared" si="3"/>
        <v>0.78674272969895764</v>
      </c>
      <c r="P8" s="3">
        <f t="shared" si="6"/>
        <v>0.57348545939791529</v>
      </c>
    </row>
    <row r="9" spans="1:16">
      <c r="A9" t="s">
        <v>12</v>
      </c>
      <c r="B9">
        <v>17</v>
      </c>
      <c r="C9" t="s">
        <v>28</v>
      </c>
      <c r="D9" t="s">
        <v>44</v>
      </c>
      <c r="E9">
        <v>0.43062524964283022</v>
      </c>
      <c r="F9">
        <v>0</v>
      </c>
      <c r="G9">
        <v>0</v>
      </c>
      <c r="H9" s="1">
        <v>1</v>
      </c>
      <c r="I9" t="b">
        <f t="shared" si="4"/>
        <v>0</v>
      </c>
      <c r="J9" t="b">
        <f t="shared" si="5"/>
        <v>0</v>
      </c>
      <c r="L9" t="str">
        <f t="shared" si="0"/>
        <v>Washington Redskins</v>
      </c>
      <c r="M9" s="2">
        <f t="shared" si="1"/>
        <v>0.43062524964283022</v>
      </c>
      <c r="N9" t="str">
        <f t="shared" si="2"/>
        <v>Dallas Cowboys</v>
      </c>
      <c r="O9" s="2">
        <f t="shared" si="3"/>
        <v>0.56937475035716978</v>
      </c>
      <c r="P9" s="3">
        <f t="shared" si="6"/>
        <v>0.13874950071433956</v>
      </c>
    </row>
    <row r="10" spans="1:16">
      <c r="A10" t="s">
        <v>13</v>
      </c>
      <c r="B10">
        <v>17</v>
      </c>
      <c r="C10" t="s">
        <v>29</v>
      </c>
      <c r="D10" t="s">
        <v>45</v>
      </c>
      <c r="E10">
        <v>0.51664212027340828</v>
      </c>
      <c r="F10">
        <v>1</v>
      </c>
      <c r="G10">
        <v>0</v>
      </c>
      <c r="H10" s="1">
        <v>1</v>
      </c>
      <c r="I10" t="b">
        <f t="shared" si="4"/>
        <v>1</v>
      </c>
      <c r="J10" t="b">
        <f t="shared" si="5"/>
        <v>0</v>
      </c>
      <c r="L10" t="str">
        <f t="shared" si="0"/>
        <v>Minnesota Vikings</v>
      </c>
      <c r="M10" s="2">
        <f t="shared" si="1"/>
        <v>0.51664212027340828</v>
      </c>
      <c r="N10" t="str">
        <f t="shared" si="2"/>
        <v>Green Bay Packers</v>
      </c>
      <c r="O10" s="2">
        <f t="shared" si="3"/>
        <v>0.48335787972659172</v>
      </c>
      <c r="P10" s="3">
        <f t="shared" si="6"/>
        <v>-3.3284240546816557E-2</v>
      </c>
    </row>
    <row r="11" spans="1:16">
      <c r="A11" t="s">
        <v>14</v>
      </c>
      <c r="B11">
        <v>17</v>
      </c>
      <c r="C11" t="s">
        <v>30</v>
      </c>
      <c r="D11" t="s">
        <v>46</v>
      </c>
      <c r="E11">
        <v>0.3228586964608256</v>
      </c>
      <c r="F11">
        <v>0</v>
      </c>
      <c r="G11">
        <v>0</v>
      </c>
      <c r="H11" s="1">
        <v>0</v>
      </c>
      <c r="I11" t="b">
        <f t="shared" si="4"/>
        <v>1</v>
      </c>
      <c r="J11" t="b">
        <f t="shared" si="5"/>
        <v>1</v>
      </c>
      <c r="L11" t="str">
        <f t="shared" si="0"/>
        <v>Jacksonville Jaguars</v>
      </c>
      <c r="M11" s="2">
        <f t="shared" si="1"/>
        <v>0.3228586964608256</v>
      </c>
      <c r="N11" t="str">
        <f t="shared" si="2"/>
        <v>Houston Texans</v>
      </c>
      <c r="O11" s="2">
        <f t="shared" si="3"/>
        <v>0.67714130353917446</v>
      </c>
      <c r="P11" s="3">
        <f t="shared" si="6"/>
        <v>0.35428260707834885</v>
      </c>
    </row>
    <row r="12" spans="1:16">
      <c r="A12" t="s">
        <v>15</v>
      </c>
      <c r="B12">
        <v>17</v>
      </c>
      <c r="C12" t="s">
        <v>31</v>
      </c>
      <c r="D12" t="s">
        <v>47</v>
      </c>
      <c r="E12">
        <v>0.32664647850113804</v>
      </c>
      <c r="F12">
        <v>0</v>
      </c>
      <c r="G12">
        <v>0</v>
      </c>
      <c r="H12" s="1">
        <v>0</v>
      </c>
      <c r="I12" t="b">
        <f t="shared" si="4"/>
        <v>1</v>
      </c>
      <c r="J12" t="b">
        <f t="shared" si="5"/>
        <v>1</v>
      </c>
      <c r="L12" t="str">
        <f t="shared" si="0"/>
        <v>Oakland Raiders</v>
      </c>
      <c r="M12" s="2">
        <f t="shared" si="1"/>
        <v>0.32664647850113804</v>
      </c>
      <c r="N12" t="str">
        <f t="shared" si="2"/>
        <v>Kansas City Chiefs</v>
      </c>
      <c r="O12" s="2">
        <f t="shared" si="3"/>
        <v>0.67335352149886196</v>
      </c>
      <c r="P12" s="3">
        <f t="shared" si="6"/>
        <v>0.34670704299772392</v>
      </c>
    </row>
    <row r="13" spans="1:16">
      <c r="A13" t="s">
        <v>16</v>
      </c>
      <c r="B13">
        <v>17</v>
      </c>
      <c r="C13" t="s">
        <v>32</v>
      </c>
      <c r="D13" t="s">
        <v>48</v>
      </c>
      <c r="E13">
        <v>0.79463705328985368</v>
      </c>
      <c r="F13">
        <v>1</v>
      </c>
      <c r="G13">
        <v>1</v>
      </c>
      <c r="H13" s="1">
        <v>0</v>
      </c>
      <c r="I13" t="b">
        <f t="shared" si="4"/>
        <v>0</v>
      </c>
      <c r="J13" t="b">
        <f t="shared" si="5"/>
        <v>0</v>
      </c>
      <c r="L13" t="str">
        <f t="shared" si="0"/>
        <v>New England Patriots</v>
      </c>
      <c r="M13" s="2">
        <f t="shared" si="1"/>
        <v>0.79463705328985368</v>
      </c>
      <c r="N13" t="str">
        <f t="shared" si="2"/>
        <v>Miami Dolphins</v>
      </c>
      <c r="O13" s="2">
        <f t="shared" si="3"/>
        <v>0.20536294671014632</v>
      </c>
      <c r="P13" s="3">
        <f t="shared" si="6"/>
        <v>-0.58927410657970736</v>
      </c>
    </row>
    <row r="14" spans="1:16">
      <c r="A14" t="s">
        <v>17</v>
      </c>
      <c r="B14">
        <v>17</v>
      </c>
      <c r="C14" t="s">
        <v>33</v>
      </c>
      <c r="D14" t="s">
        <v>49</v>
      </c>
      <c r="E14">
        <v>0.48117992544546717</v>
      </c>
      <c r="F14">
        <v>0</v>
      </c>
      <c r="G14">
        <v>0</v>
      </c>
      <c r="H14" s="1">
        <v>1</v>
      </c>
      <c r="I14" t="b">
        <f t="shared" si="4"/>
        <v>0</v>
      </c>
      <c r="J14" t="b">
        <f t="shared" si="5"/>
        <v>0</v>
      </c>
      <c r="L14" t="str">
        <f t="shared" si="0"/>
        <v>Philadelphia Eagles</v>
      </c>
      <c r="M14" s="2">
        <f t="shared" si="1"/>
        <v>0.48117992544546717</v>
      </c>
      <c r="N14" t="str">
        <f t="shared" si="2"/>
        <v>New York Giants</v>
      </c>
      <c r="O14" s="2">
        <f t="shared" si="3"/>
        <v>0.51882007455453283</v>
      </c>
      <c r="P14" s="3">
        <f t="shared" si="6"/>
        <v>3.7640149109065657E-2</v>
      </c>
    </row>
    <row r="15" spans="1:16">
      <c r="A15" t="s">
        <v>18</v>
      </c>
      <c r="B15">
        <v>17</v>
      </c>
      <c r="C15" t="s">
        <v>34</v>
      </c>
      <c r="D15" t="s">
        <v>50</v>
      </c>
      <c r="E15">
        <v>0.47058541299345891</v>
      </c>
      <c r="F15">
        <v>0</v>
      </c>
      <c r="G15">
        <v>0</v>
      </c>
      <c r="H15" s="1">
        <v>1</v>
      </c>
      <c r="I15" t="b">
        <f t="shared" si="4"/>
        <v>0</v>
      </c>
      <c r="J15" t="b">
        <f t="shared" si="5"/>
        <v>0</v>
      </c>
      <c r="L15" t="str">
        <f t="shared" si="0"/>
        <v>Seattle Seahawks</v>
      </c>
      <c r="M15" s="2">
        <f t="shared" si="1"/>
        <v>0.47058541299345891</v>
      </c>
      <c r="N15" t="str">
        <f t="shared" si="2"/>
        <v>Arizona Cardinals</v>
      </c>
      <c r="O15" s="2">
        <f t="shared" si="3"/>
        <v>0.52941458700654109</v>
      </c>
      <c r="P15" s="3">
        <f t="shared" si="6"/>
        <v>5.8829174013082186E-2</v>
      </c>
    </row>
    <row r="16" spans="1:16">
      <c r="A16" t="s">
        <v>19</v>
      </c>
      <c r="B16">
        <v>17</v>
      </c>
      <c r="C16" t="s">
        <v>35</v>
      </c>
      <c r="D16" t="s">
        <v>51</v>
      </c>
      <c r="E16">
        <v>0.26239951001102901</v>
      </c>
      <c r="F16">
        <v>0</v>
      </c>
      <c r="G16">
        <v>0</v>
      </c>
      <c r="H16" s="1">
        <v>0</v>
      </c>
      <c r="I16" t="b">
        <f t="shared" si="4"/>
        <v>1</v>
      </c>
      <c r="J16" t="b">
        <f t="shared" si="5"/>
        <v>1</v>
      </c>
      <c r="L16" t="str">
        <f t="shared" si="0"/>
        <v>San Diego Chargers</v>
      </c>
      <c r="M16" s="2">
        <f t="shared" si="1"/>
        <v>0.26239951001102901</v>
      </c>
      <c r="N16" t="str">
        <f t="shared" si="2"/>
        <v>Denver Broncos</v>
      </c>
      <c r="O16" s="2">
        <f t="shared" si="3"/>
        <v>0.73760048998897099</v>
      </c>
      <c r="P16" s="3">
        <f t="shared" si="6"/>
        <v>0.47520097997794197</v>
      </c>
    </row>
    <row r="17" spans="1:16">
      <c r="A17" t="s">
        <v>20</v>
      </c>
      <c r="B17">
        <v>17</v>
      </c>
      <c r="C17" t="s">
        <v>36</v>
      </c>
      <c r="D17" t="s">
        <v>52</v>
      </c>
      <c r="E17">
        <v>0.50320583951894393</v>
      </c>
      <c r="F17">
        <v>1</v>
      </c>
      <c r="G17">
        <v>1</v>
      </c>
      <c r="H17" s="1">
        <v>0</v>
      </c>
      <c r="I17" t="b">
        <f t="shared" si="4"/>
        <v>0</v>
      </c>
      <c r="J17" t="b">
        <f t="shared" si="5"/>
        <v>0</v>
      </c>
      <c r="L17" t="str">
        <f t="shared" si="0"/>
        <v>St. Louis Rams</v>
      </c>
      <c r="M17" s="2">
        <f t="shared" si="1"/>
        <v>0.50320583951894393</v>
      </c>
      <c r="N17" t="str">
        <f t="shared" si="2"/>
        <v>San Francisco 49ers</v>
      </c>
      <c r="O17" s="2">
        <f t="shared" si="3"/>
        <v>0.49679416048105607</v>
      </c>
      <c r="P17" s="3">
        <f t="shared" si="6"/>
        <v>-6.411679037887863E-3</v>
      </c>
    </row>
    <row r="18" spans="1:16">
      <c r="G18" s="2"/>
      <c r="I18" s="2">
        <f>COUNTIF(I2:I17,TRUE)/(COUNTIF(I2:I17,TRUE)+COUNTIF(I2:I17,FALSE))</f>
        <v>0.625</v>
      </c>
      <c r="J18" s="2">
        <f>COUNTIF(J2:J17,TRUE)/(COUNTIF(J2:J17,TRUE)+COUNTIF(J2:J17,FALSE))</f>
        <v>0.5</v>
      </c>
      <c r="M18" s="2"/>
      <c r="O18" s="2"/>
    </row>
    <row r="19" spans="1:16">
      <c r="I19">
        <f>COUNTIF(I2:I17,TRUE)</f>
        <v>10</v>
      </c>
      <c r="J19">
        <f>COUNTIF(J2:J17,TRUE)</f>
        <v>8</v>
      </c>
    </row>
    <row r="20" spans="1:16">
      <c r="I20">
        <f>COUNTIF(I2:I17,TRUE)+COUNTIF(I2:I17,FALSE)</f>
        <v>16</v>
      </c>
    </row>
  </sheetData>
  <conditionalFormatting sqref="N2:N17">
    <cfRule type="expression" dxfId="11" priority="11">
      <formula>$O2&lt;0.5</formula>
    </cfRule>
    <cfRule type="expression" dxfId="10" priority="12">
      <formula>$O2&gt;0.5</formula>
    </cfRule>
  </conditionalFormatting>
  <conditionalFormatting sqref="L2:L17">
    <cfRule type="expression" dxfId="9" priority="9">
      <formula>$M2&lt;0.5</formula>
    </cfRule>
    <cfRule type="expression" dxfId="8" priority="10">
      <formula>$M2&gt;0.5</formula>
    </cfRule>
  </conditionalFormatting>
  <conditionalFormatting sqref="M2:M17 O2:O17">
    <cfRule type="cellIs" dxfId="7" priority="7" operator="lessThan">
      <formula>0.5</formula>
    </cfRule>
    <cfRule type="cellIs" dxfId="6" priority="8" operator="greaterThan">
      <formula>0.5</formula>
    </cfRule>
  </conditionalFormatting>
  <conditionalFormatting sqref="N14:N15">
    <cfRule type="expression" dxfId="5" priority="5">
      <formula>$O14&lt;0.5</formula>
    </cfRule>
    <cfRule type="expression" dxfId="4" priority="6">
      <formula>$O14&gt;0.5</formula>
    </cfRule>
  </conditionalFormatting>
  <conditionalFormatting sqref="L14:L15">
    <cfRule type="expression" dxfId="3" priority="3">
      <formula>$M14&lt;0.5</formula>
    </cfRule>
    <cfRule type="expression" dxfId="2" priority="4">
      <formula>$M14&gt;0.5</formula>
    </cfRule>
  </conditionalFormatting>
  <conditionalFormatting sqref="O14:O15 M14:M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1691.8453947300925</v>
      </c>
      <c r="D2">
        <v>14</v>
      </c>
      <c r="E2">
        <v>12</v>
      </c>
      <c r="F2">
        <v>0</v>
      </c>
      <c r="G2">
        <v>2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1691.8453947300925</v>
      </c>
      <c r="N2" s="6">
        <f>M2-VLOOKUP($A2,RankingWk15!$A$2:$H$33,3,FALSE)</f>
        <v>2.9025851959636384</v>
      </c>
    </row>
    <row r="3" spans="1:14">
      <c r="A3" t="s">
        <v>39</v>
      </c>
      <c r="B3">
        <v>2</v>
      </c>
      <c r="C3">
        <v>1636.7323958322602</v>
      </c>
      <c r="D3">
        <v>14</v>
      </c>
      <c r="E3">
        <v>14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1</v>
      </c>
      <c r="L3" t="str">
        <f t="shared" ref="L3:L33" si="0">A3</f>
        <v>Carolina Panthers</v>
      </c>
      <c r="M3" s="5">
        <f t="shared" ref="M3:M33" si="1">C3</f>
        <v>1636.7323958322602</v>
      </c>
      <c r="N3" s="6">
        <f>M3-VLOOKUP($A3,RankingWk15!$A$2:$H$33,3,FALSE)</f>
        <v>7.22961995006699</v>
      </c>
    </row>
    <row r="4" spans="1:14">
      <c r="A4" t="s">
        <v>51</v>
      </c>
      <c r="B4">
        <v>3</v>
      </c>
      <c r="C4">
        <v>1624.1830097184693</v>
      </c>
      <c r="D4">
        <v>14</v>
      </c>
      <c r="E4">
        <v>10</v>
      </c>
      <c r="F4">
        <v>0</v>
      </c>
      <c r="G4">
        <v>4</v>
      </c>
      <c r="H4">
        <v>0</v>
      </c>
      <c r="J4">
        <f t="shared" ref="J4:J33" si="2">J3+1</f>
        <v>3</v>
      </c>
      <c r="K4">
        <f>VLOOKUP($A4,RankingWk15!$A$2:$H$33,2,FALSE)-J4</f>
        <v>-1</v>
      </c>
      <c r="L4" t="str">
        <f t="shared" si="0"/>
        <v>Denver Broncos</v>
      </c>
      <c r="M4" s="5">
        <f t="shared" si="1"/>
        <v>1624.1830097184693</v>
      </c>
      <c r="N4" s="6">
        <f>M4-VLOOKUP($A4,RankingWk15!$A$2:$H$33,3,FALSE)</f>
        <v>-14.860622685634326</v>
      </c>
    </row>
    <row r="5" spans="1:14">
      <c r="A5" t="s">
        <v>34</v>
      </c>
      <c r="B5">
        <v>4</v>
      </c>
      <c r="C5">
        <v>1609.8359391418235</v>
      </c>
      <c r="D5">
        <v>14</v>
      </c>
      <c r="E5">
        <v>8</v>
      </c>
      <c r="F5">
        <v>0</v>
      </c>
      <c r="G5">
        <v>6</v>
      </c>
      <c r="H5">
        <v>0</v>
      </c>
      <c r="J5">
        <f t="shared" si="2"/>
        <v>4</v>
      </c>
      <c r="K5">
        <f>VLOOKUP($A5,RankingWk15!$A$2:$H$33,2,FALSE)-J5</f>
        <v>0</v>
      </c>
      <c r="L5" t="str">
        <f t="shared" si="0"/>
        <v>Seattle Seahawks</v>
      </c>
      <c r="M5" s="5">
        <f t="shared" si="1"/>
        <v>1609.8359391418235</v>
      </c>
      <c r="N5" s="6">
        <f>M5-VLOOKUP($A5,RankingWk15!$A$2:$H$33,3,FALSE)</f>
        <v>4.940530281558722</v>
      </c>
    </row>
    <row r="6" spans="1:14">
      <c r="A6" t="s">
        <v>41</v>
      </c>
      <c r="B6">
        <v>5</v>
      </c>
      <c r="C6">
        <v>1607.0285794272318</v>
      </c>
      <c r="D6">
        <v>14</v>
      </c>
      <c r="E6">
        <v>11</v>
      </c>
      <c r="F6">
        <v>0</v>
      </c>
      <c r="G6">
        <v>3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1607.0285794272318</v>
      </c>
      <c r="N6" s="6">
        <f>M6-VLOOKUP($A6,RankingWk15!$A$2:$H$33,3,FALSE)</f>
        <v>8.8867756981653656</v>
      </c>
    </row>
    <row r="7" spans="1:14">
      <c r="A7" t="s">
        <v>50</v>
      </c>
      <c r="B7">
        <v>6</v>
      </c>
      <c r="C7">
        <v>1601.8106947326924</v>
      </c>
      <c r="D7">
        <v>14</v>
      </c>
      <c r="E7">
        <v>11</v>
      </c>
      <c r="F7">
        <v>0</v>
      </c>
      <c r="G7">
        <v>3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1601.8106947326924</v>
      </c>
      <c r="N7" s="6">
        <f>M7-VLOOKUP($A7,RankingWk15!$A$2:$H$33,3,FALSE)</f>
        <v>8.046137173574607</v>
      </c>
    </row>
    <row r="8" spans="1:14">
      <c r="A8" t="s">
        <v>26</v>
      </c>
      <c r="B8">
        <v>7</v>
      </c>
      <c r="C8">
        <v>1587.4939659565678</v>
      </c>
      <c r="D8">
        <v>14</v>
      </c>
      <c r="E8">
        <v>9</v>
      </c>
      <c r="F8">
        <v>0</v>
      </c>
      <c r="G8">
        <v>5</v>
      </c>
      <c r="H8">
        <v>0</v>
      </c>
      <c r="J8">
        <f t="shared" si="2"/>
        <v>7</v>
      </c>
      <c r="K8">
        <f>VLOOKUP($A8,RankingWk15!$A$2:$H$33,2,FALSE)-J8</f>
        <v>0</v>
      </c>
      <c r="L8" t="str">
        <f t="shared" si="0"/>
        <v>Pittsburgh Steelers</v>
      </c>
      <c r="M8" s="5">
        <f t="shared" si="1"/>
        <v>1587.4939659565678</v>
      </c>
      <c r="N8" s="6">
        <f>M8-VLOOKUP($A8,RankingWk15!$A$2:$H$33,3,FALSE)</f>
        <v>14.860622685634326</v>
      </c>
    </row>
    <row r="9" spans="1:14">
      <c r="A9" t="s">
        <v>45</v>
      </c>
      <c r="B9">
        <v>8</v>
      </c>
      <c r="C9">
        <v>1555.5943342069404</v>
      </c>
      <c r="D9">
        <v>14</v>
      </c>
      <c r="E9">
        <v>9</v>
      </c>
      <c r="F9">
        <v>0</v>
      </c>
      <c r="G9">
        <v>5</v>
      </c>
      <c r="H9">
        <v>0</v>
      </c>
      <c r="J9">
        <f t="shared" si="2"/>
        <v>8</v>
      </c>
      <c r="K9">
        <f>VLOOKUP($A9,RankingWk15!$A$2:$H$33,2,FALSE)-J9</f>
        <v>1</v>
      </c>
      <c r="L9" t="str">
        <f t="shared" si="0"/>
        <v>Green Bay Packers</v>
      </c>
      <c r="M9" s="5">
        <f t="shared" si="1"/>
        <v>1555.5943342069404</v>
      </c>
      <c r="N9" s="6">
        <f>M9-VLOOKUP($A9,RankingWk15!$A$2:$H$33,3,FALSE)</f>
        <v>7.8148472135658267</v>
      </c>
    </row>
    <row r="10" spans="1:14">
      <c r="A10" t="s">
        <v>29</v>
      </c>
      <c r="B10">
        <v>9</v>
      </c>
      <c r="C10">
        <v>1546.6655074339917</v>
      </c>
      <c r="D10">
        <v>14</v>
      </c>
      <c r="E10">
        <v>10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VLOOKUP($A10,RankingWk15!$A$2:$H$33,2,FALSE)-J10</f>
        <v>1</v>
      </c>
      <c r="L10" t="str">
        <f t="shared" si="0"/>
        <v>Minnesota Vikings</v>
      </c>
      <c r="M10" s="5">
        <f t="shared" si="1"/>
        <v>1546.6655074339917</v>
      </c>
      <c r="N10" s="6">
        <f>M10-VLOOKUP($A10,RankingWk15!$A$2:$H$33,3,FALSE)</f>
        <v>9.5760339931093768</v>
      </c>
    </row>
    <row r="11" spans="1:14">
      <c r="A11" t="s">
        <v>43</v>
      </c>
      <c r="B11">
        <v>10</v>
      </c>
      <c r="C11">
        <v>1544.1075574785043</v>
      </c>
      <c r="D11">
        <v>14</v>
      </c>
      <c r="E11">
        <v>7</v>
      </c>
      <c r="F11">
        <v>0</v>
      </c>
      <c r="G11">
        <v>7</v>
      </c>
      <c r="H11">
        <v>0</v>
      </c>
      <c r="J11">
        <f t="shared" si="2"/>
        <v>10</v>
      </c>
      <c r="K11">
        <f>VLOOKUP($A11,RankingWk15!$A$2:$H$33,2,FALSE)-J11</f>
        <v>-2</v>
      </c>
      <c r="L11" t="str">
        <f t="shared" si="0"/>
        <v>Indianapolis Colts</v>
      </c>
      <c r="M11" s="5">
        <f t="shared" si="1"/>
        <v>1544.1075574785043</v>
      </c>
      <c r="N11" s="6">
        <f>M11-VLOOKUP($A11,RankingWk15!$A$2:$H$33,3,FALSE)</f>
        <v>-15.210066183704157</v>
      </c>
    </row>
    <row r="12" spans="1:14">
      <c r="A12" t="s">
        <v>47</v>
      </c>
      <c r="B12">
        <v>11</v>
      </c>
      <c r="C12">
        <v>1537.1358277636334</v>
      </c>
      <c r="D12">
        <v>14</v>
      </c>
      <c r="E12">
        <v>8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VLOOKUP($A12,RankingWk15!$A$2:$H$33,2,FALSE)-J12</f>
        <v>1</v>
      </c>
      <c r="L12" t="str">
        <f t="shared" si="0"/>
        <v>Kansas City Chiefs</v>
      </c>
      <c r="M12" s="5">
        <f t="shared" si="1"/>
        <v>1537.1358277636334</v>
      </c>
      <c r="N12" s="6">
        <f>M12-VLOOKUP($A12,RankingWk15!$A$2:$H$33,3,FALSE)</f>
        <v>12.025816619684747</v>
      </c>
    </row>
    <row r="13" spans="1:14">
      <c r="A13" t="s">
        <v>44</v>
      </c>
      <c r="B13">
        <v>12</v>
      </c>
      <c r="C13">
        <v>1519.138424588378</v>
      </c>
      <c r="D13">
        <v>14</v>
      </c>
      <c r="E13">
        <v>6</v>
      </c>
      <c r="F13">
        <v>0</v>
      </c>
      <c r="G13">
        <v>8</v>
      </c>
      <c r="H13">
        <v>0</v>
      </c>
      <c r="J13">
        <f t="shared" si="2"/>
        <v>12</v>
      </c>
      <c r="K13">
        <f>VLOOKUP($A13,RankingWk15!$A$2:$H$33,2,FALSE)-J13</f>
        <v>-1</v>
      </c>
      <c r="L13" t="str">
        <f t="shared" si="0"/>
        <v>Dallas Cowboys</v>
      </c>
      <c r="M13" s="5">
        <f t="shared" si="1"/>
        <v>1519.138424588378</v>
      </c>
      <c r="N13" s="6">
        <f>M13-VLOOKUP($A13,RankingWk15!$A$2:$H$33,3,FALSE)</f>
        <v>-14.280772418247352</v>
      </c>
    </row>
    <row r="14" spans="1:14">
      <c r="A14" t="s">
        <v>25</v>
      </c>
      <c r="B14">
        <v>13</v>
      </c>
      <c r="C14">
        <v>1499.8980125200505</v>
      </c>
      <c r="D14">
        <v>14</v>
      </c>
      <c r="E14">
        <v>5</v>
      </c>
      <c r="F14">
        <v>0</v>
      </c>
      <c r="G14">
        <v>9</v>
      </c>
      <c r="H14">
        <v>0</v>
      </c>
      <c r="J14">
        <f t="shared" si="2"/>
        <v>13</v>
      </c>
      <c r="K14">
        <f>VLOOKUP($A14,RankingWk15!$A$2:$H$33,2,FALSE)-J14</f>
        <v>0</v>
      </c>
      <c r="L14" t="str">
        <f t="shared" si="0"/>
        <v>Baltimore Ravens</v>
      </c>
      <c r="M14" s="5">
        <f t="shared" si="1"/>
        <v>1499.8980125200505</v>
      </c>
      <c r="N14" s="6">
        <f>M14-VLOOKUP($A14,RankingWk15!$A$2:$H$33,3,FALSE)</f>
        <v>-12.025816619684747</v>
      </c>
    </row>
    <row r="15" spans="1:14">
      <c r="A15" t="s">
        <v>46</v>
      </c>
      <c r="B15">
        <v>14</v>
      </c>
      <c r="C15">
        <v>1497.9871506495754</v>
      </c>
      <c r="D15">
        <v>14</v>
      </c>
      <c r="E15">
        <v>7</v>
      </c>
      <c r="F15">
        <v>0</v>
      </c>
      <c r="G15">
        <v>7</v>
      </c>
      <c r="H15">
        <v>0</v>
      </c>
      <c r="J15">
        <f t="shared" si="2"/>
        <v>14</v>
      </c>
      <c r="K15">
        <f>VLOOKUP($A15,RankingWk15!$A$2:$H$33,2,FALSE)-J15</f>
        <v>4</v>
      </c>
      <c r="L15" t="str">
        <f t="shared" si="0"/>
        <v>Houston Texans</v>
      </c>
      <c r="M15" s="5">
        <f t="shared" si="1"/>
        <v>1497.9871506495754</v>
      </c>
      <c r="N15" s="6">
        <f>M15-VLOOKUP($A15,RankingWk15!$A$2:$H$33,3,FALSE)</f>
        <v>15.210066183704157</v>
      </c>
    </row>
    <row r="16" spans="1:14">
      <c r="A16" t="s">
        <v>22</v>
      </c>
      <c r="B16">
        <v>15</v>
      </c>
      <c r="C16">
        <v>1497.8646867889402</v>
      </c>
      <c r="D16">
        <v>14</v>
      </c>
      <c r="E16">
        <v>9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VLOOKUP($A16,RankingWk15!$A$2:$H$33,2,FALSE)-J16</f>
        <v>2</v>
      </c>
      <c r="L16" t="str">
        <f t="shared" si="0"/>
        <v>New York Jets</v>
      </c>
      <c r="M16" s="5">
        <f t="shared" si="1"/>
        <v>1497.8646867889402</v>
      </c>
      <c r="N16" s="6">
        <f>M16-VLOOKUP($A16,RankingWk15!$A$2:$H$33,3,FALSE)</f>
        <v>14.280772418247352</v>
      </c>
    </row>
    <row r="17" spans="1:14">
      <c r="A17" t="s">
        <v>38</v>
      </c>
      <c r="B17">
        <v>16</v>
      </c>
      <c r="C17">
        <v>1487.1581246534533</v>
      </c>
      <c r="D17">
        <v>14</v>
      </c>
      <c r="E17">
        <v>7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VLOOKUP($A17,RankingWk15!$A$2:$H$33,2,FALSE)-J17</f>
        <v>-2</v>
      </c>
      <c r="L17" t="str">
        <f t="shared" si="0"/>
        <v>Buffalo Bills</v>
      </c>
      <c r="M17" s="5">
        <f t="shared" si="1"/>
        <v>1487.1581246534533</v>
      </c>
      <c r="N17" s="6">
        <f>M17-VLOOKUP($A17,RankingWk15!$A$2:$H$33,3,FALSE)</f>
        <v>-15.099595846645343</v>
      </c>
    </row>
    <row r="18" spans="1:14">
      <c r="A18" t="s">
        <v>52</v>
      </c>
      <c r="B18">
        <v>17</v>
      </c>
      <c r="C18">
        <v>1485.8797344553734</v>
      </c>
      <c r="D18">
        <v>14</v>
      </c>
      <c r="E18">
        <v>4</v>
      </c>
      <c r="F18">
        <v>0</v>
      </c>
      <c r="G18">
        <v>10</v>
      </c>
      <c r="H18">
        <v>0</v>
      </c>
      <c r="J18">
        <f t="shared" si="2"/>
        <v>17</v>
      </c>
      <c r="K18">
        <f>VLOOKUP($A18,RankingWk15!$A$2:$H$33,2,FALSE)-J18</f>
        <v>-2</v>
      </c>
      <c r="L18" t="str">
        <f t="shared" si="0"/>
        <v>San Francisco 49ers</v>
      </c>
      <c r="M18" s="5">
        <f t="shared" si="1"/>
        <v>1485.8797344553734</v>
      </c>
      <c r="N18" s="6">
        <f>M18-VLOOKUP($A18,RankingWk15!$A$2:$H$33,3,FALSE)</f>
        <v>-8.8867756981653656</v>
      </c>
    </row>
    <row r="19" spans="1:14">
      <c r="A19" t="s">
        <v>24</v>
      </c>
      <c r="B19">
        <v>18</v>
      </c>
      <c r="C19">
        <v>1485.3141926019307</v>
      </c>
      <c r="D19">
        <v>14</v>
      </c>
      <c r="E19">
        <v>5</v>
      </c>
      <c r="F19">
        <v>0</v>
      </c>
      <c r="G19">
        <v>9</v>
      </c>
      <c r="H19">
        <v>0</v>
      </c>
      <c r="J19">
        <f t="shared" si="2"/>
        <v>18</v>
      </c>
      <c r="K19">
        <f>VLOOKUP($A19,RankingWk15!$A$2:$H$33,2,FALSE)-J19</f>
        <v>2</v>
      </c>
      <c r="L19" t="str">
        <f t="shared" si="0"/>
        <v>Detroit Lions</v>
      </c>
      <c r="M19" s="5">
        <f t="shared" si="1"/>
        <v>1485.3141926019307</v>
      </c>
      <c r="N19" s="6">
        <f>M19-VLOOKUP($A19,RankingWk15!$A$2:$H$33,3,FALSE)</f>
        <v>13.164381550983535</v>
      </c>
    </row>
    <row r="20" spans="1:14">
      <c r="A20" t="s">
        <v>21</v>
      </c>
      <c r="B20">
        <v>19</v>
      </c>
      <c r="C20">
        <v>1477.4692315315078</v>
      </c>
      <c r="D20">
        <v>14</v>
      </c>
      <c r="E20">
        <v>5</v>
      </c>
      <c r="F20">
        <v>0</v>
      </c>
      <c r="G20">
        <v>9</v>
      </c>
      <c r="H20">
        <v>0</v>
      </c>
      <c r="J20">
        <f t="shared" si="2"/>
        <v>19</v>
      </c>
      <c r="K20">
        <f>VLOOKUP($A20,RankingWk15!$A$2:$H$33,2,FALSE)-J20</f>
        <v>-3</v>
      </c>
      <c r="L20" t="str">
        <f t="shared" si="0"/>
        <v>New Orleans Saints</v>
      </c>
      <c r="M20" s="5">
        <f t="shared" si="1"/>
        <v>1477.4692315315078</v>
      </c>
      <c r="N20" s="6">
        <f>M20-VLOOKUP($A20,RankingWk15!$A$2:$H$33,3,FALSE)</f>
        <v>-13.164381550983535</v>
      </c>
    </row>
    <row r="21" spans="1:14">
      <c r="A21" t="s">
        <v>35</v>
      </c>
      <c r="B21">
        <v>20</v>
      </c>
      <c r="C21">
        <v>1471.4519641678714</v>
      </c>
      <c r="D21">
        <v>14</v>
      </c>
      <c r="E21">
        <v>5</v>
      </c>
      <c r="F21">
        <v>0</v>
      </c>
      <c r="G21">
        <v>9</v>
      </c>
      <c r="H21">
        <v>0</v>
      </c>
      <c r="J21">
        <f t="shared" si="2"/>
        <v>20</v>
      </c>
      <c r="K21">
        <f>VLOOKUP($A21,RankingWk15!$A$2:$H$33,2,FALSE)-J21</f>
        <v>3</v>
      </c>
      <c r="L21" t="str">
        <f t="shared" si="0"/>
        <v>San Diego Chargers</v>
      </c>
      <c r="M21" s="5">
        <f t="shared" si="1"/>
        <v>1471.4519641678714</v>
      </c>
      <c r="N21" s="6">
        <f>M21-VLOOKUP($A21,RankingWk15!$A$2:$H$33,3,FALSE)</f>
        <v>12.523133311820175</v>
      </c>
    </row>
    <row r="22" spans="1:14">
      <c r="A22" t="s">
        <v>49</v>
      </c>
      <c r="B22">
        <v>21</v>
      </c>
      <c r="C22">
        <v>1466.0406566008271</v>
      </c>
      <c r="D22">
        <v>14</v>
      </c>
      <c r="E22">
        <v>6</v>
      </c>
      <c r="F22">
        <v>0</v>
      </c>
      <c r="G22">
        <v>8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5">
        <f t="shared" si="1"/>
        <v>1466.0406566008271</v>
      </c>
      <c r="N22" s="6">
        <f>M22-VLOOKUP($A22,RankingWk15!$A$2:$H$33,3,FALSE)</f>
        <v>-7.22961995006699</v>
      </c>
    </row>
    <row r="23" spans="1:14">
      <c r="A23" t="s">
        <v>37</v>
      </c>
      <c r="B23">
        <v>22</v>
      </c>
      <c r="C23">
        <v>1464.2146296205583</v>
      </c>
      <c r="D23">
        <v>14</v>
      </c>
      <c r="E23">
        <v>7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VLOOKUP($A23,RankingWk15!$A$2:$H$33,2,FALSE)-J23</f>
        <v>3</v>
      </c>
      <c r="L23" t="str">
        <f t="shared" si="0"/>
        <v>Atlanta Falcons</v>
      </c>
      <c r="M23" s="5">
        <f t="shared" si="1"/>
        <v>1464.2146296205583</v>
      </c>
      <c r="N23" s="6">
        <f>M23-VLOOKUP($A23,RankingWk15!$A$2:$H$33,3,FALSE)</f>
        <v>10.440921502751507</v>
      </c>
    </row>
    <row r="24" spans="1:14">
      <c r="A24" t="s">
        <v>36</v>
      </c>
      <c r="B24">
        <v>23</v>
      </c>
      <c r="C24">
        <v>1457.9458133522767</v>
      </c>
      <c r="D24">
        <v>14</v>
      </c>
      <c r="E24">
        <v>6</v>
      </c>
      <c r="F24">
        <v>0</v>
      </c>
      <c r="G24">
        <v>8</v>
      </c>
      <c r="H24">
        <v>0</v>
      </c>
      <c r="J24">
        <f t="shared" si="2"/>
        <v>23</v>
      </c>
      <c r="K24">
        <f>VLOOKUP($A24,RankingWk15!$A$2:$H$33,2,FALSE)-J24</f>
        <v>3</v>
      </c>
      <c r="L24" t="str">
        <f t="shared" si="0"/>
        <v>St. Louis Rams</v>
      </c>
      <c r="M24" s="5">
        <f t="shared" si="1"/>
        <v>1457.9458133522767</v>
      </c>
      <c r="N24" s="6">
        <f>M24-VLOOKUP($A24,RankingWk15!$A$2:$H$33,3,FALSE)</f>
        <v>10.874329403223783</v>
      </c>
    </row>
    <row r="25" spans="1:14">
      <c r="A25" t="s">
        <v>33</v>
      </c>
      <c r="B25">
        <v>24</v>
      </c>
      <c r="C25">
        <v>1456.2459273263266</v>
      </c>
      <c r="D25">
        <v>14</v>
      </c>
      <c r="E25">
        <v>4</v>
      </c>
      <c r="F25">
        <v>0</v>
      </c>
      <c r="G25">
        <v>10</v>
      </c>
      <c r="H25">
        <v>0</v>
      </c>
      <c r="J25">
        <f t="shared" si="2"/>
        <v>24</v>
      </c>
      <c r="K25">
        <f>VLOOKUP($A25,RankingWk15!$A$2:$H$33,2,FALSE)-J25</f>
        <v>-3</v>
      </c>
      <c r="L25" t="str">
        <f t="shared" si="0"/>
        <v>Philadelphia Eagles</v>
      </c>
      <c r="M25" s="5">
        <f t="shared" si="1"/>
        <v>1456.2459273263266</v>
      </c>
      <c r="N25" s="6">
        <f>M25-VLOOKUP($A25,RankingWk15!$A$2:$H$33,3,FALSE)</f>
        <v>-8.046137173574607</v>
      </c>
    </row>
    <row r="26" spans="1:14">
      <c r="A26" t="s">
        <v>48</v>
      </c>
      <c r="B26">
        <v>25</v>
      </c>
      <c r="C26">
        <v>1447.0486851372857</v>
      </c>
      <c r="D26">
        <v>14</v>
      </c>
      <c r="E26">
        <v>5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VLOOKUP($A26,RankingWk15!$A$2:$H$33,2,FALSE)-J26</f>
        <v>-3</v>
      </c>
      <c r="L26" t="str">
        <f t="shared" si="0"/>
        <v>Miami Dolphins</v>
      </c>
      <c r="M26" s="5">
        <f t="shared" si="1"/>
        <v>1447.0486851372857</v>
      </c>
      <c r="N26" s="6">
        <f>M26-VLOOKUP($A26,RankingWk15!$A$2:$H$33,3,FALSE)</f>
        <v>-12.523133311820175</v>
      </c>
    </row>
    <row r="27" spans="1:14">
      <c r="A27" t="s">
        <v>40</v>
      </c>
      <c r="B27">
        <v>26</v>
      </c>
      <c r="C27">
        <v>1444.7092873088325</v>
      </c>
      <c r="D27">
        <v>14</v>
      </c>
      <c r="E27">
        <v>5</v>
      </c>
      <c r="F27">
        <v>0</v>
      </c>
      <c r="G27">
        <v>9</v>
      </c>
      <c r="H27">
        <v>0</v>
      </c>
      <c r="J27">
        <f t="shared" si="2"/>
        <v>26</v>
      </c>
      <c r="K27">
        <f>VLOOKUP($A27,RankingWk15!$A$2:$H$33,2,FALSE)-J27</f>
        <v>-2</v>
      </c>
      <c r="L27" t="str">
        <f t="shared" si="0"/>
        <v>Chicago Bears</v>
      </c>
      <c r="M27" s="5">
        <f t="shared" si="1"/>
        <v>1444.7092873088325</v>
      </c>
      <c r="N27" s="6">
        <f>M27-VLOOKUP($A27,RankingWk15!$A$2:$H$33,3,FALSE)</f>
        <v>-9.5760339931093768</v>
      </c>
    </row>
    <row r="28" spans="1:14">
      <c r="A28" t="s">
        <v>28</v>
      </c>
      <c r="B28">
        <v>27</v>
      </c>
      <c r="C28">
        <v>1444.0323565447034</v>
      </c>
      <c r="D28">
        <v>14</v>
      </c>
      <c r="E28">
        <v>7</v>
      </c>
      <c r="F28">
        <v>0</v>
      </c>
      <c r="G28">
        <v>7</v>
      </c>
      <c r="H28">
        <v>0</v>
      </c>
      <c r="J28">
        <f t="shared" si="2"/>
        <v>27</v>
      </c>
      <c r="K28">
        <f>VLOOKUP($A28,RankingWk15!$A$2:$H$33,2,FALSE)-J28</f>
        <v>0</v>
      </c>
      <c r="L28" t="str">
        <f t="shared" si="0"/>
        <v>Washington Redskins</v>
      </c>
      <c r="M28" s="5">
        <f t="shared" si="1"/>
        <v>1444.0323565447034</v>
      </c>
      <c r="N28" s="6">
        <f>M28-VLOOKUP($A28,RankingWk15!$A$2:$H$33,3,FALSE)</f>
        <v>15.099595846645343</v>
      </c>
    </row>
    <row r="29" spans="1:14">
      <c r="A29" t="s">
        <v>31</v>
      </c>
      <c r="B29">
        <v>28</v>
      </c>
      <c r="C29">
        <v>1403.0714773823304</v>
      </c>
      <c r="D29">
        <v>14</v>
      </c>
      <c r="E29">
        <v>6</v>
      </c>
      <c r="F29">
        <v>0</v>
      </c>
      <c r="G29">
        <v>8</v>
      </c>
      <c r="H29">
        <v>0</v>
      </c>
      <c r="J29">
        <f t="shared" si="2"/>
        <v>28</v>
      </c>
      <c r="K29">
        <f>VLOOKUP($A29,RankingWk15!$A$2:$H$33,2,FALSE)-J29</f>
        <v>0</v>
      </c>
      <c r="L29" t="str">
        <f t="shared" si="0"/>
        <v>Oakland Raiders</v>
      </c>
      <c r="M29" s="5">
        <f t="shared" si="1"/>
        <v>1403.0714773823304</v>
      </c>
      <c r="N29" s="6">
        <f>M29-VLOOKUP($A29,RankingWk15!$A$2:$H$33,3,FALSE)</f>
        <v>-7.8148472135658267</v>
      </c>
    </row>
    <row r="30" spans="1:14">
      <c r="A30" t="s">
        <v>23</v>
      </c>
      <c r="B30">
        <v>29</v>
      </c>
      <c r="C30">
        <v>1390.7545185142849</v>
      </c>
      <c r="D30">
        <v>14</v>
      </c>
      <c r="E30">
        <v>6</v>
      </c>
      <c r="F30">
        <v>0</v>
      </c>
      <c r="G30">
        <v>8</v>
      </c>
      <c r="H30">
        <v>0</v>
      </c>
      <c r="J30">
        <f t="shared" si="2"/>
        <v>29</v>
      </c>
      <c r="K30">
        <f>VLOOKUP($A30,RankingWk15!$A$2:$H$33,2,FALSE)-J30</f>
        <v>0</v>
      </c>
      <c r="L30" t="str">
        <f t="shared" si="0"/>
        <v>Tampa Bay Buccaneers</v>
      </c>
      <c r="M30" s="5">
        <f t="shared" si="1"/>
        <v>1390.7545185142849</v>
      </c>
      <c r="N30" s="6">
        <f>M30-VLOOKUP($A30,RankingWk15!$A$2:$H$33,3,FALSE)</f>
        <v>-10.874329403223783</v>
      </c>
    </row>
    <row r="31" spans="1:14">
      <c r="A31" t="s">
        <v>30</v>
      </c>
      <c r="B31">
        <v>30</v>
      </c>
      <c r="C31">
        <v>1385.5747638350401</v>
      </c>
      <c r="D31">
        <v>14</v>
      </c>
      <c r="E31">
        <v>4</v>
      </c>
      <c r="F31">
        <v>0</v>
      </c>
      <c r="G31">
        <v>10</v>
      </c>
      <c r="H31">
        <v>0</v>
      </c>
      <c r="J31">
        <f t="shared" si="2"/>
        <v>30</v>
      </c>
      <c r="K31">
        <f>VLOOKUP($A31,RankingWk15!$A$2:$H$33,2,FALSE)-J31</f>
        <v>0</v>
      </c>
      <c r="L31" t="str">
        <f t="shared" si="0"/>
        <v>Jacksonville Jaguars</v>
      </c>
      <c r="M31" s="5">
        <f t="shared" si="1"/>
        <v>1385.5747638350401</v>
      </c>
      <c r="N31" s="6">
        <f>M31-VLOOKUP($A31,RankingWk15!$A$2:$H$33,3,FALSE)</f>
        <v>-10.440921502751507</v>
      </c>
    </row>
    <row r="32" spans="1:14">
      <c r="A32" t="s">
        <v>42</v>
      </c>
      <c r="B32">
        <v>31</v>
      </c>
      <c r="C32">
        <v>1356.5365255649024</v>
      </c>
      <c r="D32">
        <v>14</v>
      </c>
      <c r="E32">
        <v>3</v>
      </c>
      <c r="F32">
        <v>0</v>
      </c>
      <c r="G32">
        <v>11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1356.5365255649024</v>
      </c>
      <c r="N32" s="6">
        <f>M32-VLOOKUP($A32,RankingWk15!$A$2:$H$33,3,FALSE)</f>
        <v>-4.940530281558722</v>
      </c>
    </row>
    <row r="33" spans="1:14">
      <c r="A33" t="s">
        <v>27</v>
      </c>
      <c r="B33">
        <v>32</v>
      </c>
      <c r="C33">
        <v>1333.4176274333436</v>
      </c>
      <c r="D33">
        <v>14</v>
      </c>
      <c r="E33">
        <v>3</v>
      </c>
      <c r="F33">
        <v>0</v>
      </c>
      <c r="G33">
        <v>11</v>
      </c>
      <c r="H33">
        <v>0</v>
      </c>
      <c r="J33">
        <f t="shared" si="2"/>
        <v>32</v>
      </c>
      <c r="K33">
        <f>VLOOKUP($A33,RankingWk15!$A$2:$H$33,2,FALSE)-J33</f>
        <v>0</v>
      </c>
      <c r="L33" t="str">
        <f t="shared" si="0"/>
        <v>Tennessee Titans</v>
      </c>
      <c r="M33" s="5">
        <f t="shared" si="1"/>
        <v>1333.4176274333436</v>
      </c>
      <c r="N33" s="6">
        <f>M33-VLOOKUP($A33,RankingWk15!$A$2:$H$33,3,FALSE)</f>
        <v>-2.9025851959636384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3" sqref="N3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1673.0112586333742</v>
      </c>
      <c r="D2">
        <v>15</v>
      </c>
      <c r="E2">
        <v>12</v>
      </c>
      <c r="F2">
        <v>0</v>
      </c>
      <c r="G2">
        <v>3</v>
      </c>
      <c r="H2">
        <v>0</v>
      </c>
      <c r="J2">
        <f>1</f>
        <v>1</v>
      </c>
      <c r="K2">
        <f>VLOOKUP($A2,RankingWk16!$A$2:$H$33,2,FALSE)-J2</f>
        <v>0</v>
      </c>
      <c r="L2" t="str">
        <f>A2</f>
        <v>New England Patriots</v>
      </c>
      <c r="M2" s="5">
        <f>C2</f>
        <v>1673.0112586333742</v>
      </c>
      <c r="N2" s="6">
        <f>M2-VLOOKUP($A2,RankingWk16!$A$2:$H$33,3,FALSE)</f>
        <v>-18.834136096718339</v>
      </c>
    </row>
    <row r="3" spans="1:14">
      <c r="A3" t="s">
        <v>51</v>
      </c>
      <c r="B3">
        <v>2</v>
      </c>
      <c r="C3">
        <v>1636.0663305157289</v>
      </c>
      <c r="D3">
        <v>15</v>
      </c>
      <c r="E3">
        <v>11</v>
      </c>
      <c r="F3">
        <v>0</v>
      </c>
      <c r="G3">
        <v>4</v>
      </c>
      <c r="H3">
        <v>0</v>
      </c>
      <c r="J3">
        <f>J2+1</f>
        <v>2</v>
      </c>
      <c r="K3">
        <f>VLOOKUP($A3,RankingWk16!$A$2:$H$33,2,FALSE)-J3</f>
        <v>1</v>
      </c>
      <c r="L3" t="str">
        <f t="shared" ref="L3:L33" si="0">A3</f>
        <v>Denver Broncos</v>
      </c>
      <c r="M3" s="5">
        <f t="shared" ref="M3:M33" si="1">C3</f>
        <v>1636.0663305157289</v>
      </c>
      <c r="N3" s="6">
        <f>M3-VLOOKUP($A3,RankingWk16!$A$2:$H$33,3,FALSE)</f>
        <v>11.883320797259557</v>
      </c>
    </row>
    <row r="4" spans="1:14">
      <c r="A4" t="s">
        <v>39</v>
      </c>
      <c r="B4">
        <v>3</v>
      </c>
      <c r="C4">
        <v>1618.4899399426367</v>
      </c>
      <c r="D4">
        <v>15</v>
      </c>
      <c r="E4">
        <v>14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VLOOKUP($A4,RankingWk16!$A$2:$H$33,2,FALSE)-J4</f>
        <v>-1</v>
      </c>
      <c r="L4" t="str">
        <f t="shared" si="0"/>
        <v>Carolina Panthers</v>
      </c>
      <c r="M4" s="5">
        <f t="shared" si="1"/>
        <v>1618.4899399426367</v>
      </c>
      <c r="N4" s="6">
        <f>M4-VLOOKUP($A4,RankingWk16!$A$2:$H$33,3,FALSE)</f>
        <v>-18.242455889623443</v>
      </c>
    </row>
    <row r="5" spans="1:14">
      <c r="A5" t="s">
        <v>50</v>
      </c>
      <c r="B5">
        <v>4</v>
      </c>
      <c r="C5">
        <v>1612.6576659616383</v>
      </c>
      <c r="D5">
        <v>15</v>
      </c>
      <c r="E5">
        <v>12</v>
      </c>
      <c r="F5">
        <v>0</v>
      </c>
      <c r="G5">
        <v>3</v>
      </c>
      <c r="H5">
        <v>0</v>
      </c>
      <c r="J5">
        <f t="shared" si="2"/>
        <v>4</v>
      </c>
      <c r="K5">
        <f>VLOOKUP($A5,RankingWk16!$A$2:$H$33,2,FALSE)-J5</f>
        <v>2</v>
      </c>
      <c r="L5" t="str">
        <f t="shared" si="0"/>
        <v>Arizona Cardinals</v>
      </c>
      <c r="M5" s="5">
        <f t="shared" si="1"/>
        <v>1612.6576659616383</v>
      </c>
      <c r="N5" s="6">
        <f>M5-VLOOKUP($A5,RankingWk16!$A$2:$H$33,3,FALSE)</f>
        <v>10.846971228945904</v>
      </c>
    </row>
    <row r="6" spans="1:14">
      <c r="A6" t="s">
        <v>41</v>
      </c>
      <c r="B6">
        <v>5</v>
      </c>
      <c r="C6">
        <v>1595.1452586299722</v>
      </c>
      <c r="D6">
        <v>15</v>
      </c>
      <c r="E6">
        <v>11</v>
      </c>
      <c r="F6">
        <v>0</v>
      </c>
      <c r="G6">
        <v>4</v>
      </c>
      <c r="H6">
        <v>0</v>
      </c>
      <c r="J6">
        <f t="shared" si="2"/>
        <v>5</v>
      </c>
      <c r="K6">
        <f>VLOOKUP($A6,RankingWk16!$A$2:$H$33,2,FALSE)-J6</f>
        <v>0</v>
      </c>
      <c r="L6" t="str">
        <f t="shared" si="0"/>
        <v>Cincinnati Bengals</v>
      </c>
      <c r="M6" s="5">
        <f t="shared" si="1"/>
        <v>1595.1452586299722</v>
      </c>
      <c r="N6" s="6">
        <f>M6-VLOOKUP($A6,RankingWk16!$A$2:$H$33,3,FALSE)</f>
        <v>-11.883320797259557</v>
      </c>
    </row>
    <row r="7" spans="1:14">
      <c r="A7" t="s">
        <v>34</v>
      </c>
      <c r="B7">
        <v>6</v>
      </c>
      <c r="C7">
        <v>1592.1946890371685</v>
      </c>
      <c r="D7">
        <v>15</v>
      </c>
      <c r="E7">
        <v>8</v>
      </c>
      <c r="F7">
        <v>0</v>
      </c>
      <c r="G7">
        <v>7</v>
      </c>
      <c r="H7">
        <v>0</v>
      </c>
      <c r="J7">
        <f t="shared" si="2"/>
        <v>6</v>
      </c>
      <c r="K7">
        <f>VLOOKUP($A7,RankingWk16!$A$2:$H$33,2,FALSE)-J7</f>
        <v>-2</v>
      </c>
      <c r="L7" t="str">
        <f t="shared" si="0"/>
        <v>Seattle Seahawks</v>
      </c>
      <c r="M7" s="5">
        <f t="shared" si="1"/>
        <v>1592.1946890371685</v>
      </c>
      <c r="N7" s="6">
        <f>M7-VLOOKUP($A7,RankingWk16!$A$2:$H$33,3,FALSE)</f>
        <v>-17.641250104655001</v>
      </c>
    </row>
    <row r="8" spans="1:14">
      <c r="A8" t="s">
        <v>26</v>
      </c>
      <c r="B8">
        <v>7</v>
      </c>
      <c r="C8">
        <v>1571.9075685712398</v>
      </c>
      <c r="D8">
        <v>15</v>
      </c>
      <c r="E8">
        <v>9</v>
      </c>
      <c r="F8">
        <v>0</v>
      </c>
      <c r="G8">
        <v>6</v>
      </c>
      <c r="H8">
        <v>0</v>
      </c>
      <c r="J8">
        <f t="shared" si="2"/>
        <v>7</v>
      </c>
      <c r="K8">
        <f>VLOOKUP($A8,RankingWk16!$A$2:$H$33,2,FALSE)-J8</f>
        <v>0</v>
      </c>
      <c r="L8" t="str">
        <f t="shared" si="0"/>
        <v>Pittsburgh Steelers</v>
      </c>
      <c r="M8" s="5">
        <f t="shared" si="1"/>
        <v>1571.9075685712398</v>
      </c>
      <c r="N8" s="6">
        <f>M8-VLOOKUP($A8,RankingWk16!$A$2:$H$33,3,FALSE)</f>
        <v>-15.586397385327928</v>
      </c>
    </row>
    <row r="9" spans="1:14">
      <c r="A9" t="s">
        <v>29</v>
      </c>
      <c r="B9">
        <v>8</v>
      </c>
      <c r="C9">
        <v>1556.3157658262153</v>
      </c>
      <c r="D9">
        <v>15</v>
      </c>
      <c r="E9">
        <v>11</v>
      </c>
      <c r="F9">
        <v>0</v>
      </c>
      <c r="G9">
        <v>4</v>
      </c>
      <c r="H9">
        <v>0</v>
      </c>
      <c r="J9">
        <f t="shared" si="2"/>
        <v>8</v>
      </c>
      <c r="K9">
        <f>VLOOKUP($A9,RankingWk16!$A$2:$H$33,2,FALSE)-J9</f>
        <v>1</v>
      </c>
      <c r="L9" t="str">
        <f t="shared" si="0"/>
        <v>Minnesota Vikings</v>
      </c>
      <c r="M9" s="5">
        <f t="shared" si="1"/>
        <v>1556.3157658262153</v>
      </c>
      <c r="N9" s="6">
        <f>M9-VLOOKUP($A9,RankingWk16!$A$2:$H$33,3,FALSE)</f>
        <v>9.6502583922235772</v>
      </c>
    </row>
    <row r="10" spans="1:14">
      <c r="A10" t="s">
        <v>43</v>
      </c>
      <c r="B10">
        <v>9</v>
      </c>
      <c r="C10">
        <v>1553.2036738570048</v>
      </c>
      <c r="D10">
        <v>15</v>
      </c>
      <c r="E10">
        <v>8</v>
      </c>
      <c r="F10">
        <v>0</v>
      </c>
      <c r="G10">
        <v>7</v>
      </c>
      <c r="H10">
        <v>0</v>
      </c>
      <c r="J10">
        <f t="shared" si="2"/>
        <v>9</v>
      </c>
      <c r="K10">
        <f>VLOOKUP($A10,RankingWk16!$A$2:$H$33,2,FALSE)-J10</f>
        <v>1</v>
      </c>
      <c r="L10" t="str">
        <f t="shared" si="0"/>
        <v>Indianapolis Colts</v>
      </c>
      <c r="M10" s="5">
        <f t="shared" si="1"/>
        <v>1553.2036738570048</v>
      </c>
      <c r="N10" s="6">
        <f>M10-VLOOKUP($A10,RankingWk16!$A$2:$H$33,3,FALSE)</f>
        <v>9.0961163785004828</v>
      </c>
    </row>
    <row r="11" spans="1:14">
      <c r="A11" t="s">
        <v>45</v>
      </c>
      <c r="B11">
        <v>10</v>
      </c>
      <c r="C11">
        <v>1544.7473629779945</v>
      </c>
      <c r="D11">
        <v>15</v>
      </c>
      <c r="E11">
        <v>9</v>
      </c>
      <c r="F11">
        <v>0</v>
      </c>
      <c r="G11">
        <v>6</v>
      </c>
      <c r="H11">
        <v>0</v>
      </c>
      <c r="J11">
        <f t="shared" si="2"/>
        <v>10</v>
      </c>
      <c r="K11">
        <f>VLOOKUP($A11,RankingWk16!$A$2:$H$33,2,FALSE)-J11</f>
        <v>-2</v>
      </c>
      <c r="L11" t="str">
        <f t="shared" si="0"/>
        <v>Green Bay Packers</v>
      </c>
      <c r="M11" s="5">
        <f t="shared" si="1"/>
        <v>1544.7473629779945</v>
      </c>
      <c r="N11" s="6">
        <f>M11-VLOOKUP($A11,RankingWk16!$A$2:$H$33,3,FALSE)</f>
        <v>-10.846971228945904</v>
      </c>
    </row>
    <row r="12" spans="1:14">
      <c r="A12" t="s">
        <v>47</v>
      </c>
      <c r="B12">
        <v>11</v>
      </c>
      <c r="C12">
        <v>1543.6664438455155</v>
      </c>
      <c r="D12">
        <v>15</v>
      </c>
      <c r="E12">
        <v>9</v>
      </c>
      <c r="F12">
        <v>0</v>
      </c>
      <c r="G12">
        <v>6</v>
      </c>
      <c r="H12">
        <v>0</v>
      </c>
      <c r="J12">
        <f t="shared" si="2"/>
        <v>11</v>
      </c>
      <c r="K12">
        <f>VLOOKUP($A12,RankingWk16!$A$2:$H$33,2,FALSE)-J12</f>
        <v>0</v>
      </c>
      <c r="L12" t="str">
        <f t="shared" si="0"/>
        <v>Kansas City Chiefs</v>
      </c>
      <c r="M12" s="5">
        <f t="shared" si="1"/>
        <v>1543.6664438455155</v>
      </c>
      <c r="N12" s="6">
        <f>M12-VLOOKUP($A12,RankingWk16!$A$2:$H$33,3,FALSE)</f>
        <v>6.5306160818820445</v>
      </c>
    </row>
    <row r="13" spans="1:14">
      <c r="A13" t="s">
        <v>22</v>
      </c>
      <c r="B13">
        <v>12</v>
      </c>
      <c r="C13">
        <v>1516.6988228856585</v>
      </c>
      <c r="D13">
        <v>15</v>
      </c>
      <c r="E13">
        <v>10</v>
      </c>
      <c r="F13">
        <v>0</v>
      </c>
      <c r="G13">
        <v>5</v>
      </c>
      <c r="H13">
        <v>0</v>
      </c>
      <c r="J13">
        <f t="shared" si="2"/>
        <v>12</v>
      </c>
      <c r="K13">
        <f>VLOOKUP($A13,RankingWk16!$A$2:$H$33,2,FALSE)-J13</f>
        <v>3</v>
      </c>
      <c r="L13" t="str">
        <f t="shared" si="0"/>
        <v>New York Jets</v>
      </c>
      <c r="M13" s="5">
        <f t="shared" si="1"/>
        <v>1516.6988228856585</v>
      </c>
      <c r="N13" s="6">
        <f>M13-VLOOKUP($A13,RankingWk16!$A$2:$H$33,3,FALSE)</f>
        <v>18.834136096718339</v>
      </c>
    </row>
    <row r="14" spans="1:14">
      <c r="A14" t="s">
        <v>25</v>
      </c>
      <c r="B14">
        <v>13</v>
      </c>
      <c r="C14">
        <v>1515.4844099053785</v>
      </c>
      <c r="D14">
        <v>15</v>
      </c>
      <c r="E14">
        <v>6</v>
      </c>
      <c r="F14">
        <v>0</v>
      </c>
      <c r="G14">
        <v>9</v>
      </c>
      <c r="H14">
        <v>0</v>
      </c>
      <c r="J14">
        <f t="shared" si="2"/>
        <v>13</v>
      </c>
      <c r="K14">
        <f>VLOOKUP($A14,RankingWk16!$A$2:$H$33,2,FALSE)-J14</f>
        <v>0</v>
      </c>
      <c r="L14" t="str">
        <f t="shared" si="0"/>
        <v>Baltimore Ravens</v>
      </c>
      <c r="M14" s="5">
        <f t="shared" si="1"/>
        <v>1515.4844099053785</v>
      </c>
      <c r="N14" s="6">
        <f>M14-VLOOKUP($A14,RankingWk16!$A$2:$H$33,3,FALSE)</f>
        <v>15.586397385327928</v>
      </c>
    </row>
    <row r="15" spans="1:14">
      <c r="A15" t="s">
        <v>44</v>
      </c>
      <c r="B15">
        <v>14</v>
      </c>
      <c r="C15">
        <v>1505.4910793106853</v>
      </c>
      <c r="D15">
        <v>15</v>
      </c>
      <c r="E15">
        <v>6</v>
      </c>
      <c r="F15">
        <v>0</v>
      </c>
      <c r="G15">
        <v>9</v>
      </c>
      <c r="H15">
        <v>0</v>
      </c>
      <c r="J15">
        <f t="shared" si="2"/>
        <v>14</v>
      </c>
      <c r="K15">
        <f>VLOOKUP($A15,RankingWk16!$A$2:$H$33,2,FALSE)-J15</f>
        <v>-2</v>
      </c>
      <c r="L15" t="str">
        <f t="shared" si="0"/>
        <v>Dallas Cowboys</v>
      </c>
      <c r="M15" s="5">
        <f t="shared" si="1"/>
        <v>1505.4910793106853</v>
      </c>
      <c r="N15" s="6">
        <f>M15-VLOOKUP($A15,RankingWk16!$A$2:$H$33,3,FALSE)</f>
        <v>-13.647345277692693</v>
      </c>
    </row>
    <row r="16" spans="1:14">
      <c r="A16" t="s">
        <v>46</v>
      </c>
      <c r="B16">
        <v>15</v>
      </c>
      <c r="C16">
        <v>1504.9726611686228</v>
      </c>
      <c r="D16">
        <v>15</v>
      </c>
      <c r="E16">
        <v>8</v>
      </c>
      <c r="F16">
        <v>0</v>
      </c>
      <c r="G16">
        <v>7</v>
      </c>
      <c r="H16">
        <v>0</v>
      </c>
      <c r="J16">
        <f t="shared" si="2"/>
        <v>15</v>
      </c>
      <c r="K16">
        <f>VLOOKUP($A16,RankingWk16!$A$2:$H$33,2,FALSE)-J16</f>
        <v>-1</v>
      </c>
      <c r="L16" t="str">
        <f t="shared" si="0"/>
        <v>Houston Texans</v>
      </c>
      <c r="M16" s="5">
        <f t="shared" si="1"/>
        <v>1504.9726611686228</v>
      </c>
      <c r="N16" s="6">
        <f>M16-VLOOKUP($A16,RankingWk16!$A$2:$H$33,3,FALSE)</f>
        <v>6.985510519047466</v>
      </c>
    </row>
    <row r="17" spans="1:14">
      <c r="A17" t="s">
        <v>38</v>
      </c>
      <c r="B17">
        <v>16</v>
      </c>
      <c r="C17">
        <v>1500.805469931146</v>
      </c>
      <c r="D17">
        <v>15</v>
      </c>
      <c r="E17">
        <v>8</v>
      </c>
      <c r="F17">
        <v>0</v>
      </c>
      <c r="G17">
        <v>7</v>
      </c>
      <c r="H17">
        <v>0</v>
      </c>
      <c r="J17">
        <f t="shared" si="2"/>
        <v>16</v>
      </c>
      <c r="K17">
        <f>VLOOKUP($A17,RankingWk16!$A$2:$H$33,2,FALSE)-J17</f>
        <v>0</v>
      </c>
      <c r="L17" t="str">
        <f t="shared" si="0"/>
        <v>Buffalo Bills</v>
      </c>
      <c r="M17" s="5">
        <f t="shared" si="1"/>
        <v>1500.805469931146</v>
      </c>
      <c r="N17" s="6">
        <f>M17-VLOOKUP($A17,RankingWk16!$A$2:$H$33,3,FALSE)</f>
        <v>13.647345277692693</v>
      </c>
    </row>
    <row r="18" spans="1:14">
      <c r="A18" t="s">
        <v>24</v>
      </c>
      <c r="B18">
        <v>17</v>
      </c>
      <c r="C18">
        <v>1497.8345395877291</v>
      </c>
      <c r="D18">
        <v>15</v>
      </c>
      <c r="E18">
        <v>6</v>
      </c>
      <c r="F18">
        <v>0</v>
      </c>
      <c r="G18">
        <v>9</v>
      </c>
      <c r="H18">
        <v>0</v>
      </c>
      <c r="J18">
        <f t="shared" si="2"/>
        <v>17</v>
      </c>
      <c r="K18">
        <f>VLOOKUP($A18,RankingWk16!$A$2:$H$33,2,FALSE)-J18</f>
        <v>1</v>
      </c>
      <c r="L18" t="str">
        <f t="shared" si="0"/>
        <v>Detroit Lions</v>
      </c>
      <c r="M18" s="5">
        <f t="shared" si="1"/>
        <v>1497.8345395877291</v>
      </c>
      <c r="N18" s="6">
        <f>M18-VLOOKUP($A18,RankingWk16!$A$2:$H$33,3,FALSE)</f>
        <v>12.520346985798369</v>
      </c>
    </row>
    <row r="19" spans="1:14">
      <c r="A19" t="s">
        <v>21</v>
      </c>
      <c r="B19">
        <v>18</v>
      </c>
      <c r="C19">
        <v>1486.738060702337</v>
      </c>
      <c r="D19">
        <v>15</v>
      </c>
      <c r="E19">
        <v>6</v>
      </c>
      <c r="F19">
        <v>0</v>
      </c>
      <c r="G19">
        <v>9</v>
      </c>
      <c r="H19">
        <v>0</v>
      </c>
      <c r="J19">
        <f t="shared" si="2"/>
        <v>18</v>
      </c>
      <c r="K19">
        <f>VLOOKUP($A19,RankingWk16!$A$2:$H$33,2,FALSE)-J19</f>
        <v>1</v>
      </c>
      <c r="L19" t="str">
        <f t="shared" si="0"/>
        <v>New Orleans Saints</v>
      </c>
      <c r="M19" s="5">
        <f t="shared" si="1"/>
        <v>1486.738060702337</v>
      </c>
      <c r="N19" s="6">
        <f>M19-VLOOKUP($A19,RankingWk16!$A$2:$H$33,3,FALSE)</f>
        <v>9.2688291708291217</v>
      </c>
    </row>
    <row r="20" spans="1:14">
      <c r="A20" t="s">
        <v>37</v>
      </c>
      <c r="B20">
        <v>19</v>
      </c>
      <c r="C20">
        <v>1482.4570855101817</v>
      </c>
      <c r="D20">
        <v>15</v>
      </c>
      <c r="E20">
        <v>8</v>
      </c>
      <c r="F20">
        <v>0</v>
      </c>
      <c r="G20">
        <v>7</v>
      </c>
      <c r="H20">
        <v>0</v>
      </c>
      <c r="J20">
        <f t="shared" si="2"/>
        <v>19</v>
      </c>
      <c r="K20">
        <f>VLOOKUP($A20,RankingWk16!$A$2:$H$33,2,FALSE)-J20</f>
        <v>3</v>
      </c>
      <c r="L20" t="str">
        <f t="shared" si="0"/>
        <v>Atlanta Falcons</v>
      </c>
      <c r="M20" s="5">
        <f t="shared" si="1"/>
        <v>1482.4570855101817</v>
      </c>
      <c r="N20" s="6">
        <f>M20-VLOOKUP($A20,RankingWk16!$A$2:$H$33,3,FALSE)</f>
        <v>18.242455889623443</v>
      </c>
    </row>
    <row r="21" spans="1:14">
      <c r="A21" t="s">
        <v>36</v>
      </c>
      <c r="B21">
        <v>20</v>
      </c>
      <c r="C21">
        <v>1475.5870634569317</v>
      </c>
      <c r="D21">
        <v>15</v>
      </c>
      <c r="E21">
        <v>7</v>
      </c>
      <c r="F21">
        <v>0</v>
      </c>
      <c r="G21">
        <v>8</v>
      </c>
      <c r="H21">
        <v>0</v>
      </c>
      <c r="J21">
        <f t="shared" si="2"/>
        <v>20</v>
      </c>
      <c r="K21">
        <f>VLOOKUP($A21,RankingWk16!$A$2:$H$33,2,FALSE)-J21</f>
        <v>3</v>
      </c>
      <c r="L21" t="str">
        <f t="shared" si="0"/>
        <v>St. Louis Rams</v>
      </c>
      <c r="M21" s="5">
        <f t="shared" si="1"/>
        <v>1475.5870634569317</v>
      </c>
      <c r="N21" s="6">
        <f>M21-VLOOKUP($A21,RankingWk16!$A$2:$H$33,3,FALSE)</f>
        <v>17.641250104655001</v>
      </c>
    </row>
    <row r="22" spans="1:14">
      <c r="A22" t="s">
        <v>52</v>
      </c>
      <c r="B22">
        <v>21</v>
      </c>
      <c r="C22">
        <v>1473.359387469575</v>
      </c>
      <c r="D22">
        <v>15</v>
      </c>
      <c r="E22">
        <v>4</v>
      </c>
      <c r="F22">
        <v>0</v>
      </c>
      <c r="G22">
        <v>11</v>
      </c>
      <c r="H22">
        <v>0</v>
      </c>
      <c r="J22">
        <f t="shared" si="2"/>
        <v>21</v>
      </c>
      <c r="K22">
        <f>VLOOKUP($A22,RankingWk16!$A$2:$H$33,2,FALSE)-J22</f>
        <v>-4</v>
      </c>
      <c r="L22" t="str">
        <f t="shared" si="0"/>
        <v>San Francisco 49ers</v>
      </c>
      <c r="M22" s="5">
        <f t="shared" si="1"/>
        <v>1473.359387469575</v>
      </c>
      <c r="N22" s="6">
        <f>M22-VLOOKUP($A22,RankingWk16!$A$2:$H$33,3,FALSE)</f>
        <v>-12.520346985798369</v>
      </c>
    </row>
    <row r="23" spans="1:14">
      <c r="A23" t="s">
        <v>28</v>
      </c>
      <c r="B23">
        <v>22</v>
      </c>
      <c r="C23">
        <v>1456.9715941592444</v>
      </c>
      <c r="D23">
        <v>15</v>
      </c>
      <c r="E23">
        <v>8</v>
      </c>
      <c r="F23">
        <v>0</v>
      </c>
      <c r="G23">
        <v>7</v>
      </c>
      <c r="H23">
        <v>0</v>
      </c>
      <c r="J23">
        <f t="shared" si="2"/>
        <v>22</v>
      </c>
      <c r="K23">
        <f>VLOOKUP($A23,RankingWk16!$A$2:$H$33,2,FALSE)-J23</f>
        <v>5</v>
      </c>
      <c r="L23" t="str">
        <f t="shared" si="0"/>
        <v>Washington Redskins</v>
      </c>
      <c r="M23" s="5">
        <f t="shared" si="1"/>
        <v>1456.9715941592444</v>
      </c>
      <c r="N23" s="6">
        <f>M23-VLOOKUP($A23,RankingWk16!$A$2:$H$33,3,FALSE)</f>
        <v>12.939237614541071</v>
      </c>
    </row>
    <row r="24" spans="1:14">
      <c r="A24" t="s">
        <v>35</v>
      </c>
      <c r="B24">
        <v>23</v>
      </c>
      <c r="C24">
        <v>1456.5230597881591</v>
      </c>
      <c r="D24">
        <v>15</v>
      </c>
      <c r="E24">
        <v>5</v>
      </c>
      <c r="F24">
        <v>0</v>
      </c>
      <c r="G24">
        <v>10</v>
      </c>
      <c r="H24">
        <v>0</v>
      </c>
      <c r="J24">
        <f t="shared" si="2"/>
        <v>23</v>
      </c>
      <c r="K24">
        <f>VLOOKUP($A24,RankingWk16!$A$2:$H$33,2,FALSE)-J24</f>
        <v>-3</v>
      </c>
      <c r="L24" t="str">
        <f t="shared" si="0"/>
        <v>San Diego Chargers</v>
      </c>
      <c r="M24" s="5">
        <f t="shared" si="1"/>
        <v>1456.5230597881591</v>
      </c>
      <c r="N24" s="6">
        <f>M24-VLOOKUP($A24,RankingWk16!$A$2:$H$33,3,FALSE)</f>
        <v>-14.928904379712321</v>
      </c>
    </row>
    <row r="25" spans="1:14">
      <c r="A25" t="s">
        <v>49</v>
      </c>
      <c r="B25">
        <v>24</v>
      </c>
      <c r="C25">
        <v>1456.3903982086035</v>
      </c>
      <c r="D25">
        <v>15</v>
      </c>
      <c r="E25">
        <v>6</v>
      </c>
      <c r="F25">
        <v>0</v>
      </c>
      <c r="G25">
        <v>9</v>
      </c>
      <c r="H25">
        <v>0</v>
      </c>
      <c r="J25">
        <f t="shared" si="2"/>
        <v>24</v>
      </c>
      <c r="K25">
        <f>VLOOKUP($A25,RankingWk16!$A$2:$H$33,2,FALSE)-J25</f>
        <v>-3</v>
      </c>
      <c r="L25" t="str">
        <f t="shared" si="0"/>
        <v>New York Giants</v>
      </c>
      <c r="M25" s="5">
        <f t="shared" si="1"/>
        <v>1456.3903982086035</v>
      </c>
      <c r="N25" s="6">
        <f>M25-VLOOKUP($A25,RankingWk16!$A$2:$H$33,3,FALSE)</f>
        <v>-9.6502583922235772</v>
      </c>
    </row>
    <row r="26" spans="1:14">
      <c r="A26" t="s">
        <v>40</v>
      </c>
      <c r="B26">
        <v>25</v>
      </c>
      <c r="C26">
        <v>1455.2835640821488</v>
      </c>
      <c r="D26">
        <v>15</v>
      </c>
      <c r="E26">
        <v>6</v>
      </c>
      <c r="F26">
        <v>0</v>
      </c>
      <c r="G26">
        <v>9</v>
      </c>
      <c r="H26">
        <v>0</v>
      </c>
      <c r="J26">
        <f t="shared" si="2"/>
        <v>25</v>
      </c>
      <c r="K26">
        <f>VLOOKUP($A26,RankingWk16!$A$2:$H$33,2,FALSE)-J26</f>
        <v>1</v>
      </c>
      <c r="L26" t="str">
        <f t="shared" si="0"/>
        <v>Chicago Bears</v>
      </c>
      <c r="M26" s="5">
        <f t="shared" si="1"/>
        <v>1455.2835640821488</v>
      </c>
      <c r="N26" s="6">
        <f>M26-VLOOKUP($A26,RankingWk16!$A$2:$H$33,3,FALSE)</f>
        <v>10.574276773316342</v>
      </c>
    </row>
    <row r="27" spans="1:14">
      <c r="A27" t="s">
        <v>33</v>
      </c>
      <c r="B27">
        <v>26</v>
      </c>
      <c r="C27">
        <v>1443.3066897117856</v>
      </c>
      <c r="D27">
        <v>15</v>
      </c>
      <c r="E27">
        <v>4</v>
      </c>
      <c r="F27">
        <v>0</v>
      </c>
      <c r="G27">
        <v>11</v>
      </c>
      <c r="H27">
        <v>0</v>
      </c>
      <c r="J27">
        <f t="shared" si="2"/>
        <v>26</v>
      </c>
      <c r="K27">
        <f>VLOOKUP($A27,RankingWk16!$A$2:$H$33,2,FALSE)-J27</f>
        <v>-2</v>
      </c>
      <c r="L27" t="str">
        <f t="shared" si="0"/>
        <v>Philadelphia Eagles</v>
      </c>
      <c r="M27" s="5">
        <f t="shared" si="1"/>
        <v>1443.3066897117856</v>
      </c>
      <c r="N27" s="6">
        <f>M27-VLOOKUP($A27,RankingWk16!$A$2:$H$33,3,FALSE)</f>
        <v>-12.939237614541071</v>
      </c>
    </row>
    <row r="28" spans="1:14">
      <c r="A28" t="s">
        <v>48</v>
      </c>
      <c r="B28">
        <v>27</v>
      </c>
      <c r="C28">
        <v>1437.9525687587852</v>
      </c>
      <c r="D28">
        <v>15</v>
      </c>
      <c r="E28">
        <v>5</v>
      </c>
      <c r="F28">
        <v>0</v>
      </c>
      <c r="G28">
        <v>10</v>
      </c>
      <c r="H28">
        <v>0</v>
      </c>
      <c r="J28">
        <f t="shared" si="2"/>
        <v>27</v>
      </c>
      <c r="K28">
        <f>VLOOKUP($A28,RankingWk16!$A$2:$H$33,2,FALSE)-J28</f>
        <v>-2</v>
      </c>
      <c r="L28" t="str">
        <f t="shared" si="0"/>
        <v>Miami Dolphins</v>
      </c>
      <c r="M28" s="5">
        <f t="shared" si="1"/>
        <v>1437.9525687587852</v>
      </c>
      <c r="N28" s="6">
        <f>M28-VLOOKUP($A28,RankingWk16!$A$2:$H$33,3,FALSE)</f>
        <v>-9.0961163785004828</v>
      </c>
    </row>
    <row r="29" spans="1:14">
      <c r="A29" t="s">
        <v>31</v>
      </c>
      <c r="B29">
        <v>28</v>
      </c>
      <c r="C29">
        <v>1418.0003817620427</v>
      </c>
      <c r="D29">
        <v>15</v>
      </c>
      <c r="E29">
        <v>7</v>
      </c>
      <c r="F29">
        <v>0</v>
      </c>
      <c r="G29">
        <v>8</v>
      </c>
      <c r="H29">
        <v>0</v>
      </c>
      <c r="J29">
        <f t="shared" si="2"/>
        <v>28</v>
      </c>
      <c r="K29">
        <f>VLOOKUP($A29,RankingWk16!$A$2:$H$33,2,FALSE)-J29</f>
        <v>0</v>
      </c>
      <c r="L29" t="str">
        <f t="shared" si="0"/>
        <v>Oakland Raiders</v>
      </c>
      <c r="M29" s="5">
        <f t="shared" si="1"/>
        <v>1418.0003817620427</v>
      </c>
      <c r="N29" s="6">
        <f>M29-VLOOKUP($A29,RankingWk16!$A$2:$H$33,3,FALSE)</f>
        <v>14.928904379712321</v>
      </c>
    </row>
    <row r="30" spans="1:14">
      <c r="A30" t="s">
        <v>23</v>
      </c>
      <c r="B30">
        <v>29</v>
      </c>
      <c r="C30">
        <v>1380.1802417409685</v>
      </c>
      <c r="D30">
        <v>15</v>
      </c>
      <c r="E30">
        <v>6</v>
      </c>
      <c r="F30">
        <v>0</v>
      </c>
      <c r="G30">
        <v>9</v>
      </c>
      <c r="H30">
        <v>0</v>
      </c>
      <c r="J30">
        <f t="shared" si="2"/>
        <v>29</v>
      </c>
      <c r="K30">
        <f>VLOOKUP($A30,RankingWk16!$A$2:$H$33,2,FALSE)-J30</f>
        <v>0</v>
      </c>
      <c r="L30" t="str">
        <f t="shared" si="0"/>
        <v>Tampa Bay Buccaneers</v>
      </c>
      <c r="M30" s="5">
        <f t="shared" si="1"/>
        <v>1380.1802417409685</v>
      </c>
      <c r="N30" s="6">
        <f>M30-VLOOKUP($A30,RankingWk16!$A$2:$H$33,3,FALSE)</f>
        <v>-10.574276773316342</v>
      </c>
    </row>
    <row r="31" spans="1:14">
      <c r="A31" t="s">
        <v>30</v>
      </c>
      <c r="B31">
        <v>30</v>
      </c>
      <c r="C31">
        <v>1376.305934664211</v>
      </c>
      <c r="D31">
        <v>15</v>
      </c>
      <c r="E31">
        <v>4</v>
      </c>
      <c r="F31">
        <v>0</v>
      </c>
      <c r="G31">
        <v>11</v>
      </c>
      <c r="H31">
        <v>0</v>
      </c>
      <c r="J31">
        <f t="shared" si="2"/>
        <v>30</v>
      </c>
      <c r="K31">
        <f>VLOOKUP($A31,RankingWk16!$A$2:$H$33,2,FALSE)-J31</f>
        <v>0</v>
      </c>
      <c r="L31" t="str">
        <f t="shared" si="0"/>
        <v>Jacksonville Jaguars</v>
      </c>
      <c r="M31" s="5">
        <f t="shared" si="1"/>
        <v>1376.305934664211</v>
      </c>
      <c r="N31" s="6">
        <f>M31-VLOOKUP($A31,RankingWk16!$A$2:$H$33,3,FALSE)</f>
        <v>-9.2688291708291217</v>
      </c>
    </row>
    <row r="32" spans="1:14">
      <c r="A32" t="s">
        <v>42</v>
      </c>
      <c r="B32">
        <v>31</v>
      </c>
      <c r="C32">
        <v>1350.0059094830203</v>
      </c>
      <c r="D32">
        <v>15</v>
      </c>
      <c r="E32">
        <v>3</v>
      </c>
      <c r="F32">
        <v>0</v>
      </c>
      <c r="G32">
        <v>12</v>
      </c>
      <c r="H32">
        <v>0</v>
      </c>
      <c r="J32">
        <f t="shared" si="2"/>
        <v>31</v>
      </c>
      <c r="K32">
        <f>VLOOKUP($A32,RankingWk16!$A$2:$H$33,2,FALSE)-J32</f>
        <v>0</v>
      </c>
      <c r="L32" t="str">
        <f t="shared" si="0"/>
        <v>Cleveland Browns</v>
      </c>
      <c r="M32" s="5">
        <f t="shared" si="1"/>
        <v>1350.0059094830203</v>
      </c>
      <c r="N32" s="6">
        <f>M32-VLOOKUP($A32,RankingWk16!$A$2:$H$33,3,FALSE)</f>
        <v>-6.5306160818820445</v>
      </c>
    </row>
    <row r="33" spans="1:14">
      <c r="A33" t="s">
        <v>27</v>
      </c>
      <c r="B33">
        <v>32</v>
      </c>
      <c r="C33">
        <v>1326.4321169142961</v>
      </c>
      <c r="D33">
        <v>15</v>
      </c>
      <c r="E33">
        <v>3</v>
      </c>
      <c r="F33">
        <v>0</v>
      </c>
      <c r="G33">
        <v>12</v>
      </c>
      <c r="H33">
        <v>0</v>
      </c>
      <c r="J33">
        <f t="shared" si="2"/>
        <v>32</v>
      </c>
      <c r="K33">
        <f>VLOOKUP($A33,RankingWk16!$A$2:$H$33,2,FALSE)-J33</f>
        <v>0</v>
      </c>
      <c r="L33" t="str">
        <f t="shared" si="0"/>
        <v>Tennessee Titans</v>
      </c>
      <c r="M33" s="5">
        <f t="shared" si="1"/>
        <v>1326.4321169142961</v>
      </c>
      <c r="N33" s="6">
        <f>M33-VLOOKUP($A33,RankingWk16!$A$2:$H$33,3,FALSE)</f>
        <v>-6.985510519047466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 t="s">
        <v>61</v>
      </c>
      <c r="B2" t="s">
        <v>21</v>
      </c>
      <c r="C2" t="s">
        <v>37</v>
      </c>
      <c r="D2">
        <v>-1.1074074074069813</v>
      </c>
      <c r="E2">
        <v>1.0629629629629989</v>
      </c>
      <c r="F2">
        <v>2</v>
      </c>
      <c r="G2">
        <v>3.5277777777777475</v>
      </c>
      <c r="H2">
        <v>3</v>
      </c>
      <c r="I2">
        <v>-4</v>
      </c>
      <c r="J2">
        <v>-5</v>
      </c>
      <c r="K2">
        <v>-0.61999999999948197</v>
      </c>
    </row>
    <row r="3" spans="1:11">
      <c r="A3" t="s">
        <v>62</v>
      </c>
      <c r="B3" t="s">
        <v>22</v>
      </c>
      <c r="C3" t="s">
        <v>38</v>
      </c>
      <c r="D3">
        <v>7.3557621727429989</v>
      </c>
      <c r="E3">
        <v>0.7281624663567996</v>
      </c>
      <c r="F3">
        <v>0</v>
      </c>
      <c r="G3">
        <v>1.4558355762172992</v>
      </c>
      <c r="H3">
        <v>0</v>
      </c>
      <c r="I3">
        <v>-3</v>
      </c>
      <c r="J3">
        <v>2.5</v>
      </c>
      <c r="K3">
        <v>10.847712258380518</v>
      </c>
    </row>
    <row r="4" spans="1:11">
      <c r="A4" t="s">
        <v>63</v>
      </c>
      <c r="B4" t="s">
        <v>23</v>
      </c>
      <c r="C4" t="s">
        <v>39</v>
      </c>
      <c r="D4">
        <v>-2.1420765027330049</v>
      </c>
      <c r="E4">
        <v>-1.6202185792350008</v>
      </c>
      <c r="F4">
        <v>0</v>
      </c>
      <c r="G4">
        <v>-4.2172131147541014</v>
      </c>
      <c r="H4">
        <v>-6</v>
      </c>
      <c r="I4">
        <v>-3</v>
      </c>
      <c r="J4">
        <v>5</v>
      </c>
      <c r="K4">
        <v>-14.375409836066529</v>
      </c>
    </row>
    <row r="5" spans="1:11">
      <c r="A5" t="s">
        <v>64</v>
      </c>
      <c r="B5" t="s">
        <v>24</v>
      </c>
      <c r="C5" t="s">
        <v>40</v>
      </c>
      <c r="D5">
        <v>-5.3887147335419741</v>
      </c>
      <c r="E5">
        <v>-0.15360501567399609</v>
      </c>
      <c r="F5">
        <v>0</v>
      </c>
      <c r="G5">
        <v>0.27115987460815116</v>
      </c>
      <c r="H5">
        <v>-6</v>
      </c>
      <c r="I5">
        <v>-4</v>
      </c>
      <c r="J5">
        <v>5</v>
      </c>
      <c r="K5">
        <v>-12.325391849529382</v>
      </c>
    </row>
    <row r="6" spans="1:11">
      <c r="A6" t="s">
        <v>65</v>
      </c>
      <c r="B6" t="s">
        <v>25</v>
      </c>
      <c r="C6" t="s">
        <v>41</v>
      </c>
      <c r="D6">
        <v>3.5367599219260057</v>
      </c>
      <c r="E6">
        <v>-9.0435914118394578E-2</v>
      </c>
      <c r="F6">
        <v>-2</v>
      </c>
      <c r="G6">
        <v>-1.0556278464540991</v>
      </c>
      <c r="H6">
        <v>0</v>
      </c>
      <c r="I6">
        <v>-3</v>
      </c>
      <c r="J6">
        <v>-2.5</v>
      </c>
      <c r="K6">
        <v>-6.1311646063757852</v>
      </c>
    </row>
    <row r="7" spans="1:11">
      <c r="A7" t="s">
        <v>66</v>
      </c>
      <c r="B7" t="s">
        <v>26</v>
      </c>
      <c r="C7" t="s">
        <v>42</v>
      </c>
      <c r="D7">
        <v>5.1647770219200027</v>
      </c>
      <c r="E7">
        <v>0.57898715041579862</v>
      </c>
      <c r="F7">
        <v>0</v>
      </c>
      <c r="G7">
        <v>3.2180650037792979</v>
      </c>
      <c r="H7">
        <v>-3</v>
      </c>
      <c r="I7">
        <v>0</v>
      </c>
      <c r="J7">
        <v>0</v>
      </c>
      <c r="K7">
        <v>7.1541950113381185</v>
      </c>
    </row>
    <row r="8" spans="1:11">
      <c r="A8" t="s">
        <v>67</v>
      </c>
      <c r="B8" t="s">
        <v>27</v>
      </c>
      <c r="C8" t="s">
        <v>43</v>
      </c>
      <c r="D8">
        <v>2.1797820823239817</v>
      </c>
      <c r="E8">
        <v>-2.5375302663438006</v>
      </c>
      <c r="F8">
        <v>0</v>
      </c>
      <c r="G8">
        <v>-4.4915254237288016</v>
      </c>
      <c r="H8">
        <v>-12</v>
      </c>
      <c r="I8">
        <v>-4</v>
      </c>
      <c r="J8">
        <v>0</v>
      </c>
      <c r="K8">
        <v>-25.019128329298344</v>
      </c>
    </row>
    <row r="9" spans="1:11">
      <c r="A9" t="s">
        <v>68</v>
      </c>
      <c r="B9" t="s">
        <v>28</v>
      </c>
      <c r="C9" t="s">
        <v>44</v>
      </c>
      <c r="D9">
        <v>0.44636015325599487</v>
      </c>
      <c r="E9">
        <v>0.87611749680720408</v>
      </c>
      <c r="F9">
        <v>0</v>
      </c>
      <c r="G9">
        <v>1.0727969348659006</v>
      </c>
      <c r="H9">
        <v>-9</v>
      </c>
      <c r="I9">
        <v>-1</v>
      </c>
      <c r="J9">
        <v>-15</v>
      </c>
      <c r="K9">
        <v>-27.125670498085082</v>
      </c>
    </row>
    <row r="10" spans="1:11">
      <c r="A10" t="s">
        <v>69</v>
      </c>
      <c r="B10" t="s">
        <v>29</v>
      </c>
      <c r="C10" t="s">
        <v>45</v>
      </c>
      <c r="D10">
        <v>-10.804166666665992</v>
      </c>
      <c r="E10">
        <v>0.43333333333340107</v>
      </c>
      <c r="F10">
        <v>-2</v>
      </c>
      <c r="G10">
        <v>0.3125</v>
      </c>
      <c r="H10">
        <v>-12</v>
      </c>
      <c r="I10">
        <v>-3</v>
      </c>
      <c r="J10">
        <v>-10</v>
      </c>
      <c r="K10">
        <v>-44.469999999999111</v>
      </c>
    </row>
    <row r="11" spans="1:11">
      <c r="A11" t="s">
        <v>70</v>
      </c>
      <c r="B11" t="s">
        <v>30</v>
      </c>
      <c r="C11" t="s">
        <v>46</v>
      </c>
      <c r="D11">
        <v>-6.293103448276014</v>
      </c>
      <c r="E11">
        <v>-0.86576354679800005</v>
      </c>
      <c r="F11">
        <v>0</v>
      </c>
      <c r="G11">
        <v>-1.7580049261083497</v>
      </c>
      <c r="H11">
        <v>-9</v>
      </c>
      <c r="I11">
        <v>-4</v>
      </c>
      <c r="J11">
        <v>0</v>
      </c>
      <c r="K11">
        <v>-26.300246305418835</v>
      </c>
    </row>
    <row r="12" spans="1:11">
      <c r="A12" t="s">
        <v>71</v>
      </c>
      <c r="B12" t="s">
        <v>31</v>
      </c>
      <c r="C12" t="s">
        <v>47</v>
      </c>
      <c r="D12">
        <v>4.0103831006090047</v>
      </c>
      <c r="E12">
        <v>0.95810955961320587</v>
      </c>
      <c r="F12">
        <v>0</v>
      </c>
      <c r="G12">
        <v>0.67311134980310161</v>
      </c>
      <c r="H12">
        <v>-12</v>
      </c>
      <c r="I12">
        <v>-2</v>
      </c>
      <c r="J12">
        <v>-10</v>
      </c>
      <c r="K12">
        <v>-22.030075187969626</v>
      </c>
    </row>
    <row r="13" spans="1:11">
      <c r="A13" t="s">
        <v>72</v>
      </c>
      <c r="B13" t="s">
        <v>32</v>
      </c>
      <c r="C13" t="s">
        <v>48</v>
      </c>
      <c r="D13">
        <v>-1.5929746990910019</v>
      </c>
      <c r="E13">
        <v>0.11888970768840323</v>
      </c>
      <c r="F13">
        <v>2</v>
      </c>
      <c r="G13">
        <v>1.2503070498649005</v>
      </c>
      <c r="H13">
        <v>3</v>
      </c>
      <c r="I13">
        <v>0</v>
      </c>
      <c r="J13">
        <v>10</v>
      </c>
      <c r="K13">
        <v>17.731466470154761</v>
      </c>
    </row>
    <row r="14" spans="1:11">
      <c r="A14" t="s">
        <v>73</v>
      </c>
      <c r="B14" t="s">
        <v>33</v>
      </c>
      <c r="C14" t="s">
        <v>49</v>
      </c>
      <c r="D14">
        <v>-3.2306196165599772</v>
      </c>
      <c r="E14">
        <v>-0.37899416504599515</v>
      </c>
      <c r="F14">
        <v>-2</v>
      </c>
      <c r="G14">
        <v>-0.60850236176714922</v>
      </c>
      <c r="H14">
        <v>-9</v>
      </c>
      <c r="I14">
        <v>-3</v>
      </c>
      <c r="J14">
        <v>5</v>
      </c>
      <c r="K14">
        <v>-15.861739372047746</v>
      </c>
    </row>
    <row r="15" spans="1:11">
      <c r="A15" t="s">
        <v>74</v>
      </c>
      <c r="B15" t="s">
        <v>34</v>
      </c>
      <c r="C15" t="s">
        <v>50</v>
      </c>
      <c r="D15">
        <v>-0.75932203389800179</v>
      </c>
      <c r="E15">
        <v>0.79717514124279631</v>
      </c>
      <c r="F15">
        <v>0</v>
      </c>
      <c r="G15">
        <v>2.8234463276836008</v>
      </c>
      <c r="H15">
        <v>-9</v>
      </c>
      <c r="I15">
        <v>-1</v>
      </c>
      <c r="J15">
        <v>-2.5</v>
      </c>
      <c r="K15">
        <v>-11.566440677965923</v>
      </c>
    </row>
    <row r="16" spans="1:11">
      <c r="A16" t="s">
        <v>75</v>
      </c>
      <c r="B16" t="s">
        <v>35</v>
      </c>
      <c r="C16" t="s">
        <v>51</v>
      </c>
      <c r="D16">
        <v>11.413828689371002</v>
      </c>
      <c r="E16">
        <v>0.51393188854500238</v>
      </c>
      <c r="F16">
        <v>0</v>
      </c>
      <c r="G16">
        <v>1.3054695562435503</v>
      </c>
      <c r="H16">
        <v>-9</v>
      </c>
      <c r="I16">
        <v>-4</v>
      </c>
      <c r="J16">
        <v>-5</v>
      </c>
      <c r="K16">
        <v>-5.7201238390085347</v>
      </c>
    </row>
    <row r="17" spans="1:11">
      <c r="A17" t="s">
        <v>76</v>
      </c>
      <c r="B17" t="s">
        <v>36</v>
      </c>
      <c r="C17" t="s">
        <v>52</v>
      </c>
      <c r="D17">
        <v>-8.0196825396830036</v>
      </c>
      <c r="E17">
        <v>-0.99111111111120209</v>
      </c>
      <c r="F17">
        <v>0</v>
      </c>
      <c r="G17">
        <v>-1.6190476190476</v>
      </c>
      <c r="H17">
        <v>-9</v>
      </c>
      <c r="I17">
        <v>-2</v>
      </c>
      <c r="J17">
        <v>-2.5</v>
      </c>
      <c r="K17">
        <v>-28.955809523810164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>
      <c r="A2" t="s">
        <v>61</v>
      </c>
      <c r="B2" t="s">
        <v>21</v>
      </c>
      <c r="C2" t="s">
        <v>37</v>
      </c>
      <c r="D2">
        <v>241.59</v>
      </c>
      <c r="E2">
        <v>242.7</v>
      </c>
      <c r="F2">
        <v>27.81</v>
      </c>
      <c r="G2">
        <v>27.28</v>
      </c>
      <c r="H2">
        <v>1</v>
      </c>
      <c r="I2">
        <v>0</v>
      </c>
      <c r="J2">
        <v>4.72</v>
      </c>
      <c r="K2">
        <v>4.0199999999999996</v>
      </c>
      <c r="L2">
        <v>0</v>
      </c>
      <c r="M2">
        <v>1</v>
      </c>
      <c r="N2">
        <v>0</v>
      </c>
      <c r="O2">
        <v>0</v>
      </c>
      <c r="P2">
        <v>-1</v>
      </c>
      <c r="Q2">
        <v>425</v>
      </c>
      <c r="R2">
        <v>1</v>
      </c>
    </row>
    <row r="3" spans="1:18">
      <c r="A3" t="s">
        <v>62</v>
      </c>
      <c r="B3" t="s">
        <v>22</v>
      </c>
      <c r="C3" t="s">
        <v>38</v>
      </c>
      <c r="D3">
        <v>249.72</v>
      </c>
      <c r="E3">
        <v>242.36</v>
      </c>
      <c r="F3">
        <v>27.3</v>
      </c>
      <c r="G3">
        <v>26.93</v>
      </c>
      <c r="H3">
        <v>0</v>
      </c>
      <c r="I3">
        <v>0</v>
      </c>
      <c r="J3">
        <v>4.37</v>
      </c>
      <c r="K3">
        <v>4.08</v>
      </c>
      <c r="L3">
        <v>1</v>
      </c>
      <c r="M3">
        <v>0</v>
      </c>
      <c r="N3">
        <v>0</v>
      </c>
      <c r="O3">
        <v>0.5</v>
      </c>
      <c r="P3">
        <v>0</v>
      </c>
      <c r="Q3">
        <v>292</v>
      </c>
      <c r="R3">
        <v>0</v>
      </c>
    </row>
    <row r="4" spans="1:18">
      <c r="A4" t="s">
        <v>63</v>
      </c>
      <c r="B4" t="s">
        <v>23</v>
      </c>
      <c r="C4" t="s">
        <v>39</v>
      </c>
      <c r="D4">
        <v>242.33</v>
      </c>
      <c r="E4">
        <v>244.48</v>
      </c>
      <c r="F4">
        <v>26.58</v>
      </c>
      <c r="G4">
        <v>27.39</v>
      </c>
      <c r="H4">
        <v>0</v>
      </c>
      <c r="I4">
        <v>0</v>
      </c>
      <c r="J4">
        <v>3.55</v>
      </c>
      <c r="K4">
        <v>4.3899999999999997</v>
      </c>
      <c r="L4">
        <v>0</v>
      </c>
      <c r="M4">
        <v>0</v>
      </c>
      <c r="N4">
        <v>1</v>
      </c>
      <c r="O4">
        <v>0</v>
      </c>
      <c r="P4">
        <v>2</v>
      </c>
      <c r="Q4">
        <v>512</v>
      </c>
      <c r="R4">
        <v>0</v>
      </c>
    </row>
    <row r="5" spans="1:18">
      <c r="A5" t="s">
        <v>64</v>
      </c>
      <c r="B5" t="s">
        <v>24</v>
      </c>
      <c r="C5" t="s">
        <v>40</v>
      </c>
      <c r="D5">
        <v>238.82</v>
      </c>
      <c r="E5">
        <v>244.21</v>
      </c>
      <c r="F5">
        <v>27.18</v>
      </c>
      <c r="G5">
        <v>27.26</v>
      </c>
      <c r="H5">
        <v>0</v>
      </c>
      <c r="I5">
        <v>0</v>
      </c>
      <c r="J5">
        <v>4.38</v>
      </c>
      <c r="K5">
        <v>4.33</v>
      </c>
      <c r="L5">
        <v>1</v>
      </c>
      <c r="M5">
        <v>0</v>
      </c>
      <c r="N5">
        <v>0</v>
      </c>
      <c r="O5">
        <v>0</v>
      </c>
      <c r="P5">
        <v>2</v>
      </c>
      <c r="Q5">
        <v>237</v>
      </c>
      <c r="R5">
        <v>1</v>
      </c>
    </row>
    <row r="6" spans="1:18">
      <c r="A6" t="s">
        <v>65</v>
      </c>
      <c r="B6" t="s">
        <v>25</v>
      </c>
      <c r="C6" t="s">
        <v>41</v>
      </c>
      <c r="D6">
        <v>247.23</v>
      </c>
      <c r="E6">
        <v>243.69</v>
      </c>
      <c r="F6">
        <v>27.08</v>
      </c>
      <c r="G6">
        <v>27.12</v>
      </c>
      <c r="H6">
        <v>0</v>
      </c>
      <c r="I6">
        <v>1</v>
      </c>
      <c r="J6">
        <v>4.1500000000000004</v>
      </c>
      <c r="K6">
        <v>4.3600000000000003</v>
      </c>
      <c r="L6">
        <v>1</v>
      </c>
      <c r="M6">
        <v>1</v>
      </c>
      <c r="N6">
        <v>0</v>
      </c>
      <c r="O6">
        <v>0.5</v>
      </c>
      <c r="P6">
        <v>0</v>
      </c>
      <c r="Q6">
        <v>423</v>
      </c>
      <c r="R6">
        <v>0</v>
      </c>
    </row>
    <row r="7" spans="1:18">
      <c r="A7" t="s">
        <v>66</v>
      </c>
      <c r="B7" t="s">
        <v>26</v>
      </c>
      <c r="C7" t="s">
        <v>42</v>
      </c>
      <c r="D7">
        <v>243.98</v>
      </c>
      <c r="E7">
        <v>238.81</v>
      </c>
      <c r="F7">
        <v>27.33</v>
      </c>
      <c r="G7">
        <v>27.04</v>
      </c>
      <c r="H7">
        <v>0</v>
      </c>
      <c r="I7">
        <v>0</v>
      </c>
      <c r="J7">
        <v>4.55</v>
      </c>
      <c r="K7">
        <v>3.91</v>
      </c>
      <c r="L7">
        <v>2</v>
      </c>
      <c r="M7">
        <v>1</v>
      </c>
      <c r="N7">
        <v>0</v>
      </c>
      <c r="O7">
        <v>1</v>
      </c>
      <c r="P7">
        <v>1</v>
      </c>
      <c r="Q7">
        <v>115</v>
      </c>
      <c r="R7">
        <v>0</v>
      </c>
    </row>
    <row r="8" spans="1:18">
      <c r="A8" t="s">
        <v>67</v>
      </c>
      <c r="B8" t="s">
        <v>27</v>
      </c>
      <c r="C8" t="s">
        <v>43</v>
      </c>
      <c r="D8">
        <v>246.54</v>
      </c>
      <c r="E8">
        <v>244.36</v>
      </c>
      <c r="F8">
        <v>26.71</v>
      </c>
      <c r="G8">
        <v>27.98</v>
      </c>
      <c r="H8">
        <v>0</v>
      </c>
      <c r="I8">
        <v>0</v>
      </c>
      <c r="J8">
        <v>4</v>
      </c>
      <c r="K8">
        <v>4.9000000000000004</v>
      </c>
      <c r="L8">
        <v>0</v>
      </c>
      <c r="M8">
        <v>0</v>
      </c>
      <c r="N8">
        <v>0</v>
      </c>
      <c r="O8">
        <v>0</v>
      </c>
      <c r="P8">
        <v>4</v>
      </c>
      <c r="Q8">
        <v>251</v>
      </c>
      <c r="R8">
        <v>1</v>
      </c>
    </row>
    <row r="9" spans="1:18">
      <c r="A9" t="s">
        <v>68</v>
      </c>
      <c r="B9" t="s">
        <v>28</v>
      </c>
      <c r="C9" t="s">
        <v>44</v>
      </c>
      <c r="D9">
        <v>245.22</v>
      </c>
      <c r="E9">
        <v>244.78</v>
      </c>
      <c r="F9">
        <v>27.09</v>
      </c>
      <c r="G9">
        <v>26.65</v>
      </c>
      <c r="H9">
        <v>0</v>
      </c>
      <c r="I9">
        <v>0</v>
      </c>
      <c r="J9">
        <v>4.0999999999999996</v>
      </c>
      <c r="K9">
        <v>3.89</v>
      </c>
      <c r="L9">
        <v>0</v>
      </c>
      <c r="M9">
        <v>3</v>
      </c>
      <c r="N9">
        <v>0</v>
      </c>
      <c r="O9">
        <v>0</v>
      </c>
      <c r="P9">
        <v>3</v>
      </c>
      <c r="Q9">
        <v>1188</v>
      </c>
      <c r="R9">
        <v>1</v>
      </c>
    </row>
    <row r="10" spans="1:18">
      <c r="A10" t="s">
        <v>69</v>
      </c>
      <c r="B10" t="s">
        <v>29</v>
      </c>
      <c r="C10" t="s">
        <v>45</v>
      </c>
      <c r="D10">
        <v>240.72</v>
      </c>
      <c r="E10">
        <v>251.52</v>
      </c>
      <c r="F10">
        <v>26.8</v>
      </c>
      <c r="G10">
        <v>26.58</v>
      </c>
      <c r="H10">
        <v>0</v>
      </c>
      <c r="I10">
        <v>1</v>
      </c>
      <c r="J10">
        <v>3.83</v>
      </c>
      <c r="K10">
        <v>3.77</v>
      </c>
      <c r="L10">
        <v>0</v>
      </c>
      <c r="M10">
        <v>2</v>
      </c>
      <c r="N10">
        <v>0</v>
      </c>
      <c r="O10">
        <v>0</v>
      </c>
      <c r="P10">
        <v>4</v>
      </c>
      <c r="Q10">
        <v>259</v>
      </c>
      <c r="R10">
        <v>0</v>
      </c>
    </row>
    <row r="11" spans="1:18">
      <c r="A11" t="s">
        <v>70</v>
      </c>
      <c r="B11" t="s">
        <v>30</v>
      </c>
      <c r="C11" t="s">
        <v>46</v>
      </c>
      <c r="D11">
        <v>238.71</v>
      </c>
      <c r="E11">
        <v>245</v>
      </c>
      <c r="F11">
        <v>26.12</v>
      </c>
      <c r="G11">
        <v>26.55</v>
      </c>
      <c r="H11">
        <v>0</v>
      </c>
      <c r="I11">
        <v>0</v>
      </c>
      <c r="J11">
        <v>3.34</v>
      </c>
      <c r="K11">
        <v>3.7</v>
      </c>
      <c r="L11">
        <v>0</v>
      </c>
      <c r="M11">
        <v>0</v>
      </c>
      <c r="N11">
        <v>0</v>
      </c>
      <c r="O11">
        <v>0</v>
      </c>
      <c r="P11">
        <v>3</v>
      </c>
      <c r="Q11">
        <v>821</v>
      </c>
      <c r="R11">
        <v>1</v>
      </c>
    </row>
    <row r="12" spans="1:18">
      <c r="A12" t="s">
        <v>71</v>
      </c>
      <c r="B12" t="s">
        <v>31</v>
      </c>
      <c r="C12" t="s">
        <v>47</v>
      </c>
      <c r="D12">
        <v>247.56</v>
      </c>
      <c r="E12">
        <v>243.55</v>
      </c>
      <c r="F12">
        <v>27.32</v>
      </c>
      <c r="G12">
        <v>26.84</v>
      </c>
      <c r="H12">
        <v>0</v>
      </c>
      <c r="I12">
        <v>0</v>
      </c>
      <c r="J12">
        <v>4.18</v>
      </c>
      <c r="K12">
        <v>4.04</v>
      </c>
      <c r="L12">
        <v>0</v>
      </c>
      <c r="M12">
        <v>0</v>
      </c>
      <c r="N12">
        <v>0</v>
      </c>
      <c r="O12">
        <v>2</v>
      </c>
      <c r="P12">
        <v>4</v>
      </c>
      <c r="Q12">
        <v>1496</v>
      </c>
      <c r="R12">
        <v>2</v>
      </c>
    </row>
    <row r="13" spans="1:18">
      <c r="A13" t="s">
        <v>72</v>
      </c>
      <c r="B13" t="s">
        <v>32</v>
      </c>
      <c r="C13" t="s">
        <v>48</v>
      </c>
      <c r="D13">
        <v>243.9</v>
      </c>
      <c r="E13">
        <v>245.49</v>
      </c>
      <c r="F13">
        <v>26.45</v>
      </c>
      <c r="G13">
        <v>26.39</v>
      </c>
      <c r="H13">
        <v>1</v>
      </c>
      <c r="I13">
        <v>0</v>
      </c>
      <c r="J13">
        <v>3.72</v>
      </c>
      <c r="K13">
        <v>3.47</v>
      </c>
      <c r="L13">
        <v>2</v>
      </c>
      <c r="M13">
        <v>0</v>
      </c>
      <c r="N13">
        <v>0</v>
      </c>
      <c r="O13">
        <v>0</v>
      </c>
      <c r="P13">
        <v>-1</v>
      </c>
      <c r="Q13">
        <v>1259</v>
      </c>
      <c r="R13">
        <v>0</v>
      </c>
    </row>
    <row r="14" spans="1:18">
      <c r="A14" t="s">
        <v>73</v>
      </c>
      <c r="B14" t="s">
        <v>33</v>
      </c>
      <c r="C14" t="s">
        <v>49</v>
      </c>
      <c r="D14">
        <v>242.97</v>
      </c>
      <c r="E14">
        <v>246.2</v>
      </c>
      <c r="F14">
        <v>27.22</v>
      </c>
      <c r="G14">
        <v>27.41</v>
      </c>
      <c r="H14">
        <v>0</v>
      </c>
      <c r="I14">
        <v>1</v>
      </c>
      <c r="J14">
        <v>4.29</v>
      </c>
      <c r="K14">
        <v>4.41</v>
      </c>
      <c r="L14">
        <v>1</v>
      </c>
      <c r="M14">
        <v>0</v>
      </c>
      <c r="N14">
        <v>0</v>
      </c>
      <c r="O14">
        <v>0</v>
      </c>
      <c r="P14">
        <v>3</v>
      </c>
      <c r="Q14">
        <v>80</v>
      </c>
      <c r="R14">
        <v>0</v>
      </c>
    </row>
    <row r="15" spans="1:18">
      <c r="A15" t="s">
        <v>74</v>
      </c>
      <c r="B15" t="s">
        <v>34</v>
      </c>
      <c r="C15" t="s">
        <v>50</v>
      </c>
      <c r="D15">
        <v>245.8</v>
      </c>
      <c r="E15">
        <v>246.56</v>
      </c>
      <c r="F15">
        <v>27.48</v>
      </c>
      <c r="G15">
        <v>27.08</v>
      </c>
      <c r="H15">
        <v>0</v>
      </c>
      <c r="I15">
        <v>0</v>
      </c>
      <c r="J15">
        <v>4.68</v>
      </c>
      <c r="K15">
        <v>4.12</v>
      </c>
      <c r="L15">
        <v>0</v>
      </c>
      <c r="M15">
        <v>0</v>
      </c>
      <c r="N15">
        <v>0</v>
      </c>
      <c r="O15">
        <v>0.5</v>
      </c>
      <c r="P15">
        <v>3</v>
      </c>
      <c r="Q15">
        <v>1116</v>
      </c>
      <c r="R15">
        <v>1</v>
      </c>
    </row>
    <row r="16" spans="1:18">
      <c r="A16" t="s">
        <v>75</v>
      </c>
      <c r="B16" t="s">
        <v>35</v>
      </c>
      <c r="C16" t="s">
        <v>51</v>
      </c>
      <c r="D16">
        <v>247.76</v>
      </c>
      <c r="E16">
        <v>236.35</v>
      </c>
      <c r="F16">
        <v>27.27</v>
      </c>
      <c r="G16">
        <v>27.02</v>
      </c>
      <c r="H16">
        <v>0</v>
      </c>
      <c r="I16">
        <v>0</v>
      </c>
      <c r="J16">
        <v>4.3099999999999996</v>
      </c>
      <c r="K16">
        <v>4.05</v>
      </c>
      <c r="L16">
        <v>0</v>
      </c>
      <c r="M16">
        <v>0</v>
      </c>
      <c r="N16">
        <v>0.5</v>
      </c>
      <c r="O16">
        <v>1.5</v>
      </c>
      <c r="P16">
        <v>3</v>
      </c>
      <c r="Q16">
        <v>833</v>
      </c>
      <c r="R16">
        <v>1</v>
      </c>
    </row>
    <row r="17" spans="1:18">
      <c r="A17" t="s">
        <v>76</v>
      </c>
      <c r="B17" t="s">
        <v>36</v>
      </c>
      <c r="C17" t="s">
        <v>52</v>
      </c>
      <c r="D17">
        <v>237.52</v>
      </c>
      <c r="E17">
        <v>245.54</v>
      </c>
      <c r="F17">
        <v>26.06</v>
      </c>
      <c r="G17">
        <v>26.56</v>
      </c>
      <c r="H17">
        <v>0</v>
      </c>
      <c r="I17">
        <v>0</v>
      </c>
      <c r="J17">
        <v>3.2</v>
      </c>
      <c r="K17">
        <v>3.52</v>
      </c>
      <c r="L17">
        <v>0</v>
      </c>
      <c r="M17">
        <v>0</v>
      </c>
      <c r="N17">
        <v>0</v>
      </c>
      <c r="O17">
        <v>0.5</v>
      </c>
      <c r="P17">
        <v>3</v>
      </c>
      <c r="Q17">
        <v>1743</v>
      </c>
      <c r="R17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1652.2018401472867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1652.2018401472867</v>
      </c>
      <c r="N2" s="6">
        <f>M2-VLOOKUP($A2,RankingWk15!$A$2:$H$33,3,FALSE)</f>
        <v>-36.740969386842153</v>
      </c>
    </row>
    <row r="3" spans="1:14">
      <c r="A3" t="s">
        <v>51</v>
      </c>
      <c r="B3">
        <v>2</v>
      </c>
      <c r="C3">
        <v>1629.6908528650299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1629.6908528650299</v>
      </c>
      <c r="N3" s="6">
        <f>M3-VLOOKUP($A3,RankingWk15!$A$2:$H$33,3,FALSE)</f>
        <v>-9.3527795390737083</v>
      </c>
    </row>
    <row r="4" spans="1:14">
      <c r="A4" t="s">
        <v>34</v>
      </c>
      <c r="B4">
        <v>3</v>
      </c>
      <c r="C4">
        <v>1627.4752549785651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VLOOKUP($A4,RankingWk15!$A$2:$H$33,2,FALSE)-J4</f>
        <v>1</v>
      </c>
      <c r="L4" t="str">
        <f t="shared" si="0"/>
        <v>Seattle Seahawks</v>
      </c>
      <c r="M4" s="5">
        <f t="shared" si="1"/>
        <v>1627.4752549785651</v>
      </c>
      <c r="N4" s="6">
        <f>M4-VLOOKUP($A4,RankingWk15!$A$2:$H$33,3,FALSE)</f>
        <v>22.579846118300338</v>
      </c>
    </row>
    <row r="5" spans="1:14">
      <c r="A5" t="s">
        <v>52</v>
      </c>
      <c r="B5">
        <v>4</v>
      </c>
      <c r="C5">
        <v>1583.5901605942554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11</v>
      </c>
      <c r="L5" t="str">
        <f t="shared" si="0"/>
        <v>San Francisco 49ers</v>
      </c>
      <c r="M5" s="5">
        <f t="shared" si="1"/>
        <v>1583.5901605942554</v>
      </c>
      <c r="N5" s="6">
        <f>M5-VLOOKUP($A5,RankingWk15!$A$2:$H$33,3,FALSE)</f>
        <v>88.823650440716619</v>
      </c>
    </row>
    <row r="6" spans="1:14">
      <c r="A6" t="s">
        <v>41</v>
      </c>
      <c r="B6">
        <v>5</v>
      </c>
      <c r="C6">
        <v>1573.3061672614106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1573.3061672614106</v>
      </c>
      <c r="N6" s="6">
        <f>M6-VLOOKUP($A6,RankingWk15!$A$2:$H$33,3,FALSE)</f>
        <v>-24.835636467655831</v>
      </c>
    </row>
    <row r="7" spans="1:14">
      <c r="A7" t="s">
        <v>44</v>
      </c>
      <c r="B7">
        <v>6</v>
      </c>
      <c r="C7">
        <v>1559.5498597014414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5</v>
      </c>
      <c r="L7" t="str">
        <f t="shared" si="0"/>
        <v>Dallas Cowboys</v>
      </c>
      <c r="M7" s="5">
        <f t="shared" si="1"/>
        <v>1559.5498597014414</v>
      </c>
      <c r="N7" s="6">
        <f>M7-VLOOKUP($A7,RankingWk15!$A$2:$H$33,3,FALSE)</f>
        <v>26.13066269481601</v>
      </c>
    </row>
    <row r="8" spans="1:14">
      <c r="A8" t="s">
        <v>25</v>
      </c>
      <c r="B8">
        <v>7</v>
      </c>
      <c r="C8">
        <v>1550.9615187047909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f>VLOOKUP($A8,RankingWk15!$A$2:$H$33,2,FALSE)-J8</f>
        <v>6</v>
      </c>
      <c r="L8" t="str">
        <f t="shared" si="0"/>
        <v>Baltimore Ravens</v>
      </c>
      <c r="M8" s="5">
        <f t="shared" si="1"/>
        <v>1550.9615187047909</v>
      </c>
      <c r="N8" s="6">
        <f>M8-VLOOKUP($A8,RankingWk15!$A$2:$H$33,3,FALSE)</f>
        <v>39.037689565055643</v>
      </c>
    </row>
    <row r="9" spans="1:14">
      <c r="A9" t="s">
        <v>45</v>
      </c>
      <c r="B9">
        <v>8</v>
      </c>
      <c r="C9">
        <v>1544.5701832024336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f>VLOOKUP($A9,RankingWk15!$A$2:$H$33,2,FALSE)-J9</f>
        <v>1</v>
      </c>
      <c r="L9" t="str">
        <f t="shared" si="0"/>
        <v>Green Bay Packers</v>
      </c>
      <c r="M9" s="5">
        <f t="shared" si="1"/>
        <v>1544.5701832024336</v>
      </c>
      <c r="N9" s="6">
        <f>M9-VLOOKUP($A9,RankingWk15!$A$2:$H$33,3,FALSE)</f>
        <v>-3.2093037909410214</v>
      </c>
    </row>
    <row r="10" spans="1:14">
      <c r="A10" t="s">
        <v>50</v>
      </c>
      <c r="B10">
        <v>9</v>
      </c>
      <c r="C10">
        <v>1544.5237241118807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f>VLOOKUP($A10,RankingWk15!$A$2:$H$33,2,FALSE)-J10</f>
        <v>-3</v>
      </c>
      <c r="L10" t="str">
        <f t="shared" si="0"/>
        <v>Arizona Cardinals</v>
      </c>
      <c r="M10" s="5">
        <f t="shared" si="1"/>
        <v>1544.5237241118807</v>
      </c>
      <c r="N10" s="6">
        <f>M10-VLOOKUP($A10,RankingWk15!$A$2:$H$33,3,FALSE)</f>
        <v>-49.240833447237037</v>
      </c>
    </row>
    <row r="11" spans="1:14">
      <c r="A11" t="s">
        <v>26</v>
      </c>
      <c r="B11">
        <v>10</v>
      </c>
      <c r="C11">
        <v>1540.9563671145515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VLOOKUP($A11,RankingWk15!$A$2:$H$33,2,FALSE)-J11</f>
        <v>-3</v>
      </c>
      <c r="L11" t="str">
        <f t="shared" si="0"/>
        <v>Pittsburgh Steelers</v>
      </c>
      <c r="M11" s="5">
        <f t="shared" si="1"/>
        <v>1540.9563671145515</v>
      </c>
      <c r="N11" s="6">
        <f>M11-VLOOKUP($A11,RankingWk15!$A$2:$H$33,3,FALSE)</f>
        <v>-31.676976156381897</v>
      </c>
    </row>
    <row r="12" spans="1:14">
      <c r="A12" t="s">
        <v>43</v>
      </c>
      <c r="B12">
        <v>11</v>
      </c>
      <c r="C12">
        <v>1540.6987233688346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1540.6987233688346</v>
      </c>
      <c r="N12" s="6">
        <f>M12-VLOOKUP($A12,RankingWk15!$A$2:$H$33,3,FALSE)</f>
        <v>-18.618900293373827</v>
      </c>
    </row>
    <row r="13" spans="1:14">
      <c r="A13" t="s">
        <v>33</v>
      </c>
      <c r="B13">
        <v>12</v>
      </c>
      <c r="C13">
        <v>1528.5441571825022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VLOOKUP($A13,RankingWk15!$A$2:$H$33,2,FALSE)-J13</f>
        <v>9</v>
      </c>
      <c r="L13" t="str">
        <f t="shared" si="0"/>
        <v>Philadelphia Eagles</v>
      </c>
      <c r="M13" s="5">
        <f t="shared" si="1"/>
        <v>1528.5441571825022</v>
      </c>
      <c r="N13" s="6">
        <f>M13-VLOOKUP($A13,RankingWk15!$A$2:$H$33,3,FALSE)</f>
        <v>64.25209268260096</v>
      </c>
    </row>
    <row r="14" spans="1:14">
      <c r="A14" t="s">
        <v>24</v>
      </c>
      <c r="B14">
        <v>13</v>
      </c>
      <c r="C14">
        <v>1527.5942572502113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VLOOKUP($A14,RankingWk15!$A$2:$H$33,2,FALSE)-J14</f>
        <v>7</v>
      </c>
      <c r="L14" t="str">
        <f t="shared" si="0"/>
        <v>Detroit Lions</v>
      </c>
      <c r="M14" s="5">
        <f t="shared" si="1"/>
        <v>1527.5942572502113</v>
      </c>
      <c r="N14" s="6">
        <f>M14-VLOOKUP($A14,RankingWk15!$A$2:$H$33,3,FALSE)</f>
        <v>55.444446199264121</v>
      </c>
    </row>
    <row r="15" spans="1:14">
      <c r="A15" t="s">
        <v>21</v>
      </c>
      <c r="B15">
        <v>14</v>
      </c>
      <c r="C15">
        <v>1524.7382300418619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VLOOKUP($A15,RankingWk15!$A$2:$H$33,2,FALSE)-J15</f>
        <v>2</v>
      </c>
      <c r="L15" t="str">
        <f t="shared" si="0"/>
        <v>New Orleans Saints</v>
      </c>
      <c r="M15" s="5">
        <f t="shared" si="1"/>
        <v>1524.7382300418619</v>
      </c>
      <c r="N15" s="6">
        <f>M15-VLOOKUP($A15,RankingWk15!$A$2:$H$33,3,FALSE)</f>
        <v>34.10461695937056</v>
      </c>
    </row>
    <row r="16" spans="1:14">
      <c r="A16" t="s">
        <v>39</v>
      </c>
      <c r="B16">
        <v>15</v>
      </c>
      <c r="C16">
        <v>1521.1953189078079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VLOOKUP($A16,RankingWk15!$A$2:$H$33,2,FALSE)-J16</f>
        <v>-12</v>
      </c>
      <c r="L16" t="str">
        <f t="shared" si="0"/>
        <v>Carolina Panthers</v>
      </c>
      <c r="M16" s="5">
        <f t="shared" si="1"/>
        <v>1521.1953189078079</v>
      </c>
      <c r="N16" s="6">
        <f>M16-VLOOKUP($A16,RankingWk15!$A$2:$H$33,3,FALSE)</f>
        <v>-108.30745697438533</v>
      </c>
    </row>
    <row r="17" spans="1:14">
      <c r="A17" t="s">
        <v>35</v>
      </c>
      <c r="B17">
        <v>16</v>
      </c>
      <c r="C17">
        <v>1508.5497411824174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VLOOKUP($A17,RankingWk15!$A$2:$H$33,2,FALSE)-J17</f>
        <v>7</v>
      </c>
      <c r="L17" t="str">
        <f t="shared" si="0"/>
        <v>San Diego Chargers</v>
      </c>
      <c r="M17" s="5">
        <f t="shared" si="1"/>
        <v>1508.5497411824174</v>
      </c>
      <c r="N17" s="6">
        <f>M17-VLOOKUP($A17,RankingWk15!$A$2:$H$33,3,FALSE)</f>
        <v>49.620910326366129</v>
      </c>
    </row>
    <row r="18" spans="1:14">
      <c r="A18" t="s">
        <v>47</v>
      </c>
      <c r="B18">
        <v>17</v>
      </c>
      <c r="C18">
        <v>1504.1739481370462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VLOOKUP($A18,RankingWk15!$A$2:$H$33,2,FALSE)-J18</f>
        <v>-5</v>
      </c>
      <c r="L18" t="str">
        <f t="shared" si="0"/>
        <v>Kansas City Chiefs</v>
      </c>
      <c r="M18" s="5">
        <f t="shared" si="1"/>
        <v>1504.1739481370462</v>
      </c>
      <c r="N18" s="6">
        <f>M18-VLOOKUP($A18,RankingWk15!$A$2:$H$33,3,FALSE)</f>
        <v>-20.936063006902486</v>
      </c>
    </row>
    <row r="19" spans="1:14">
      <c r="A19" t="s">
        <v>48</v>
      </c>
      <c r="B19">
        <v>18</v>
      </c>
      <c r="C19">
        <v>1487.0531036397595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VLOOKUP($A19,RankingWk15!$A$2:$H$33,2,FALSE)-J19</f>
        <v>4</v>
      </c>
      <c r="L19" t="str">
        <f t="shared" si="0"/>
        <v>Miami Dolphins</v>
      </c>
      <c r="M19" s="5">
        <f t="shared" si="1"/>
        <v>1487.0531036397595</v>
      </c>
      <c r="N19" s="6">
        <f>M19-VLOOKUP($A19,RankingWk15!$A$2:$H$33,3,FALSE)</f>
        <v>27.48128519065358</v>
      </c>
    </row>
    <row r="20" spans="1:14">
      <c r="A20" t="s">
        <v>38</v>
      </c>
      <c r="B20">
        <v>19</v>
      </c>
      <c r="C20">
        <v>1486.908006427713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VLOOKUP($A20,RankingWk15!$A$2:$H$33,2,FALSE)-J20</f>
        <v>-5</v>
      </c>
      <c r="L20" t="str">
        <f t="shared" si="0"/>
        <v>Buffalo Bills</v>
      </c>
      <c r="M20" s="5">
        <f t="shared" si="1"/>
        <v>1486.908006427713</v>
      </c>
      <c r="N20" s="6">
        <f>M20-VLOOKUP($A20,RankingWk15!$A$2:$H$33,3,FALSE)</f>
        <v>-15.349714072385723</v>
      </c>
    </row>
    <row r="21" spans="1:14">
      <c r="A21" t="s">
        <v>46</v>
      </c>
      <c r="B21">
        <v>20</v>
      </c>
      <c r="C21">
        <v>1486.235282666162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VLOOKUP($A21,RankingWk15!$A$2:$H$33,2,FALSE)-J21</f>
        <v>-2</v>
      </c>
      <c r="L21" t="str">
        <f t="shared" si="0"/>
        <v>Houston Texans</v>
      </c>
      <c r="M21" s="5">
        <f t="shared" si="1"/>
        <v>1486.235282666162</v>
      </c>
      <c r="N21" s="6">
        <f>M21-VLOOKUP($A21,RankingWk15!$A$2:$H$33,3,FALSE)</f>
        <v>3.4581982002907807</v>
      </c>
    </row>
    <row r="22" spans="1:14">
      <c r="A22" t="s">
        <v>49</v>
      </c>
      <c r="B22">
        <v>21</v>
      </c>
      <c r="C22">
        <v>1484.6687074432323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5">
        <f t="shared" si="1"/>
        <v>1484.6687074432323</v>
      </c>
      <c r="N22" s="6">
        <f>M22-VLOOKUP($A22,RankingWk15!$A$2:$H$33,3,FALSE)</f>
        <v>11.398430892338183</v>
      </c>
    </row>
    <row r="23" spans="1:14">
      <c r="A23" t="s">
        <v>37</v>
      </c>
      <c r="B23">
        <v>22</v>
      </c>
      <c r="C23">
        <v>1477.5036746395369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VLOOKUP($A23,RankingWk15!$A$2:$H$33,2,FALSE)-J23</f>
        <v>3</v>
      </c>
      <c r="L23" t="str">
        <f t="shared" si="0"/>
        <v>Atlanta Falcons</v>
      </c>
      <c r="M23" s="5">
        <f t="shared" si="1"/>
        <v>1477.5036746395369</v>
      </c>
      <c r="N23" s="6">
        <f>M23-VLOOKUP($A23,RankingWk15!$A$2:$H$33,3,FALSE)</f>
        <v>23.729966521730148</v>
      </c>
    </row>
    <row r="24" spans="1:14">
      <c r="A24" t="s">
        <v>40</v>
      </c>
      <c r="B24">
        <v>23</v>
      </c>
      <c r="C24">
        <v>1468.5675754370689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VLOOKUP($A24,RankingWk15!$A$2:$H$33,2,FALSE)-J24</f>
        <v>1</v>
      </c>
      <c r="L24" t="str">
        <f t="shared" si="0"/>
        <v>Chicago Bears</v>
      </c>
      <c r="M24" s="5">
        <f t="shared" si="1"/>
        <v>1468.5675754370689</v>
      </c>
      <c r="N24" s="6">
        <f>M24-VLOOKUP($A24,RankingWk15!$A$2:$H$33,3,FALSE)</f>
        <v>14.282254135127005</v>
      </c>
    </row>
    <row r="25" spans="1:14">
      <c r="A25" t="s">
        <v>29</v>
      </c>
      <c r="B25">
        <v>24</v>
      </c>
      <c r="C25">
        <v>1464.5375928018932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VLOOKUP($A25,RankingWk15!$A$2:$H$33,2,FALSE)-J25</f>
        <v>-14</v>
      </c>
      <c r="L25" t="str">
        <f t="shared" si="0"/>
        <v>Minnesota Vikings</v>
      </c>
      <c r="M25" s="5">
        <f t="shared" si="1"/>
        <v>1464.5375928018932</v>
      </c>
      <c r="N25" s="6">
        <f>M25-VLOOKUP($A25,RankingWk15!$A$2:$H$33,3,FALSE)</f>
        <v>-72.551880638989132</v>
      </c>
    </row>
    <row r="26" spans="1:14">
      <c r="A26" t="s">
        <v>36</v>
      </c>
      <c r="B26">
        <v>25</v>
      </c>
      <c r="C26">
        <v>1450.4791230416449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f>VLOOKUP($A26,RankingWk15!$A$2:$H$33,2,FALSE)-J26</f>
        <v>1</v>
      </c>
      <c r="L26" t="str">
        <f t="shared" si="0"/>
        <v>St. Louis Rams</v>
      </c>
      <c r="M26" s="5">
        <f t="shared" si="1"/>
        <v>1450.4791230416449</v>
      </c>
      <c r="N26" s="6">
        <f>M26-VLOOKUP($A26,RankingWk15!$A$2:$H$33,3,FALSE)</f>
        <v>3.407639092592035</v>
      </c>
    </row>
    <row r="27" spans="1:14">
      <c r="A27" t="s">
        <v>22</v>
      </c>
      <c r="B27">
        <v>26</v>
      </c>
      <c r="C27">
        <v>1438.0545607902627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VLOOKUP($A27,RankingWk15!$A$2:$H$33,2,FALSE)-J27</f>
        <v>-9</v>
      </c>
      <c r="L27" t="str">
        <f t="shared" si="0"/>
        <v>New York Jets</v>
      </c>
      <c r="M27" s="5">
        <f t="shared" si="1"/>
        <v>1438.0545607902627</v>
      </c>
      <c r="N27" s="6">
        <f>M27-VLOOKUP($A27,RankingWk15!$A$2:$H$33,3,FALSE)</f>
        <v>-45.529353580430097</v>
      </c>
    </row>
    <row r="28" spans="1:14">
      <c r="A28" t="s">
        <v>30</v>
      </c>
      <c r="B28">
        <v>27</v>
      </c>
      <c r="C28">
        <v>1427.1206282686098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1427.1206282686098</v>
      </c>
      <c r="N28" s="6">
        <f>M28-VLOOKUP($A28,RankingWk15!$A$2:$H$33,3,FALSE)</f>
        <v>31.104942930818197</v>
      </c>
    </row>
    <row r="29" spans="1:14">
      <c r="A29" t="s">
        <v>28</v>
      </c>
      <c r="B29">
        <v>28</v>
      </c>
      <c r="C29">
        <v>1396.7511562614177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1396.7511562614177</v>
      </c>
      <c r="N29" s="6">
        <f>M29-VLOOKUP($A29,RankingWk15!$A$2:$H$33,3,FALSE)</f>
        <v>-32.181604436640328</v>
      </c>
    </row>
    <row r="30" spans="1:14">
      <c r="A30" t="s">
        <v>42</v>
      </c>
      <c r="B30">
        <v>29</v>
      </c>
      <c r="C30">
        <v>1374.524564542015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VLOOKUP($A30,RankingWk15!$A$2:$H$33,2,FALSE)-J30</f>
        <v>2</v>
      </c>
      <c r="L30" t="str">
        <f t="shared" si="0"/>
        <v>Cleveland Browns</v>
      </c>
      <c r="M30" s="5">
        <f t="shared" si="1"/>
        <v>1374.524564542015</v>
      </c>
      <c r="N30" s="6">
        <f>M30-VLOOKUP($A30,RankingWk15!$A$2:$H$33,3,FALSE)</f>
        <v>13.047508695553915</v>
      </c>
    </row>
    <row r="31" spans="1:14">
      <c r="A31" t="s">
        <v>27</v>
      </c>
      <c r="B31">
        <v>30</v>
      </c>
      <c r="C31">
        <v>1373.2077760871796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f>VLOOKUP($A31,RankingWk15!$A$2:$H$33,2,FALSE)-J31</f>
        <v>2</v>
      </c>
      <c r="L31" t="str">
        <f t="shared" si="0"/>
        <v>Tennessee Titans</v>
      </c>
      <c r="M31" s="5">
        <f t="shared" si="1"/>
        <v>1373.2077760871796</v>
      </c>
      <c r="N31" s="6">
        <f>M31-VLOOKUP($A31,RankingWk15!$A$2:$H$33,3,FALSE)</f>
        <v>36.887563457872375</v>
      </c>
    </row>
    <row r="32" spans="1:14">
      <c r="A32" t="s">
        <v>31</v>
      </c>
      <c r="B32">
        <v>31</v>
      </c>
      <c r="C32">
        <v>1368.7565318707141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f>VLOOKUP($A32,RankingWk15!$A$2:$H$33,2,FALSE)-J32</f>
        <v>-3</v>
      </c>
      <c r="L32" t="str">
        <f t="shared" si="0"/>
        <v>Oakland Raiders</v>
      </c>
      <c r="M32" s="5">
        <f t="shared" si="1"/>
        <v>1368.7565318707141</v>
      </c>
      <c r="N32" s="6">
        <f>M32-VLOOKUP($A32,RankingWk15!$A$2:$H$33,3,FALSE)</f>
        <v>-42.129792725182142</v>
      </c>
    </row>
    <row r="33" spans="1:14">
      <c r="A33" t="s">
        <v>23</v>
      </c>
      <c r="B33">
        <v>32</v>
      </c>
      <c r="C33">
        <v>1356.483728613546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f>VLOOKUP($A33,RankingWk15!$A$2:$H$33,2,FALSE)-J33</f>
        <v>-3</v>
      </c>
      <c r="L33" t="str">
        <f t="shared" si="0"/>
        <v>Tampa Bay Buccaneers</v>
      </c>
      <c r="M33" s="5">
        <f t="shared" si="1"/>
        <v>1356.483728613546</v>
      </c>
      <c r="N33" s="6">
        <f>M33-VLOOKUP($A33,RankingWk15!$A$2:$H$33,3,FALSE)</f>
        <v>-45.145119303962701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1659.1050511486999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1659.1050511486999</v>
      </c>
      <c r="N2" s="6">
        <f>M2-VLOOKUP($A2,RankingWk15!$A$2:$H$33,3,FALSE)</f>
        <v>-29.83775838542897</v>
      </c>
    </row>
    <row r="3" spans="1:14">
      <c r="A3" t="s">
        <v>51</v>
      </c>
      <c r="B3">
        <v>2</v>
      </c>
      <c r="C3">
        <v>1637.4628452358565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1637.4628452358565</v>
      </c>
      <c r="N3" s="6">
        <f>M3-VLOOKUP($A3,RankingWk15!$A$2:$H$33,3,FALSE)</f>
        <v>-1.5807871682470704</v>
      </c>
    </row>
    <row r="4" spans="1:14">
      <c r="A4" t="s">
        <v>34</v>
      </c>
      <c r="B4">
        <v>3</v>
      </c>
      <c r="C4">
        <v>1612.7801999821129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VLOOKUP($A4,RankingWk15!$A$2:$H$33,2,FALSE)-J4</f>
        <v>1</v>
      </c>
      <c r="L4" t="str">
        <f t="shared" si="0"/>
        <v>Seattle Seahawks</v>
      </c>
      <c r="M4" s="5">
        <f t="shared" si="1"/>
        <v>1612.7801999821129</v>
      </c>
      <c r="N4" s="6">
        <f>M4-VLOOKUP($A4,RankingWk15!$A$2:$H$33,3,FALSE)</f>
        <v>7.8847911218481386</v>
      </c>
    </row>
    <row r="5" spans="1:14">
      <c r="A5" t="s">
        <v>52</v>
      </c>
      <c r="B5">
        <v>4</v>
      </c>
      <c r="C5">
        <v>1590.291652552402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11</v>
      </c>
      <c r="L5" t="str">
        <f t="shared" si="0"/>
        <v>San Francisco 49ers</v>
      </c>
      <c r="M5" s="5">
        <f t="shared" si="1"/>
        <v>1590.291652552402</v>
      </c>
      <c r="N5" s="6">
        <f>M5-VLOOKUP($A5,RankingWk15!$A$2:$H$33,3,FALSE)</f>
        <v>95.525142398863181</v>
      </c>
    </row>
    <row r="6" spans="1:14">
      <c r="A6" t="s">
        <v>41</v>
      </c>
      <c r="B6">
        <v>5</v>
      </c>
      <c r="C6">
        <v>1578.0162708168953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0</v>
      </c>
      <c r="L6" t="str">
        <f t="shared" si="0"/>
        <v>Cincinnati Bengals</v>
      </c>
      <c r="M6" s="5">
        <f t="shared" si="1"/>
        <v>1578.0162708168953</v>
      </c>
      <c r="N6" s="6">
        <f>M6-VLOOKUP($A6,RankingWk15!$A$2:$H$33,3,FALSE)</f>
        <v>-20.125532912171138</v>
      </c>
    </row>
    <row r="7" spans="1:14">
      <c r="A7" t="s">
        <v>44</v>
      </c>
      <c r="B7">
        <v>6</v>
      </c>
      <c r="C7">
        <v>1567.4273695995387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5</v>
      </c>
      <c r="L7" t="str">
        <f t="shared" si="0"/>
        <v>Dallas Cowboys</v>
      </c>
      <c r="M7" s="5">
        <f t="shared" si="1"/>
        <v>1567.4273695995387</v>
      </c>
      <c r="N7" s="6">
        <f>M7-VLOOKUP($A7,RankingWk15!$A$2:$H$33,3,FALSE)</f>
        <v>34.008172592913297</v>
      </c>
    </row>
    <row r="8" spans="1:14">
      <c r="A8" t="s">
        <v>50</v>
      </c>
      <c r="B8">
        <v>7</v>
      </c>
      <c r="C8">
        <v>1553.9548666151663</v>
      </c>
      <c r="D8">
        <v>1</v>
      </c>
      <c r="E8">
        <v>1</v>
      </c>
      <c r="F8">
        <v>0</v>
      </c>
      <c r="G8">
        <v>0</v>
      </c>
      <c r="H8">
        <v>0</v>
      </c>
      <c r="J8">
        <f t="shared" si="2"/>
        <v>7</v>
      </c>
      <c r="K8">
        <f>VLOOKUP($A8,RankingWk15!$A$2:$H$33,2,FALSE)-J8</f>
        <v>-1</v>
      </c>
      <c r="L8" t="str">
        <f t="shared" si="0"/>
        <v>Arizona Cardinals</v>
      </c>
      <c r="M8" s="5">
        <f t="shared" si="1"/>
        <v>1553.9548666151663</v>
      </c>
      <c r="N8" s="6">
        <f>M8-VLOOKUP($A8,RankingWk15!$A$2:$H$33,3,FALSE)</f>
        <v>-39.809690943951409</v>
      </c>
    </row>
    <row r="9" spans="1:14">
      <c r="A9" t="s">
        <v>45</v>
      </c>
      <c r="B9">
        <v>8</v>
      </c>
      <c r="C9">
        <v>1552.4168903424304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VLOOKUP($A9,RankingWk15!$A$2:$H$33,2,FALSE)-J9</f>
        <v>1</v>
      </c>
      <c r="L9" t="str">
        <f t="shared" si="0"/>
        <v>Green Bay Packers</v>
      </c>
      <c r="M9" s="5">
        <f t="shared" si="1"/>
        <v>1552.4168903424304</v>
      </c>
      <c r="N9" s="6">
        <f>M9-VLOOKUP($A9,RankingWk15!$A$2:$H$33,3,FALSE)</f>
        <v>4.6374033490558304</v>
      </c>
    </row>
    <row r="10" spans="1:14">
      <c r="A10" t="s">
        <v>25</v>
      </c>
      <c r="B10">
        <v>9</v>
      </c>
      <c r="C10">
        <v>1543.1895263339643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VLOOKUP($A10,RankingWk15!$A$2:$H$33,2,FALSE)-J10</f>
        <v>4</v>
      </c>
      <c r="L10" t="str">
        <f t="shared" si="0"/>
        <v>Baltimore Ravens</v>
      </c>
      <c r="M10" s="5">
        <f t="shared" si="1"/>
        <v>1543.1895263339643</v>
      </c>
      <c r="N10" s="6">
        <f>M10-VLOOKUP($A10,RankingWk15!$A$2:$H$33,3,FALSE)</f>
        <v>31.265697194229006</v>
      </c>
    </row>
    <row r="11" spans="1:14">
      <c r="A11" t="s">
        <v>26</v>
      </c>
      <c r="B11">
        <v>10</v>
      </c>
      <c r="C11">
        <v>1534.0531561131384</v>
      </c>
      <c r="D11">
        <v>1</v>
      </c>
      <c r="E11">
        <v>0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VLOOKUP($A11,RankingWk15!$A$2:$H$33,2,FALSE)-J11</f>
        <v>-3</v>
      </c>
      <c r="L11" t="str">
        <f t="shared" si="0"/>
        <v>Pittsburgh Steelers</v>
      </c>
      <c r="M11" s="5">
        <f t="shared" si="1"/>
        <v>1534.0531561131384</v>
      </c>
      <c r="N11" s="6">
        <f>M11-VLOOKUP($A11,RankingWk15!$A$2:$H$33,3,FALSE)</f>
        <v>-38.580187157795081</v>
      </c>
    </row>
    <row r="12" spans="1:14">
      <c r="A12" t="s">
        <v>43</v>
      </c>
      <c r="B12">
        <v>11</v>
      </c>
      <c r="C12">
        <v>1529.1627548482202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1529.1627548482202</v>
      </c>
      <c r="N12" s="6">
        <f>M12-VLOOKUP($A12,RankingWk15!$A$2:$H$33,3,FALSE)</f>
        <v>-30.154868813988287</v>
      </c>
    </row>
    <row r="13" spans="1:14">
      <c r="A13" t="s">
        <v>39</v>
      </c>
      <c r="B13">
        <v>12</v>
      </c>
      <c r="C13">
        <v>1528.5519189992904</v>
      </c>
      <c r="D13">
        <v>1</v>
      </c>
      <c r="E13">
        <v>1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VLOOKUP($A13,RankingWk15!$A$2:$H$33,2,FALSE)-J13</f>
        <v>-9</v>
      </c>
      <c r="L13" t="str">
        <f t="shared" si="0"/>
        <v>Carolina Panthers</v>
      </c>
      <c r="M13" s="5">
        <f t="shared" si="1"/>
        <v>1528.5519189992904</v>
      </c>
      <c r="N13" s="6">
        <f>M13-VLOOKUP($A13,RankingWk15!$A$2:$H$33,3,FALSE)</f>
        <v>-100.95085688290283</v>
      </c>
    </row>
    <row r="14" spans="1:14">
      <c r="A14" t="s">
        <v>35</v>
      </c>
      <c r="B14">
        <v>13</v>
      </c>
      <c r="C14">
        <v>1519.0973380848666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VLOOKUP($A14,RankingWk15!$A$2:$H$33,2,FALSE)-J14</f>
        <v>10</v>
      </c>
      <c r="L14" t="str">
        <f t="shared" si="0"/>
        <v>San Diego Chargers</v>
      </c>
      <c r="M14" s="5">
        <f t="shared" si="1"/>
        <v>1519.0973380848666</v>
      </c>
      <c r="N14" s="6">
        <f>M14-VLOOKUP($A14,RankingWk15!$A$2:$H$33,3,FALSE)</f>
        <v>60.168507228815315</v>
      </c>
    </row>
    <row r="15" spans="1:14">
      <c r="A15" t="s">
        <v>33</v>
      </c>
      <c r="B15">
        <v>14</v>
      </c>
      <c r="C15">
        <v>1517.0855717428851</v>
      </c>
      <c r="D15">
        <v>1</v>
      </c>
      <c r="E15">
        <v>0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VLOOKUP($A15,RankingWk15!$A$2:$H$33,2,FALSE)-J15</f>
        <v>7</v>
      </c>
      <c r="L15" t="str">
        <f t="shared" si="0"/>
        <v>Philadelphia Eagles</v>
      </c>
      <c r="M15" s="5">
        <f t="shared" si="1"/>
        <v>1517.0855717428851</v>
      </c>
      <c r="N15" s="6">
        <f>M15-VLOOKUP($A15,RankingWk15!$A$2:$H$33,3,FALSE)</f>
        <v>52.793507242983878</v>
      </c>
    </row>
    <row r="16" spans="1:14">
      <c r="A16" t="s">
        <v>24</v>
      </c>
      <c r="B16">
        <v>15</v>
      </c>
      <c r="C16">
        <v>1517.0466603477621</v>
      </c>
      <c r="D16">
        <v>1</v>
      </c>
      <c r="E16">
        <v>0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VLOOKUP($A16,RankingWk15!$A$2:$H$33,2,FALSE)-J16</f>
        <v>5</v>
      </c>
      <c r="L16" t="str">
        <f t="shared" si="0"/>
        <v>Detroit Lions</v>
      </c>
      <c r="M16" s="5">
        <f t="shared" si="1"/>
        <v>1517.0466603477621</v>
      </c>
      <c r="N16" s="6">
        <f>M16-VLOOKUP($A16,RankingWk15!$A$2:$H$33,3,FALSE)</f>
        <v>44.896849296814935</v>
      </c>
    </row>
    <row r="17" spans="1:14">
      <c r="A17" t="s">
        <v>21</v>
      </c>
      <c r="B17">
        <v>16</v>
      </c>
      <c r="C17">
        <v>1515.3070875385763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VLOOKUP($A17,RankingWk15!$A$2:$H$33,2,FALSE)-J17</f>
        <v>0</v>
      </c>
      <c r="L17" t="str">
        <f t="shared" si="0"/>
        <v>New Orleans Saints</v>
      </c>
      <c r="M17" s="5">
        <f t="shared" si="1"/>
        <v>1515.3070875385763</v>
      </c>
      <c r="N17" s="6">
        <f>M17-VLOOKUP($A17,RankingWk15!$A$2:$H$33,3,FALSE)</f>
        <v>24.673474456084932</v>
      </c>
    </row>
    <row r="18" spans="1:14">
      <c r="A18" t="s">
        <v>47</v>
      </c>
      <c r="B18">
        <v>17</v>
      </c>
      <c r="C18">
        <v>1513.658090155064</v>
      </c>
      <c r="D18">
        <v>1</v>
      </c>
      <c r="E18">
        <v>1</v>
      </c>
      <c r="F18">
        <v>0</v>
      </c>
      <c r="G18">
        <v>0</v>
      </c>
      <c r="H18">
        <v>0</v>
      </c>
      <c r="J18">
        <f t="shared" si="2"/>
        <v>17</v>
      </c>
      <c r="K18">
        <f>VLOOKUP($A18,RankingWk15!$A$2:$H$33,2,FALSE)-J18</f>
        <v>-5</v>
      </c>
      <c r="L18" t="str">
        <f t="shared" si="0"/>
        <v>Kansas City Chiefs</v>
      </c>
      <c r="M18" s="5">
        <f t="shared" si="1"/>
        <v>1513.658090155064</v>
      </c>
      <c r="N18" s="6">
        <f>M18-VLOOKUP($A18,RankingWk15!$A$2:$H$33,3,FALSE)</f>
        <v>-11.451920988884694</v>
      </c>
    </row>
    <row r="19" spans="1:14">
      <c r="A19" t="s">
        <v>38</v>
      </c>
      <c r="B19">
        <v>18</v>
      </c>
      <c r="C19">
        <v>1498.4439749483274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VLOOKUP($A19,RankingWk15!$A$2:$H$33,2,FALSE)-J19</f>
        <v>-4</v>
      </c>
      <c r="L19" t="str">
        <f t="shared" si="0"/>
        <v>Buffalo Bills</v>
      </c>
      <c r="M19" s="5">
        <f t="shared" si="1"/>
        <v>1498.4439749483274</v>
      </c>
      <c r="N19" s="6">
        <f>M19-VLOOKUP($A19,RankingWk15!$A$2:$H$33,3,FALSE)</f>
        <v>-3.8137455517712624</v>
      </c>
    </row>
    <row r="20" spans="1:14">
      <c r="A20" t="s">
        <v>48</v>
      </c>
      <c r="B20">
        <v>19</v>
      </c>
      <c r="C20">
        <v>1494.5109910930739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VLOOKUP($A20,RankingWk15!$A$2:$H$33,2,FALSE)-J20</f>
        <v>3</v>
      </c>
      <c r="L20" t="str">
        <f t="shared" si="0"/>
        <v>Miami Dolphins</v>
      </c>
      <c r="M20" s="5">
        <f t="shared" si="1"/>
        <v>1494.5109910930739</v>
      </c>
      <c r="N20" s="6">
        <f>M20-VLOOKUP($A20,RankingWk15!$A$2:$H$33,3,FALSE)</f>
        <v>34.93917264396805</v>
      </c>
    </row>
    <row r="21" spans="1:14">
      <c r="A21" t="s">
        <v>37</v>
      </c>
      <c r="B21">
        <v>20</v>
      </c>
      <c r="C21">
        <v>1488.962260079154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VLOOKUP($A21,RankingWk15!$A$2:$H$33,2,FALSE)-J21</f>
        <v>5</v>
      </c>
      <c r="L21" t="str">
        <f t="shared" si="0"/>
        <v>Atlanta Falcons</v>
      </c>
      <c r="M21" s="5">
        <f t="shared" si="1"/>
        <v>1488.962260079154</v>
      </c>
      <c r="N21" s="6">
        <f>M21-VLOOKUP($A21,RankingWk15!$A$2:$H$33,3,FALSE)</f>
        <v>35.18855196134723</v>
      </c>
    </row>
    <row r="22" spans="1:14">
      <c r="A22" t="s">
        <v>49</v>
      </c>
      <c r="B22">
        <v>21</v>
      </c>
      <c r="C22">
        <v>1476.791197545135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5">
        <f t="shared" si="1"/>
        <v>1476.791197545135</v>
      </c>
      <c r="N22" s="6">
        <f>M22-VLOOKUP($A22,RankingWk15!$A$2:$H$33,3,FALSE)</f>
        <v>3.5209209942408961</v>
      </c>
    </row>
    <row r="23" spans="1:14">
      <c r="A23" t="s">
        <v>46</v>
      </c>
      <c r="B23">
        <v>22</v>
      </c>
      <c r="C23">
        <v>1476.7511406481442</v>
      </c>
      <c r="D23">
        <v>1</v>
      </c>
      <c r="E23">
        <v>0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VLOOKUP($A23,RankingWk15!$A$2:$H$33,2,FALSE)-J23</f>
        <v>-4</v>
      </c>
      <c r="L23" t="str">
        <f t="shared" si="0"/>
        <v>Houston Texans</v>
      </c>
      <c r="M23" s="5">
        <f t="shared" si="1"/>
        <v>1476.7511406481442</v>
      </c>
      <c r="N23" s="6">
        <f>M23-VLOOKUP($A23,RankingWk15!$A$2:$H$33,3,FALSE)</f>
        <v>-6.0259438177270113</v>
      </c>
    </row>
    <row r="24" spans="1:14">
      <c r="A24" t="s">
        <v>36</v>
      </c>
      <c r="B24">
        <v>23</v>
      </c>
      <c r="C24">
        <v>1465.1741780380971</v>
      </c>
      <c r="D24">
        <v>1</v>
      </c>
      <c r="E24">
        <v>1</v>
      </c>
      <c r="F24">
        <v>0</v>
      </c>
      <c r="G24">
        <v>0</v>
      </c>
      <c r="H24">
        <v>0</v>
      </c>
      <c r="J24">
        <f t="shared" si="2"/>
        <v>23</v>
      </c>
      <c r="K24">
        <f>VLOOKUP($A24,RankingWk15!$A$2:$H$33,2,FALSE)-J24</f>
        <v>3</v>
      </c>
      <c r="L24" t="str">
        <f t="shared" si="0"/>
        <v>St. Louis Rams</v>
      </c>
      <c r="M24" s="5">
        <f t="shared" si="1"/>
        <v>1465.1741780380971</v>
      </c>
      <c r="N24" s="6">
        <f>M24-VLOOKUP($A24,RankingWk15!$A$2:$H$33,3,FALSE)</f>
        <v>18.102694089044235</v>
      </c>
    </row>
    <row r="25" spans="1:14">
      <c r="A25" t="s">
        <v>40</v>
      </c>
      <c r="B25">
        <v>24</v>
      </c>
      <c r="C25">
        <v>1460.720868297072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VLOOKUP($A25,RankingWk15!$A$2:$H$33,2,FALSE)-J25</f>
        <v>0</v>
      </c>
      <c r="L25" t="str">
        <f t="shared" si="0"/>
        <v>Chicago Bears</v>
      </c>
      <c r="M25" s="5">
        <f t="shared" si="1"/>
        <v>1460.720868297072</v>
      </c>
      <c r="N25" s="6">
        <f>M25-VLOOKUP($A25,RankingWk15!$A$2:$H$33,3,FALSE)</f>
        <v>6.4355469951301529</v>
      </c>
    </row>
    <row r="26" spans="1:14">
      <c r="A26" t="s">
        <v>29</v>
      </c>
      <c r="B26">
        <v>25</v>
      </c>
      <c r="C26">
        <v>1457.8361008437466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VLOOKUP($A26,RankingWk15!$A$2:$H$33,2,FALSE)-J26</f>
        <v>-15</v>
      </c>
      <c r="L26" t="str">
        <f t="shared" si="0"/>
        <v>Minnesota Vikings</v>
      </c>
      <c r="M26" s="5">
        <f t="shared" si="1"/>
        <v>1457.8361008437466</v>
      </c>
      <c r="N26" s="6">
        <f>M26-VLOOKUP($A26,RankingWk15!$A$2:$H$33,3,FALSE)</f>
        <v>-79.253372597135694</v>
      </c>
    </row>
    <row r="27" spans="1:14">
      <c r="A27" t="s">
        <v>22</v>
      </c>
      <c r="B27">
        <v>26</v>
      </c>
      <c r="C27">
        <v>1446.2461310354779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VLOOKUP($A27,RankingWk15!$A$2:$H$33,2,FALSE)-J27</f>
        <v>-9</v>
      </c>
      <c r="L27" t="str">
        <f t="shared" si="0"/>
        <v>New York Jets</v>
      </c>
      <c r="M27" s="5">
        <f t="shared" si="1"/>
        <v>1446.2461310354779</v>
      </c>
      <c r="N27" s="6">
        <f>M27-VLOOKUP($A27,RankingWk15!$A$2:$H$33,3,FALSE)</f>
        <v>-37.337783335214908</v>
      </c>
    </row>
    <row r="28" spans="1:14">
      <c r="A28" t="s">
        <v>30</v>
      </c>
      <c r="B28">
        <v>27</v>
      </c>
      <c r="C28">
        <v>1419.7640281771273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1419.7640281771273</v>
      </c>
      <c r="N28" s="6">
        <f>M28-VLOOKUP($A28,RankingWk15!$A$2:$H$33,3,FALSE)</f>
        <v>23.748342839335692</v>
      </c>
    </row>
    <row r="29" spans="1:14">
      <c r="A29" t="s">
        <v>28</v>
      </c>
      <c r="B29">
        <v>28</v>
      </c>
      <c r="C29">
        <v>1389.2932688081032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1389.2932688081032</v>
      </c>
      <c r="N29" s="6">
        <f>M29-VLOOKUP($A29,RankingWk15!$A$2:$H$33,3,FALSE)</f>
        <v>-39.639491889954797</v>
      </c>
    </row>
    <row r="30" spans="1:14">
      <c r="A30" t="s">
        <v>27</v>
      </c>
      <c r="B30">
        <v>29</v>
      </c>
      <c r="C30">
        <v>1382.7267907377093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VLOOKUP($A30,RankingWk15!$A$2:$H$33,2,FALSE)-J30</f>
        <v>3</v>
      </c>
      <c r="L30" t="str">
        <f t="shared" si="0"/>
        <v>Tennessee Titans</v>
      </c>
      <c r="M30" s="5">
        <f t="shared" si="1"/>
        <v>1382.7267907377093</v>
      </c>
      <c r="N30" s="6">
        <f>M30-VLOOKUP($A30,RankingWk15!$A$2:$H$33,3,FALSE)</f>
        <v>46.406578108402073</v>
      </c>
    </row>
    <row r="31" spans="1:14">
      <c r="A31" t="s">
        <v>42</v>
      </c>
      <c r="B31">
        <v>30</v>
      </c>
      <c r="C31">
        <v>1366.3329942967998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VLOOKUP($A31,RankingWk15!$A$2:$H$33,2,FALSE)-J31</f>
        <v>1</v>
      </c>
      <c r="L31" t="str">
        <f t="shared" si="0"/>
        <v>Cleveland Browns</v>
      </c>
      <c r="M31" s="5">
        <f t="shared" si="1"/>
        <v>1366.3329942967998</v>
      </c>
      <c r="N31" s="6">
        <f>M31-VLOOKUP($A31,RankingWk15!$A$2:$H$33,3,FALSE)</f>
        <v>4.8559384503387264</v>
      </c>
    </row>
    <row r="32" spans="1:14">
      <c r="A32" t="s">
        <v>31</v>
      </c>
      <c r="B32">
        <v>31</v>
      </c>
      <c r="C32">
        <v>1364.0464283152294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VLOOKUP($A32,RankingWk15!$A$2:$H$33,2,FALSE)-J32</f>
        <v>-3</v>
      </c>
      <c r="L32" t="str">
        <f t="shared" si="0"/>
        <v>Oakland Raiders</v>
      </c>
      <c r="M32" s="5">
        <f t="shared" si="1"/>
        <v>1364.0464283152294</v>
      </c>
      <c r="N32" s="6">
        <f>M32-VLOOKUP($A32,RankingWk15!$A$2:$H$33,3,FALSE)</f>
        <v>-46.839896280666835</v>
      </c>
    </row>
    <row r="33" spans="1:14">
      <c r="A33" t="s">
        <v>23</v>
      </c>
      <c r="B33">
        <v>32</v>
      </c>
      <c r="C33">
        <v>1346.9647139630163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VLOOKUP($A33,RankingWk15!$A$2:$H$33,2,FALSE)-J33</f>
        <v>-3</v>
      </c>
      <c r="L33" t="str">
        <f t="shared" si="0"/>
        <v>Tampa Bay Buccaneers</v>
      </c>
      <c r="M33" s="5">
        <f t="shared" si="1"/>
        <v>1346.9647139630163</v>
      </c>
      <c r="N33" s="6">
        <f>M33-VLOOKUP($A33,RankingWk15!$A$2:$H$33,3,FALSE)</f>
        <v>-54.664133954492399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1664.7845079556478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1664.7845079556478</v>
      </c>
      <c r="N2" s="6">
        <f>M2-VLOOKUP($A2,RankingWk15!$A$2:$H$33,3,FALSE)</f>
        <v>-24.158301578481087</v>
      </c>
    </row>
    <row r="3" spans="1:14">
      <c r="A3" t="s">
        <v>51</v>
      </c>
      <c r="B3">
        <v>2</v>
      </c>
      <c r="C3">
        <v>1644.0429950326536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1644.0429950326536</v>
      </c>
      <c r="N3" s="6">
        <f>M3-VLOOKUP($A3,RankingWk15!$A$2:$H$33,3,FALSE)</f>
        <v>4.9993626285499886</v>
      </c>
    </row>
    <row r="4" spans="1:14">
      <c r="A4" t="s">
        <v>34</v>
      </c>
      <c r="B4">
        <v>3</v>
      </c>
      <c r="C4">
        <v>1601.060077095698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VLOOKUP($A4,RankingWk15!$A$2:$H$33,2,FALSE)-J4</f>
        <v>1</v>
      </c>
      <c r="L4" t="str">
        <f t="shared" si="0"/>
        <v>Seattle Seahawks</v>
      </c>
      <c r="M4" s="5">
        <f t="shared" si="1"/>
        <v>1601.060077095698</v>
      </c>
      <c r="N4" s="6">
        <f>M4-VLOOKUP($A4,RankingWk15!$A$2:$H$33,3,FALSE)</f>
        <v>-3.8353317645667175</v>
      </c>
    </row>
    <row r="5" spans="1:14">
      <c r="A5" t="s">
        <v>41</v>
      </c>
      <c r="B5">
        <v>4</v>
      </c>
      <c r="C5">
        <v>1586.3365190195466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1</v>
      </c>
      <c r="L5" t="str">
        <f t="shared" si="0"/>
        <v>Cincinnati Bengals</v>
      </c>
      <c r="M5" s="5">
        <f t="shared" si="1"/>
        <v>1586.3365190195466</v>
      </c>
      <c r="N5" s="6">
        <f>M5-VLOOKUP($A5,RankingWk15!$A$2:$H$33,3,FALSE)</f>
        <v>-11.80528470951981</v>
      </c>
    </row>
    <row r="6" spans="1:14">
      <c r="A6" t="s">
        <v>52</v>
      </c>
      <c r="B6">
        <v>5</v>
      </c>
      <c r="C6">
        <v>1578.6869688912234</v>
      </c>
      <c r="D6">
        <v>2</v>
      </c>
      <c r="E6">
        <v>1</v>
      </c>
      <c r="F6">
        <v>0</v>
      </c>
      <c r="G6">
        <v>1</v>
      </c>
      <c r="H6">
        <v>0</v>
      </c>
      <c r="J6">
        <f t="shared" si="2"/>
        <v>5</v>
      </c>
      <c r="K6">
        <f>VLOOKUP($A6,RankingWk15!$A$2:$H$33,2,FALSE)-J6</f>
        <v>10</v>
      </c>
      <c r="L6" t="str">
        <f t="shared" si="0"/>
        <v>San Francisco 49ers</v>
      </c>
      <c r="M6" s="5">
        <f t="shared" si="1"/>
        <v>1578.6869688912234</v>
      </c>
      <c r="N6" s="6">
        <f>M6-VLOOKUP($A6,RankingWk15!$A$2:$H$33,3,FALSE)</f>
        <v>83.920458737684612</v>
      </c>
    </row>
    <row r="7" spans="1:14">
      <c r="A7" t="s">
        <v>44</v>
      </c>
      <c r="B7">
        <v>6</v>
      </c>
      <c r="C7">
        <v>1575.9884718404794</v>
      </c>
      <c r="D7">
        <v>2</v>
      </c>
      <c r="E7">
        <v>2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5</v>
      </c>
      <c r="L7" t="str">
        <f t="shared" si="0"/>
        <v>Dallas Cowboys</v>
      </c>
      <c r="M7" s="5">
        <f t="shared" si="1"/>
        <v>1575.9884718404794</v>
      </c>
      <c r="N7" s="6">
        <f>M7-VLOOKUP($A7,RankingWk15!$A$2:$H$33,3,FALSE)</f>
        <v>42.569274833854024</v>
      </c>
    </row>
    <row r="8" spans="1:14">
      <c r="A8" t="s">
        <v>45</v>
      </c>
      <c r="B8">
        <v>7</v>
      </c>
      <c r="C8">
        <v>1564.1370132288453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VLOOKUP($A8,RankingWk15!$A$2:$H$33,2,FALSE)-J8</f>
        <v>2</v>
      </c>
      <c r="L8" t="str">
        <f t="shared" si="0"/>
        <v>Green Bay Packers</v>
      </c>
      <c r="M8" s="5">
        <f t="shared" si="1"/>
        <v>1564.1370132288453</v>
      </c>
      <c r="N8" s="6">
        <f>M8-VLOOKUP($A8,RankingWk15!$A$2:$H$33,3,FALSE)</f>
        <v>16.357526235470687</v>
      </c>
    </row>
    <row r="9" spans="1:14">
      <c r="A9" t="s">
        <v>50</v>
      </c>
      <c r="B9">
        <v>8</v>
      </c>
      <c r="C9">
        <v>1561.3339873520165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VLOOKUP($A9,RankingWk15!$A$2:$H$33,2,FALSE)-J9</f>
        <v>-2</v>
      </c>
      <c r="L9" t="str">
        <f t="shared" si="0"/>
        <v>Arizona Cardinals</v>
      </c>
      <c r="M9" s="5">
        <f t="shared" si="1"/>
        <v>1561.3339873520165</v>
      </c>
      <c r="N9" s="6">
        <f>M9-VLOOKUP($A9,RankingWk15!$A$2:$H$33,3,FALSE)</f>
        <v>-32.430570207101255</v>
      </c>
    </row>
    <row r="10" spans="1:14">
      <c r="A10" t="s">
        <v>26</v>
      </c>
      <c r="B10">
        <v>9</v>
      </c>
      <c r="C10">
        <v>1545.6578397743169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VLOOKUP($A10,RankingWk15!$A$2:$H$33,2,FALSE)-J10</f>
        <v>-2</v>
      </c>
      <c r="L10" t="str">
        <f t="shared" si="0"/>
        <v>Pittsburgh Steelers</v>
      </c>
      <c r="M10" s="5">
        <f t="shared" si="1"/>
        <v>1545.6578397743169</v>
      </c>
      <c r="N10" s="6">
        <f>M10-VLOOKUP($A10,RankingWk15!$A$2:$H$33,3,FALSE)</f>
        <v>-26.975503496616511</v>
      </c>
    </row>
    <row r="11" spans="1:14">
      <c r="A11" t="s">
        <v>39</v>
      </c>
      <c r="B11">
        <v>10</v>
      </c>
      <c r="C11">
        <v>1537.0719229114698</v>
      </c>
      <c r="D11">
        <v>2</v>
      </c>
      <c r="E11">
        <v>2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VLOOKUP($A11,RankingWk15!$A$2:$H$33,2,FALSE)-J11</f>
        <v>-7</v>
      </c>
      <c r="L11" t="str">
        <f t="shared" si="0"/>
        <v>Carolina Panthers</v>
      </c>
      <c r="M11" s="5">
        <f t="shared" si="1"/>
        <v>1537.0719229114698</v>
      </c>
      <c r="N11" s="6">
        <f>M11-VLOOKUP($A11,RankingWk15!$A$2:$H$33,3,FALSE)</f>
        <v>-92.430852970723436</v>
      </c>
    </row>
    <row r="12" spans="1:14">
      <c r="A12" t="s">
        <v>25</v>
      </c>
      <c r="B12">
        <v>11</v>
      </c>
      <c r="C12">
        <v>1528.4464383849056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VLOOKUP($A12,RankingWk15!$A$2:$H$33,2,FALSE)-J12</f>
        <v>2</v>
      </c>
      <c r="L12" t="str">
        <f t="shared" si="0"/>
        <v>Baltimore Ravens</v>
      </c>
      <c r="M12" s="5">
        <f t="shared" si="1"/>
        <v>1528.4464383849056</v>
      </c>
      <c r="N12" s="6">
        <f>M12-VLOOKUP($A12,RankingWk15!$A$2:$H$33,3,FALSE)</f>
        <v>16.522609245170315</v>
      </c>
    </row>
    <row r="13" spans="1:14">
      <c r="A13" t="s">
        <v>43</v>
      </c>
      <c r="B13">
        <v>12</v>
      </c>
      <c r="C13">
        <v>1516.8205222100732</v>
      </c>
      <c r="D13">
        <v>2</v>
      </c>
      <c r="E13">
        <v>0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VLOOKUP($A13,RankingWk15!$A$2:$H$33,2,FALSE)-J13</f>
        <v>-4</v>
      </c>
      <c r="L13" t="str">
        <f t="shared" si="0"/>
        <v>Indianapolis Colts</v>
      </c>
      <c r="M13" s="5">
        <f t="shared" si="1"/>
        <v>1516.8205222100732</v>
      </c>
      <c r="N13" s="6">
        <f>M13-VLOOKUP($A13,RankingWk15!$A$2:$H$33,3,FALSE)</f>
        <v>-42.497101452135212</v>
      </c>
    </row>
    <row r="14" spans="1:14">
      <c r="A14" t="s">
        <v>35</v>
      </c>
      <c r="B14">
        <v>13</v>
      </c>
      <c r="C14">
        <v>1510.7770898822153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VLOOKUP($A14,RankingWk15!$A$2:$H$33,2,FALSE)-J14</f>
        <v>10</v>
      </c>
      <c r="L14" t="str">
        <f t="shared" si="0"/>
        <v>San Diego Chargers</v>
      </c>
      <c r="M14" s="5">
        <f t="shared" si="1"/>
        <v>1510.7770898822153</v>
      </c>
      <c r="N14" s="6">
        <f>M14-VLOOKUP($A14,RankingWk15!$A$2:$H$33,3,FALSE)</f>
        <v>51.848259026163987</v>
      </c>
    </row>
    <row r="15" spans="1:14">
      <c r="A15" t="s">
        <v>33</v>
      </c>
      <c r="B15">
        <v>14</v>
      </c>
      <c r="C15">
        <v>1508.5244695019444</v>
      </c>
      <c r="D15">
        <v>2</v>
      </c>
      <c r="E15">
        <v>0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VLOOKUP($A15,RankingWk15!$A$2:$H$33,2,FALSE)-J15</f>
        <v>7</v>
      </c>
      <c r="L15" t="str">
        <f t="shared" si="0"/>
        <v>Philadelphia Eagles</v>
      </c>
      <c r="M15" s="5">
        <f t="shared" si="1"/>
        <v>1508.5244695019444</v>
      </c>
      <c r="N15" s="6">
        <f>M15-VLOOKUP($A15,RankingWk15!$A$2:$H$33,3,FALSE)</f>
        <v>44.232405002043151</v>
      </c>
    </row>
    <row r="16" spans="1:14">
      <c r="A16" t="s">
        <v>47</v>
      </c>
      <c r="B16">
        <v>15</v>
      </c>
      <c r="C16">
        <v>1507.0779403582669</v>
      </c>
      <c r="D16">
        <v>2</v>
      </c>
      <c r="E16">
        <v>1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VLOOKUP($A16,RankingWk15!$A$2:$H$33,2,FALSE)-J16</f>
        <v>-3</v>
      </c>
      <c r="L16" t="str">
        <f t="shared" si="0"/>
        <v>Kansas City Chiefs</v>
      </c>
      <c r="M16" s="5">
        <f t="shared" si="1"/>
        <v>1507.0779403582669</v>
      </c>
      <c r="N16" s="6">
        <f>M16-VLOOKUP($A16,RankingWk15!$A$2:$H$33,3,FALSE)</f>
        <v>-18.032070785681753</v>
      </c>
    </row>
    <row r="17" spans="1:14">
      <c r="A17" t="s">
        <v>24</v>
      </c>
      <c r="B17">
        <v>16</v>
      </c>
      <c r="C17">
        <v>1505.3587528426071</v>
      </c>
      <c r="D17">
        <v>2</v>
      </c>
      <c r="E17">
        <v>0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VLOOKUP($A17,RankingWk15!$A$2:$H$33,2,FALSE)-J17</f>
        <v>4</v>
      </c>
      <c r="L17" t="str">
        <f t="shared" si="0"/>
        <v>Detroit Lions</v>
      </c>
      <c r="M17" s="5">
        <f t="shared" si="1"/>
        <v>1505.3587528426071</v>
      </c>
      <c r="N17" s="6">
        <f>M17-VLOOKUP($A17,RankingWk15!$A$2:$H$33,3,FALSE)</f>
        <v>33.208941791659981</v>
      </c>
    </row>
    <row r="18" spans="1:14">
      <c r="A18" t="s">
        <v>21</v>
      </c>
      <c r="B18">
        <v>17</v>
      </c>
      <c r="C18">
        <v>1500.8084591748559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VLOOKUP($A18,RankingWk15!$A$2:$H$33,2,FALSE)-J18</f>
        <v>-1</v>
      </c>
      <c r="L18" t="str">
        <f t="shared" si="0"/>
        <v>New Orleans Saints</v>
      </c>
      <c r="M18" s="5">
        <f t="shared" si="1"/>
        <v>1500.8084591748559</v>
      </c>
      <c r="N18" s="6">
        <f>M18-VLOOKUP($A18,RankingWk15!$A$2:$H$33,3,FALSE)</f>
        <v>10.174846092364533</v>
      </c>
    </row>
    <row r="19" spans="1:14">
      <c r="A19" t="s">
        <v>37</v>
      </c>
      <c r="B19">
        <v>18</v>
      </c>
      <c r="C19">
        <v>1498.6120919677855</v>
      </c>
      <c r="D19">
        <v>2</v>
      </c>
      <c r="E19">
        <v>2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VLOOKUP($A19,RankingWk15!$A$2:$H$33,2,FALSE)-J19</f>
        <v>7</v>
      </c>
      <c r="L19" t="str">
        <f t="shared" si="0"/>
        <v>Atlanta Falcons</v>
      </c>
      <c r="M19" s="5">
        <f t="shared" si="1"/>
        <v>1498.6120919677855</v>
      </c>
      <c r="N19" s="6">
        <f>M19-VLOOKUP($A19,RankingWk15!$A$2:$H$33,3,FALSE)</f>
        <v>44.838383849978754</v>
      </c>
    </row>
    <row r="20" spans="1:14">
      <c r="A20" t="s">
        <v>38</v>
      </c>
      <c r="B20">
        <v>19</v>
      </c>
      <c r="C20">
        <v>1492.7645181413795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VLOOKUP($A20,RankingWk15!$A$2:$H$33,2,FALSE)-J20</f>
        <v>-5</v>
      </c>
      <c r="L20" t="str">
        <f t="shared" si="0"/>
        <v>Buffalo Bills</v>
      </c>
      <c r="M20" s="5">
        <f t="shared" si="1"/>
        <v>1492.7645181413795</v>
      </c>
      <c r="N20" s="6">
        <f>M20-VLOOKUP($A20,RankingWk15!$A$2:$H$33,3,FALSE)</f>
        <v>-9.4932023587191452</v>
      </c>
    </row>
    <row r="21" spans="1:14">
      <c r="A21" t="s">
        <v>48</v>
      </c>
      <c r="B21">
        <v>20</v>
      </c>
      <c r="C21">
        <v>1482.3921895787835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VLOOKUP($A21,RankingWk15!$A$2:$H$33,2,FALSE)-J21</f>
        <v>2</v>
      </c>
      <c r="L21" t="str">
        <f t="shared" si="0"/>
        <v>Miami Dolphins</v>
      </c>
      <c r="M21" s="5">
        <f t="shared" si="1"/>
        <v>1482.3921895787835</v>
      </c>
      <c r="N21" s="6">
        <f>M21-VLOOKUP($A21,RankingWk15!$A$2:$H$33,3,FALSE)</f>
        <v>22.820371129677596</v>
      </c>
    </row>
    <row r="22" spans="1:14">
      <c r="A22" t="s">
        <v>29</v>
      </c>
      <c r="B22">
        <v>21</v>
      </c>
      <c r="C22">
        <v>1469.5240083489016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VLOOKUP($A22,RankingWk15!$A$2:$H$33,2,FALSE)-J22</f>
        <v>-11</v>
      </c>
      <c r="L22" t="str">
        <f t="shared" si="0"/>
        <v>Minnesota Vikings</v>
      </c>
      <c r="M22" s="5">
        <f t="shared" si="1"/>
        <v>1469.5240083489016</v>
      </c>
      <c r="N22" s="6">
        <f>M22-VLOOKUP($A22,RankingWk15!$A$2:$H$33,3,FALSE)</f>
        <v>-67.565465091980741</v>
      </c>
    </row>
    <row r="23" spans="1:14">
      <c r="A23" t="s">
        <v>46</v>
      </c>
      <c r="B23">
        <v>22</v>
      </c>
      <c r="C23">
        <v>1468.2311367359648</v>
      </c>
      <c r="D23">
        <v>2</v>
      </c>
      <c r="E23">
        <v>0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VLOOKUP($A23,RankingWk15!$A$2:$H$33,2,FALSE)-J23</f>
        <v>-4</v>
      </c>
      <c r="L23" t="str">
        <f t="shared" si="0"/>
        <v>Houston Texans</v>
      </c>
      <c r="M23" s="5">
        <f t="shared" si="1"/>
        <v>1468.2311367359648</v>
      </c>
      <c r="N23" s="6">
        <f>M23-VLOOKUP($A23,RankingWk15!$A$2:$H$33,3,FALSE)</f>
        <v>-14.545947729906402</v>
      </c>
    </row>
    <row r="24" spans="1:14">
      <c r="A24" t="s">
        <v>49</v>
      </c>
      <c r="B24">
        <v>23</v>
      </c>
      <c r="C24">
        <v>1467.1413656565035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VLOOKUP($A24,RankingWk15!$A$2:$H$33,2,FALSE)-J24</f>
        <v>-4</v>
      </c>
      <c r="L24" t="str">
        <f t="shared" si="0"/>
        <v>New York Giants</v>
      </c>
      <c r="M24" s="5">
        <f t="shared" si="1"/>
        <v>1467.1413656565035</v>
      </c>
      <c r="N24" s="6">
        <f>M24-VLOOKUP($A24,RankingWk15!$A$2:$H$33,3,FALSE)</f>
        <v>-6.1289108943906285</v>
      </c>
    </row>
    <row r="25" spans="1:14">
      <c r="A25" t="s">
        <v>22</v>
      </c>
      <c r="B25">
        <v>24</v>
      </c>
      <c r="C25">
        <v>1458.5883636736248</v>
      </c>
      <c r="D25">
        <v>2</v>
      </c>
      <c r="E25">
        <v>2</v>
      </c>
      <c r="F25">
        <v>0</v>
      </c>
      <c r="G25">
        <v>0</v>
      </c>
      <c r="H25">
        <v>0</v>
      </c>
      <c r="J25">
        <f t="shared" si="2"/>
        <v>24</v>
      </c>
      <c r="K25">
        <f>VLOOKUP($A25,RankingWk15!$A$2:$H$33,2,FALSE)-J25</f>
        <v>-7</v>
      </c>
      <c r="L25" t="str">
        <f t="shared" si="0"/>
        <v>New York Jets</v>
      </c>
      <c r="M25" s="5">
        <f t="shared" si="1"/>
        <v>1458.5883636736248</v>
      </c>
      <c r="N25" s="6">
        <f>M25-VLOOKUP($A25,RankingWk15!$A$2:$H$33,3,FALSE)</f>
        <v>-24.995550697067983</v>
      </c>
    </row>
    <row r="26" spans="1:14">
      <c r="A26" t="s">
        <v>40</v>
      </c>
      <c r="B26">
        <v>25</v>
      </c>
      <c r="C26">
        <v>1453.3417475602218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VLOOKUP($A26,RankingWk15!$A$2:$H$33,2,FALSE)-J26</f>
        <v>-1</v>
      </c>
      <c r="L26" t="str">
        <f t="shared" si="0"/>
        <v>Chicago Bears</v>
      </c>
      <c r="M26" s="5">
        <f t="shared" si="1"/>
        <v>1453.3417475602218</v>
      </c>
      <c r="N26" s="6">
        <f>M26-VLOOKUP($A26,RankingWk15!$A$2:$H$33,3,FALSE)</f>
        <v>-0.94357374172000164</v>
      </c>
    </row>
    <row r="27" spans="1:14">
      <c r="A27" t="s">
        <v>36</v>
      </c>
      <c r="B27">
        <v>26</v>
      </c>
      <c r="C27">
        <v>1453.024225783661</v>
      </c>
      <c r="D27">
        <v>2</v>
      </c>
      <c r="E27">
        <v>1</v>
      </c>
      <c r="F27">
        <v>0</v>
      </c>
      <c r="G27">
        <v>1</v>
      </c>
      <c r="H27">
        <v>0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1453.024225783661</v>
      </c>
      <c r="N27" s="6">
        <f>M27-VLOOKUP($A27,RankingWk15!$A$2:$H$33,3,FALSE)</f>
        <v>5.9527418346081049</v>
      </c>
    </row>
    <row r="28" spans="1:14">
      <c r="A28" t="s">
        <v>30</v>
      </c>
      <c r="B28">
        <v>27</v>
      </c>
      <c r="C28">
        <v>1431.8828296914176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1431.8828296914176</v>
      </c>
      <c r="N28" s="6">
        <f>M28-VLOOKUP($A28,RankingWk15!$A$2:$H$33,3,FALSE)</f>
        <v>35.867144353625918</v>
      </c>
    </row>
    <row r="29" spans="1:14">
      <c r="A29" t="s">
        <v>28</v>
      </c>
      <c r="B29">
        <v>28</v>
      </c>
      <c r="C29">
        <v>1401.4432210625394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1401.4432210625394</v>
      </c>
      <c r="N29" s="6">
        <f>M29-VLOOKUP($A29,RankingWk15!$A$2:$H$33,3,FALSE)</f>
        <v>-27.489539635518668</v>
      </c>
    </row>
    <row r="30" spans="1:14">
      <c r="A30" t="s">
        <v>31</v>
      </c>
      <c r="B30">
        <v>29</v>
      </c>
      <c r="C30">
        <v>1378.7895162642881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1378.7895162642881</v>
      </c>
      <c r="N30" s="6">
        <f>M30-VLOOKUP($A30,RankingWk15!$A$2:$H$33,3,FALSE)</f>
        <v>-32.096808331608145</v>
      </c>
    </row>
    <row r="31" spans="1:14">
      <c r="A31" t="s">
        <v>42</v>
      </c>
      <c r="B31">
        <v>30</v>
      </c>
      <c r="C31">
        <v>1376.804495817142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VLOOKUP($A31,RankingWk15!$A$2:$H$33,2,FALSE)-J31</f>
        <v>1</v>
      </c>
      <c r="L31" t="str">
        <f t="shared" si="0"/>
        <v>Cleveland Browns</v>
      </c>
      <c r="M31" s="5">
        <f t="shared" si="1"/>
        <v>1376.804495817142</v>
      </c>
      <c r="N31" s="6">
        <f>M31-VLOOKUP($A31,RankingWk15!$A$2:$H$33,3,FALSE)</f>
        <v>15.327439970680871</v>
      </c>
    </row>
    <row r="32" spans="1:14">
      <c r="A32" t="s">
        <v>27</v>
      </c>
      <c r="B32">
        <v>31</v>
      </c>
      <c r="C32">
        <v>1372.2552892173671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VLOOKUP($A32,RankingWk15!$A$2:$H$33,2,FALSE)-J32</f>
        <v>1</v>
      </c>
      <c r="L32" t="str">
        <f t="shared" si="0"/>
        <v>Tennessee Titans</v>
      </c>
      <c r="M32" s="5">
        <f t="shared" si="1"/>
        <v>1372.2552892173671</v>
      </c>
      <c r="N32" s="6">
        <f>M32-VLOOKUP($A32,RankingWk15!$A$2:$H$33,3,FALSE)</f>
        <v>35.935076588059928</v>
      </c>
    </row>
    <row r="33" spans="1:14">
      <c r="A33" t="s">
        <v>23</v>
      </c>
      <c r="B33">
        <v>32</v>
      </c>
      <c r="C33">
        <v>1361.4633423267367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VLOOKUP($A33,RankingWk15!$A$2:$H$33,2,FALSE)-J33</f>
        <v>-3</v>
      </c>
      <c r="L33" t="str">
        <f t="shared" si="0"/>
        <v>Tampa Bay Buccaneers</v>
      </c>
      <c r="M33" s="5">
        <f t="shared" si="1"/>
        <v>1361.4633423267367</v>
      </c>
      <c r="N33" s="6">
        <f>M33-VLOOKUP($A33,RankingWk15!$A$2:$H$33,3,FALSE)</f>
        <v>-40.165505590772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1668.9324407346501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1668.9324407346501</v>
      </c>
      <c r="N2" s="6">
        <f>M2-VLOOKUP($A2,RankingWk15!$A$2:$H$33,3,FALSE)</f>
        <v>-20.010368799478783</v>
      </c>
    </row>
    <row r="3" spans="1:14">
      <c r="A3" t="s">
        <v>51</v>
      </c>
      <c r="B3">
        <v>2</v>
      </c>
      <c r="C3">
        <v>1650.2506493839965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1650.2506493839965</v>
      </c>
      <c r="N3" s="6">
        <f>M3-VLOOKUP($A3,RankingWk15!$A$2:$H$33,3,FALSE)</f>
        <v>11.207016979892842</v>
      </c>
    </row>
    <row r="4" spans="1:14">
      <c r="A4" t="s">
        <v>34</v>
      </c>
      <c r="B4">
        <v>3</v>
      </c>
      <c r="C4">
        <v>1607.047328615778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VLOOKUP($A4,RankingWk15!$A$2:$H$33,2,FALSE)-J4</f>
        <v>1</v>
      </c>
      <c r="L4" t="str">
        <f t="shared" si="0"/>
        <v>Seattle Seahawks</v>
      </c>
      <c r="M4" s="5">
        <f t="shared" si="1"/>
        <v>1607.047328615778</v>
      </c>
      <c r="N4" s="6">
        <f>M4-VLOOKUP($A4,RankingWk15!$A$2:$H$33,3,FALSE)</f>
        <v>2.1519197555132905</v>
      </c>
    </row>
    <row r="5" spans="1:14">
      <c r="A5" t="s">
        <v>41</v>
      </c>
      <c r="B5">
        <v>4</v>
      </c>
      <c r="C5">
        <v>1594.6855586601325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1</v>
      </c>
      <c r="L5" t="str">
        <f t="shared" si="0"/>
        <v>Cincinnati Bengals</v>
      </c>
      <c r="M5" s="5">
        <f t="shared" si="1"/>
        <v>1594.6855586601325</v>
      </c>
      <c r="N5" s="6">
        <f>M5-VLOOKUP($A5,RankingWk15!$A$2:$H$33,3,FALSE)</f>
        <v>-3.4562450689338675</v>
      </c>
    </row>
    <row r="6" spans="1:14">
      <c r="A6" t="s">
        <v>45</v>
      </c>
      <c r="B6">
        <v>5</v>
      </c>
      <c r="C6">
        <v>1572.5093284075945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4</v>
      </c>
      <c r="L6" t="str">
        <f t="shared" si="0"/>
        <v>Green Bay Packers</v>
      </c>
      <c r="M6" s="5">
        <f t="shared" si="1"/>
        <v>1572.5093284075945</v>
      </c>
      <c r="N6" s="6">
        <f>M6-VLOOKUP($A6,RankingWk15!$A$2:$H$33,3,FALSE)</f>
        <v>24.729841414219891</v>
      </c>
    </row>
    <row r="7" spans="1:14">
      <c r="A7" t="s">
        <v>50</v>
      </c>
      <c r="B7">
        <v>6</v>
      </c>
      <c r="C7">
        <v>1571.8330314081315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VLOOKUP($A7,RankingWk15!$A$2:$H$33,2,FALSE)-J7</f>
        <v>0</v>
      </c>
      <c r="L7" t="str">
        <f t="shared" si="0"/>
        <v>Arizona Cardinals</v>
      </c>
      <c r="M7" s="5">
        <f t="shared" si="1"/>
        <v>1571.8330314081315</v>
      </c>
      <c r="N7" s="6">
        <f>M7-VLOOKUP($A7,RankingWk15!$A$2:$H$33,3,FALSE)</f>
        <v>-21.931526150986201</v>
      </c>
    </row>
    <row r="8" spans="1:14">
      <c r="A8" t="s">
        <v>52</v>
      </c>
      <c r="B8">
        <v>7</v>
      </c>
      <c r="C8">
        <v>1568.1879248351083</v>
      </c>
      <c r="D8">
        <v>3</v>
      </c>
      <c r="E8">
        <v>1</v>
      </c>
      <c r="F8">
        <v>0</v>
      </c>
      <c r="G8">
        <v>2</v>
      </c>
      <c r="H8">
        <v>0</v>
      </c>
      <c r="J8">
        <f t="shared" si="2"/>
        <v>7</v>
      </c>
      <c r="K8">
        <f>VLOOKUP($A8,RankingWk15!$A$2:$H$33,2,FALSE)-J8</f>
        <v>8</v>
      </c>
      <c r="L8" t="str">
        <f t="shared" si="0"/>
        <v>San Francisco 49ers</v>
      </c>
      <c r="M8" s="5">
        <f t="shared" si="1"/>
        <v>1568.1879248351083</v>
      </c>
      <c r="N8" s="6">
        <f>M8-VLOOKUP($A8,RankingWk15!$A$2:$H$33,3,FALSE)</f>
        <v>73.421414681569559</v>
      </c>
    </row>
    <row r="9" spans="1:14">
      <c r="A9" t="s">
        <v>44</v>
      </c>
      <c r="B9">
        <v>8</v>
      </c>
      <c r="C9">
        <v>1563.7975042692235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VLOOKUP($A9,RankingWk15!$A$2:$H$33,2,FALSE)-J9</f>
        <v>3</v>
      </c>
      <c r="L9" t="str">
        <f t="shared" si="0"/>
        <v>Dallas Cowboys</v>
      </c>
      <c r="M9" s="5">
        <f t="shared" si="1"/>
        <v>1563.7975042692235</v>
      </c>
      <c r="N9" s="6">
        <f>M9-VLOOKUP($A9,RankingWk15!$A$2:$H$33,3,FALSE)</f>
        <v>30.378307262598128</v>
      </c>
    </row>
    <row r="10" spans="1:14">
      <c r="A10" t="s">
        <v>26</v>
      </c>
      <c r="B10">
        <v>9</v>
      </c>
      <c r="C10">
        <v>1553.0530612416733</v>
      </c>
      <c r="D10">
        <v>3</v>
      </c>
      <c r="E10">
        <v>2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VLOOKUP($A10,RankingWk15!$A$2:$H$33,2,FALSE)-J10</f>
        <v>-2</v>
      </c>
      <c r="L10" t="str">
        <f t="shared" si="0"/>
        <v>Pittsburgh Steelers</v>
      </c>
      <c r="M10" s="5">
        <f t="shared" si="1"/>
        <v>1553.0530612416733</v>
      </c>
      <c r="N10" s="6">
        <f>M10-VLOOKUP($A10,RankingWk15!$A$2:$H$33,3,FALSE)</f>
        <v>-19.580282029260161</v>
      </c>
    </row>
    <row r="11" spans="1:14">
      <c r="A11" t="s">
        <v>39</v>
      </c>
      <c r="B11">
        <v>10</v>
      </c>
      <c r="C11">
        <v>1546.0319502936313</v>
      </c>
      <c r="D11">
        <v>3</v>
      </c>
      <c r="E11">
        <v>3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VLOOKUP($A11,RankingWk15!$A$2:$H$33,2,FALSE)-J11</f>
        <v>-7</v>
      </c>
      <c r="L11" t="str">
        <f t="shared" si="0"/>
        <v>Carolina Panthers</v>
      </c>
      <c r="M11" s="5">
        <f t="shared" si="1"/>
        <v>1546.0319502936313</v>
      </c>
      <c r="N11" s="6">
        <f>M11-VLOOKUP($A11,RankingWk15!$A$2:$H$33,3,FALSE)</f>
        <v>-83.470825588561866</v>
      </c>
    </row>
    <row r="12" spans="1:14">
      <c r="A12" t="s">
        <v>43</v>
      </c>
      <c r="B12">
        <v>11</v>
      </c>
      <c r="C12">
        <v>1522.8841900807026</v>
      </c>
      <c r="D12">
        <v>3</v>
      </c>
      <c r="E12">
        <v>1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VLOOKUP($A12,RankingWk15!$A$2:$H$33,2,FALSE)-J12</f>
        <v>-3</v>
      </c>
      <c r="L12" t="str">
        <f t="shared" si="0"/>
        <v>Indianapolis Colts</v>
      </c>
      <c r="M12" s="5">
        <f t="shared" si="1"/>
        <v>1522.8841900807026</v>
      </c>
      <c r="N12" s="6">
        <f>M12-VLOOKUP($A12,RankingWk15!$A$2:$H$33,3,FALSE)</f>
        <v>-36.433433581505824</v>
      </c>
    </row>
    <row r="13" spans="1:14">
      <c r="A13" t="s">
        <v>25</v>
      </c>
      <c r="B13">
        <v>12</v>
      </c>
      <c r="C13">
        <v>1520.0973987443197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VLOOKUP($A13,RankingWk15!$A$2:$H$33,2,FALSE)-J13</f>
        <v>1</v>
      </c>
      <c r="L13" t="str">
        <f t="shared" si="0"/>
        <v>Baltimore Ravens</v>
      </c>
      <c r="M13" s="5">
        <f t="shared" si="1"/>
        <v>1520.0973987443197</v>
      </c>
      <c r="N13" s="6">
        <f>M13-VLOOKUP($A13,RankingWk15!$A$2:$H$33,3,FALSE)</f>
        <v>8.1735696045843724</v>
      </c>
    </row>
    <row r="14" spans="1:14">
      <c r="A14" t="s">
        <v>33</v>
      </c>
      <c r="B14">
        <v>13</v>
      </c>
      <c r="C14">
        <v>1517.0970086558232</v>
      </c>
      <c r="D14">
        <v>3</v>
      </c>
      <c r="E14">
        <v>1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VLOOKUP($A14,RankingWk15!$A$2:$H$33,2,FALSE)-J14</f>
        <v>8</v>
      </c>
      <c r="L14" t="str">
        <f t="shared" si="0"/>
        <v>Philadelphia Eagles</v>
      </c>
      <c r="M14" s="5">
        <f t="shared" si="1"/>
        <v>1517.0970086558232</v>
      </c>
      <c r="N14" s="6">
        <f>M14-VLOOKUP($A14,RankingWk15!$A$2:$H$33,3,FALSE)</f>
        <v>52.80494415592193</v>
      </c>
    </row>
    <row r="15" spans="1:14">
      <c r="A15" t="s">
        <v>37</v>
      </c>
      <c r="B15">
        <v>14</v>
      </c>
      <c r="C15">
        <v>1510.8030595390414</v>
      </c>
      <c r="D15">
        <v>3</v>
      </c>
      <c r="E15">
        <v>3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VLOOKUP($A15,RankingWk15!$A$2:$H$33,2,FALSE)-J15</f>
        <v>11</v>
      </c>
      <c r="L15" t="str">
        <f t="shared" si="0"/>
        <v>Atlanta Falcons</v>
      </c>
      <c r="M15" s="5">
        <f t="shared" si="1"/>
        <v>1510.8030595390414</v>
      </c>
      <c r="N15" s="6">
        <f>M15-VLOOKUP($A15,RankingWk15!$A$2:$H$33,3,FALSE)</f>
        <v>57.029351421234651</v>
      </c>
    </row>
    <row r="16" spans="1:14">
      <c r="A16" t="s">
        <v>38</v>
      </c>
      <c r="B16">
        <v>15</v>
      </c>
      <c r="C16">
        <v>1502.4660671877141</v>
      </c>
      <c r="D16">
        <v>3</v>
      </c>
      <c r="E16">
        <v>2</v>
      </c>
      <c r="F16">
        <v>0</v>
      </c>
      <c r="G16">
        <v>1</v>
      </c>
      <c r="H16">
        <v>0</v>
      </c>
      <c r="J16">
        <f t="shared" si="2"/>
        <v>15</v>
      </c>
      <c r="K16">
        <f>VLOOKUP($A16,RankingWk15!$A$2:$H$33,2,FALSE)-J16</f>
        <v>-1</v>
      </c>
      <c r="L16" t="str">
        <f t="shared" si="0"/>
        <v>Buffalo Bills</v>
      </c>
      <c r="M16" s="5">
        <f t="shared" si="1"/>
        <v>1502.4660671877141</v>
      </c>
      <c r="N16" s="6">
        <f>M16-VLOOKUP($A16,RankingWk15!$A$2:$H$33,3,FALSE)</f>
        <v>0.20834668761540343</v>
      </c>
    </row>
    <row r="17" spans="1:14">
      <c r="A17" t="s">
        <v>35</v>
      </c>
      <c r="B17">
        <v>16</v>
      </c>
      <c r="C17">
        <v>1499.5952793442361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VLOOKUP($A17,RankingWk15!$A$2:$H$33,2,FALSE)-J17</f>
        <v>7</v>
      </c>
      <c r="L17" t="str">
        <f t="shared" si="0"/>
        <v>San Diego Chargers</v>
      </c>
      <c r="M17" s="5">
        <f t="shared" si="1"/>
        <v>1499.5952793442361</v>
      </c>
      <c r="N17" s="6">
        <f>M17-VLOOKUP($A17,RankingWk15!$A$2:$H$33,3,FALSE)</f>
        <v>40.666448488184869</v>
      </c>
    </row>
    <row r="18" spans="1:14">
      <c r="A18" t="s">
        <v>24</v>
      </c>
      <c r="B18">
        <v>17</v>
      </c>
      <c r="C18">
        <v>1499.1510984912643</v>
      </c>
      <c r="D18">
        <v>3</v>
      </c>
      <c r="E18">
        <v>0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VLOOKUP($A18,RankingWk15!$A$2:$H$33,2,FALSE)-J18</f>
        <v>3</v>
      </c>
      <c r="L18" t="str">
        <f t="shared" si="0"/>
        <v>Detroit Lions</v>
      </c>
      <c r="M18" s="5">
        <f t="shared" si="1"/>
        <v>1499.1510984912643</v>
      </c>
      <c r="N18" s="6">
        <f>M18-VLOOKUP($A18,RankingWk15!$A$2:$H$33,3,FALSE)</f>
        <v>27.001287440317128</v>
      </c>
    </row>
    <row r="19" spans="1:14">
      <c r="A19" t="s">
        <v>47</v>
      </c>
      <c r="B19">
        <v>18</v>
      </c>
      <c r="C19">
        <v>1498.7056251795177</v>
      </c>
      <c r="D19">
        <v>3</v>
      </c>
      <c r="E19">
        <v>1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VLOOKUP($A19,RankingWk15!$A$2:$H$33,2,FALSE)-J19</f>
        <v>-6</v>
      </c>
      <c r="L19" t="str">
        <f t="shared" si="0"/>
        <v>Kansas City Chiefs</v>
      </c>
      <c r="M19" s="5">
        <f t="shared" si="1"/>
        <v>1498.7056251795177</v>
      </c>
      <c r="N19" s="6">
        <f>M19-VLOOKUP($A19,RankingWk15!$A$2:$H$33,3,FALSE)</f>
        <v>-26.404385964430958</v>
      </c>
    </row>
    <row r="20" spans="1:14">
      <c r="A20" t="s">
        <v>21</v>
      </c>
      <c r="B20">
        <v>19</v>
      </c>
      <c r="C20">
        <v>1491.8484317926943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VLOOKUP($A20,RankingWk15!$A$2:$H$33,2,FALSE)-J20</f>
        <v>-3</v>
      </c>
      <c r="L20" t="str">
        <f t="shared" si="0"/>
        <v>New Orleans Saints</v>
      </c>
      <c r="M20" s="5">
        <f t="shared" si="1"/>
        <v>1491.8484317926943</v>
      </c>
      <c r="N20" s="6">
        <f>M20-VLOOKUP($A20,RankingWk15!$A$2:$H$33,3,FALSE)</f>
        <v>1.2148187102029624</v>
      </c>
    </row>
    <row r="21" spans="1:14">
      <c r="A21" t="s">
        <v>29</v>
      </c>
      <c r="B21">
        <v>20</v>
      </c>
      <c r="C21">
        <v>1480.7058188868807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VLOOKUP($A21,RankingWk15!$A$2:$H$33,2,FALSE)-J21</f>
        <v>-10</v>
      </c>
      <c r="L21" t="str">
        <f t="shared" si="0"/>
        <v>Minnesota Vikings</v>
      </c>
      <c r="M21" s="5">
        <f t="shared" si="1"/>
        <v>1480.7058188868807</v>
      </c>
      <c r="N21" s="6">
        <f>M21-VLOOKUP($A21,RankingWk15!$A$2:$H$33,3,FALSE)</f>
        <v>-56.383654554001623</v>
      </c>
    </row>
    <row r="22" spans="1:14">
      <c r="A22" t="s">
        <v>49</v>
      </c>
      <c r="B22">
        <v>21</v>
      </c>
      <c r="C22">
        <v>1475.2726412858501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VLOOKUP($A22,RankingWk15!$A$2:$H$33,2,FALSE)-J22</f>
        <v>-2</v>
      </c>
      <c r="L22" t="str">
        <f t="shared" si="0"/>
        <v>New York Giants</v>
      </c>
      <c r="M22" s="5">
        <f t="shared" si="1"/>
        <v>1475.2726412858501</v>
      </c>
      <c r="N22" s="6">
        <f>M22-VLOOKUP($A22,RankingWk15!$A$2:$H$33,3,FALSE)</f>
        <v>2.0023647349560179</v>
      </c>
    </row>
    <row r="23" spans="1:14">
      <c r="A23" t="s">
        <v>46</v>
      </c>
      <c r="B23">
        <v>22</v>
      </c>
      <c r="C23">
        <v>1475.2513265560901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VLOOKUP($A23,RankingWk15!$A$2:$H$33,2,FALSE)-J23</f>
        <v>-4</v>
      </c>
      <c r="L23" t="str">
        <f t="shared" si="0"/>
        <v>Houston Texans</v>
      </c>
      <c r="M23" s="5">
        <f t="shared" si="1"/>
        <v>1475.2513265560901</v>
      </c>
      <c r="N23" s="6">
        <f>M23-VLOOKUP($A23,RankingWk15!$A$2:$H$33,3,FALSE)</f>
        <v>-7.5257579097810776</v>
      </c>
    </row>
    <row r="24" spans="1:14">
      <c r="A24" t="s">
        <v>48</v>
      </c>
      <c r="B24">
        <v>23</v>
      </c>
      <c r="C24">
        <v>1472.6906405324489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VLOOKUP($A24,RankingWk15!$A$2:$H$33,2,FALSE)-J24</f>
        <v>-1</v>
      </c>
      <c r="L24" t="str">
        <f t="shared" si="0"/>
        <v>Miami Dolphins</v>
      </c>
      <c r="M24" s="5">
        <f t="shared" si="1"/>
        <v>1472.6906405324489</v>
      </c>
      <c r="N24" s="6">
        <f>M24-VLOOKUP($A24,RankingWk15!$A$2:$H$33,3,FALSE)</f>
        <v>13.118822083343048</v>
      </c>
    </row>
    <row r="25" spans="1:14">
      <c r="A25" t="s">
        <v>22</v>
      </c>
      <c r="B25">
        <v>24</v>
      </c>
      <c r="C25">
        <v>1450.015824519746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VLOOKUP($A25,RankingWk15!$A$2:$H$33,2,FALSE)-J25</f>
        <v>-7</v>
      </c>
      <c r="L25" t="str">
        <f t="shared" si="0"/>
        <v>New York Jets</v>
      </c>
      <c r="M25" s="5">
        <f t="shared" si="1"/>
        <v>1450.015824519746</v>
      </c>
      <c r="N25" s="6">
        <f>M25-VLOOKUP($A25,RankingWk15!$A$2:$H$33,3,FALSE)</f>
        <v>-33.568089850946762</v>
      </c>
    </row>
    <row r="26" spans="1:14">
      <c r="A26" t="s">
        <v>40</v>
      </c>
      <c r="B26">
        <v>25</v>
      </c>
      <c r="C26">
        <v>1447.3544960401418</v>
      </c>
      <c r="D26">
        <v>3</v>
      </c>
      <c r="E26">
        <v>0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VLOOKUP($A26,RankingWk15!$A$2:$H$33,2,FALSE)-J26</f>
        <v>-1</v>
      </c>
      <c r="L26" t="str">
        <f t="shared" si="0"/>
        <v>Chicago Bears</v>
      </c>
      <c r="M26" s="5">
        <f t="shared" si="1"/>
        <v>1447.3544960401418</v>
      </c>
      <c r="N26" s="6">
        <f>M26-VLOOKUP($A26,RankingWk15!$A$2:$H$33,3,FALSE)</f>
        <v>-6.9308252618000097</v>
      </c>
    </row>
    <row r="27" spans="1:14">
      <c r="A27" t="s">
        <v>36</v>
      </c>
      <c r="B27">
        <v>26</v>
      </c>
      <c r="C27">
        <v>1445.6290043163046</v>
      </c>
      <c r="D27">
        <v>3</v>
      </c>
      <c r="E27">
        <v>1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VLOOKUP($A27,RankingWk15!$A$2:$H$33,2,FALSE)-J27</f>
        <v>0</v>
      </c>
      <c r="L27" t="str">
        <f t="shared" si="0"/>
        <v>St. Louis Rams</v>
      </c>
      <c r="M27" s="5">
        <f t="shared" si="1"/>
        <v>1445.6290043163046</v>
      </c>
      <c r="N27" s="6">
        <f>M27-VLOOKUP($A27,RankingWk15!$A$2:$H$33,3,FALSE)</f>
        <v>-1.4424796327482454</v>
      </c>
    </row>
    <row r="28" spans="1:14">
      <c r="A28" t="s">
        <v>30</v>
      </c>
      <c r="B28">
        <v>27</v>
      </c>
      <c r="C28">
        <v>1427.7348969124153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1427.7348969124153</v>
      </c>
      <c r="N28" s="6">
        <f>M28-VLOOKUP($A28,RankingWk15!$A$2:$H$33,3,FALSE)</f>
        <v>31.719211574623614</v>
      </c>
    </row>
    <row r="29" spans="1:14">
      <c r="A29" t="s">
        <v>28</v>
      </c>
      <c r="B29">
        <v>28</v>
      </c>
      <c r="C29">
        <v>1393.3119454331927</v>
      </c>
      <c r="D29">
        <v>3</v>
      </c>
      <c r="E29">
        <v>1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1393.3119454331927</v>
      </c>
      <c r="N29" s="6">
        <f>M29-VLOOKUP($A29,RankingWk15!$A$2:$H$33,3,FALSE)</f>
        <v>-35.620815264865314</v>
      </c>
    </row>
    <row r="30" spans="1:14">
      <c r="A30" t="s">
        <v>31</v>
      </c>
      <c r="B30">
        <v>29</v>
      </c>
      <c r="C30">
        <v>1388.7323834048009</v>
      </c>
      <c r="D30">
        <v>3</v>
      </c>
      <c r="E30">
        <v>2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1388.7323834048009</v>
      </c>
      <c r="N30" s="6">
        <f>M30-VLOOKUP($A30,RankingWk15!$A$2:$H$33,3,FALSE)</f>
        <v>-22.153941191095328</v>
      </c>
    </row>
    <row r="31" spans="1:14">
      <c r="A31" t="s">
        <v>42</v>
      </c>
      <c r="B31">
        <v>30</v>
      </c>
      <c r="C31">
        <v>1366.8616286766292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VLOOKUP($A31,RankingWk15!$A$2:$H$33,2,FALSE)-J31</f>
        <v>1</v>
      </c>
      <c r="L31" t="str">
        <f t="shared" si="0"/>
        <v>Cleveland Browns</v>
      </c>
      <c r="M31" s="5">
        <f t="shared" si="1"/>
        <v>1366.8616286766292</v>
      </c>
      <c r="N31" s="6">
        <f>M31-VLOOKUP($A31,RankingWk15!$A$2:$H$33,3,FALSE)</f>
        <v>5.3845728301680538</v>
      </c>
    </row>
    <row r="32" spans="1:14">
      <c r="A32" t="s">
        <v>27</v>
      </c>
      <c r="B32">
        <v>31</v>
      </c>
      <c r="C32">
        <v>1366.1916213467377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VLOOKUP($A32,RankingWk15!$A$2:$H$33,2,FALSE)-J32</f>
        <v>1</v>
      </c>
      <c r="L32" t="str">
        <f t="shared" si="0"/>
        <v>Tennessee Titans</v>
      </c>
      <c r="M32" s="5">
        <f t="shared" si="1"/>
        <v>1366.1916213467377</v>
      </c>
      <c r="N32" s="6">
        <f>M32-VLOOKUP($A32,RankingWk15!$A$2:$H$33,3,FALSE)</f>
        <v>29.87140871743054</v>
      </c>
    </row>
    <row r="33" spans="1:14">
      <c r="A33" t="s">
        <v>23</v>
      </c>
      <c r="B33">
        <v>32</v>
      </c>
      <c r="C33">
        <v>1354.4431525066113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VLOOKUP($A33,RankingWk15!$A$2:$H$33,2,FALSE)-J33</f>
        <v>-3</v>
      </c>
      <c r="L33" t="str">
        <f t="shared" si="0"/>
        <v>Tampa Bay Buccaneers</v>
      </c>
      <c r="M33" s="5">
        <f t="shared" si="1"/>
        <v>1354.4431525066113</v>
      </c>
      <c r="N33" s="6">
        <f>M33-VLOOKUP($A33,RankingWk15!$A$2:$H$33,3,FALSE)</f>
        <v>-47.185695410897324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J1" sqref="J1:N33"/>
    </sheetView>
  </sheetViews>
  <sheetFormatPr baseColWidth="10" defaultColWidth="8.83203125" defaultRowHeight="14" x14ac:dyDescent="0"/>
  <sheetData>
    <row r="1" spans="1:14">
      <c r="A1" t="s">
        <v>92</v>
      </c>
      <c r="B1" t="s">
        <v>104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J1" s="4" t="s">
        <v>105</v>
      </c>
      <c r="K1" s="4" t="s">
        <v>106</v>
      </c>
      <c r="L1" s="4" t="s">
        <v>107</v>
      </c>
      <c r="M1" s="4" t="s">
        <v>93</v>
      </c>
      <c r="N1" s="4" t="s">
        <v>108</v>
      </c>
    </row>
    <row r="2" spans="1:14">
      <c r="A2" t="s">
        <v>32</v>
      </c>
      <c r="B2">
        <v>1</v>
      </c>
      <c r="C2">
        <v>1668.9324407346501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VLOOKUP($A2,RankingWk15!$A$2:$H$33,2,FALSE)-J2</f>
        <v>0</v>
      </c>
      <c r="L2" t="str">
        <f>A2</f>
        <v>New England Patriots</v>
      </c>
      <c r="M2" s="5">
        <f>C2</f>
        <v>1668.9324407346501</v>
      </c>
      <c r="N2" s="6">
        <f>M2-VLOOKUP($A2,RankingWk15!$A$2:$H$33,3,FALSE)</f>
        <v>-20.010368799478783</v>
      </c>
    </row>
    <row r="3" spans="1:14">
      <c r="A3" t="s">
        <v>51</v>
      </c>
      <c r="B3">
        <v>2</v>
      </c>
      <c r="C3">
        <v>1657.0929110310674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VLOOKUP($A3,RankingWk15!$A$2:$H$33,2,FALSE)-J3</f>
        <v>0</v>
      </c>
      <c r="L3" t="str">
        <f t="shared" ref="L3:L33" si="0">A3</f>
        <v>Denver Broncos</v>
      </c>
      <c r="M3" s="5">
        <f t="shared" ref="M3:M33" si="1">C3</f>
        <v>1657.0929110310674</v>
      </c>
      <c r="N3" s="6">
        <f>M3-VLOOKUP($A3,RankingWk15!$A$2:$H$33,3,FALSE)</f>
        <v>18.049278626963769</v>
      </c>
    </row>
    <row r="4" spans="1:14">
      <c r="A4" t="s">
        <v>34</v>
      </c>
      <c r="B4">
        <v>3</v>
      </c>
      <c r="C4">
        <v>1615.7856079219566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VLOOKUP($A4,RankingWk15!$A$2:$H$33,2,FALSE)-J4</f>
        <v>1</v>
      </c>
      <c r="L4" t="str">
        <f t="shared" si="0"/>
        <v>Seattle Seahawks</v>
      </c>
      <c r="M4" s="5">
        <f t="shared" si="1"/>
        <v>1615.7856079219566</v>
      </c>
      <c r="N4" s="6">
        <f>M4-VLOOKUP($A4,RankingWk15!$A$2:$H$33,3,FALSE)</f>
        <v>10.890199061691874</v>
      </c>
    </row>
    <row r="5" spans="1:14">
      <c r="A5" t="s">
        <v>41</v>
      </c>
      <c r="B5">
        <v>4</v>
      </c>
      <c r="C5">
        <v>1603.8176448150139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VLOOKUP($A5,RankingWk15!$A$2:$H$33,2,FALSE)-J5</f>
        <v>1</v>
      </c>
      <c r="L5" t="str">
        <f t="shared" si="0"/>
        <v>Cincinnati Bengals</v>
      </c>
      <c r="M5" s="5">
        <f t="shared" si="1"/>
        <v>1603.8176448150139</v>
      </c>
      <c r="N5" s="6">
        <f>M5-VLOOKUP($A5,RankingWk15!$A$2:$H$33,3,FALSE)</f>
        <v>5.6758410859474679</v>
      </c>
    </row>
    <row r="6" spans="1:14">
      <c r="A6" t="s">
        <v>45</v>
      </c>
      <c r="B6">
        <v>5</v>
      </c>
      <c r="C6">
        <v>1584.8538614332672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VLOOKUP($A6,RankingWk15!$A$2:$H$33,2,FALSE)-J6</f>
        <v>4</v>
      </c>
      <c r="L6" t="str">
        <f t="shared" si="0"/>
        <v>Green Bay Packers</v>
      </c>
      <c r="M6" s="5">
        <f t="shared" si="1"/>
        <v>1584.8538614332672</v>
      </c>
      <c r="N6" s="6">
        <f>M6-VLOOKUP($A6,RankingWk15!$A$2:$H$33,3,FALSE)</f>
        <v>37.074374439892608</v>
      </c>
    </row>
    <row r="7" spans="1:14">
      <c r="A7" t="s">
        <v>52</v>
      </c>
      <c r="B7">
        <v>6</v>
      </c>
      <c r="C7">
        <v>1555.8433918094356</v>
      </c>
      <c r="D7">
        <v>4</v>
      </c>
      <c r="E7">
        <v>1</v>
      </c>
      <c r="F7">
        <v>0</v>
      </c>
      <c r="G7">
        <v>3</v>
      </c>
      <c r="H7">
        <v>0</v>
      </c>
      <c r="J7">
        <f t="shared" si="2"/>
        <v>6</v>
      </c>
      <c r="K7">
        <f>VLOOKUP($A7,RankingWk15!$A$2:$H$33,2,FALSE)-J7</f>
        <v>9</v>
      </c>
      <c r="L7" t="str">
        <f t="shared" si="0"/>
        <v>San Francisco 49ers</v>
      </c>
      <c r="M7" s="5">
        <f t="shared" si="1"/>
        <v>1555.8433918094356</v>
      </c>
      <c r="N7" s="6">
        <f>M7-VLOOKUP($A7,RankingWk15!$A$2:$H$33,3,FALSE)</f>
        <v>61.076881655896841</v>
      </c>
    </row>
    <row r="8" spans="1:14">
      <c r="A8" t="s">
        <v>50</v>
      </c>
      <c r="B8">
        <v>7</v>
      </c>
      <c r="C8">
        <v>1554.9821742381071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VLOOKUP($A8,RankingWk15!$A$2:$H$33,2,FALSE)-J8</f>
        <v>-1</v>
      </c>
      <c r="L8" t="str">
        <f t="shared" si="0"/>
        <v>Arizona Cardinals</v>
      </c>
      <c r="M8" s="5">
        <f t="shared" si="1"/>
        <v>1554.9821742381071</v>
      </c>
      <c r="N8" s="6">
        <f>M8-VLOOKUP($A8,RankingWk15!$A$2:$H$33,3,FALSE)</f>
        <v>-38.782383321010684</v>
      </c>
    </row>
    <row r="9" spans="1:14">
      <c r="A9" t="s">
        <v>39</v>
      </c>
      <c r="B9">
        <v>8</v>
      </c>
      <c r="C9">
        <v>1552.2619958682301</v>
      </c>
      <c r="D9">
        <v>4</v>
      </c>
      <c r="E9">
        <v>4</v>
      </c>
      <c r="F9">
        <v>0</v>
      </c>
      <c r="G9">
        <v>0</v>
      </c>
      <c r="H9">
        <v>0</v>
      </c>
      <c r="J9">
        <f t="shared" si="2"/>
        <v>8</v>
      </c>
      <c r="K9">
        <f>VLOOKUP($A9,RankingWk15!$A$2:$H$33,2,FALSE)-J9</f>
        <v>-5</v>
      </c>
      <c r="L9" t="str">
        <f t="shared" si="0"/>
        <v>Carolina Panthers</v>
      </c>
      <c r="M9" s="5">
        <f t="shared" si="1"/>
        <v>1552.2619958682301</v>
      </c>
      <c r="N9" s="6">
        <f>M9-VLOOKUP($A9,RankingWk15!$A$2:$H$33,3,FALSE)</f>
        <v>-77.240780013963104</v>
      </c>
    </row>
    <row r="10" spans="1:14">
      <c r="A10" t="s">
        <v>44</v>
      </c>
      <c r="B10">
        <v>9</v>
      </c>
      <c r="C10">
        <v>1548.7453077692808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VLOOKUP($A10,RankingWk15!$A$2:$H$33,2,FALSE)-J10</f>
        <v>2</v>
      </c>
      <c r="L10" t="str">
        <f t="shared" si="0"/>
        <v>Dallas Cowboys</v>
      </c>
      <c r="M10" s="5">
        <f t="shared" si="1"/>
        <v>1548.7453077692808</v>
      </c>
      <c r="N10" s="6">
        <f>M10-VLOOKUP($A10,RankingWk15!$A$2:$H$33,3,FALSE)</f>
        <v>15.326110762655389</v>
      </c>
    </row>
    <row r="11" spans="1:14">
      <c r="A11" t="s">
        <v>26</v>
      </c>
      <c r="B11">
        <v>10</v>
      </c>
      <c r="C11">
        <v>1539.3709291747762</v>
      </c>
      <c r="D11">
        <v>4</v>
      </c>
      <c r="E11">
        <v>2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VLOOKUP($A11,RankingWk15!$A$2:$H$33,2,FALSE)-J11</f>
        <v>-3</v>
      </c>
      <c r="L11" t="str">
        <f t="shared" si="0"/>
        <v>Pittsburgh Steelers</v>
      </c>
      <c r="M11" s="5">
        <f t="shared" si="1"/>
        <v>1539.3709291747762</v>
      </c>
      <c r="N11" s="6">
        <f>M11-VLOOKUP($A11,RankingWk15!$A$2:$H$33,3,FALSE)</f>
        <v>-33.262414096157272</v>
      </c>
    </row>
    <row r="12" spans="1:14">
      <c r="A12" t="s">
        <v>25</v>
      </c>
      <c r="B12">
        <v>11</v>
      </c>
      <c r="C12">
        <v>1533.7795308112168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VLOOKUP($A12,RankingWk15!$A$2:$H$33,2,FALSE)-J12</f>
        <v>2</v>
      </c>
      <c r="L12" t="str">
        <f t="shared" si="0"/>
        <v>Baltimore Ravens</v>
      </c>
      <c r="M12" s="5">
        <f t="shared" si="1"/>
        <v>1533.7795308112168</v>
      </c>
      <c r="N12" s="6">
        <f>M12-VLOOKUP($A12,RankingWk15!$A$2:$H$33,3,FALSE)</f>
        <v>21.855701671481484</v>
      </c>
    </row>
    <row r="13" spans="1:14">
      <c r="A13" t="s">
        <v>43</v>
      </c>
      <c r="B13">
        <v>12</v>
      </c>
      <c r="C13">
        <v>1532.0440092796407</v>
      </c>
      <c r="D13">
        <v>4</v>
      </c>
      <c r="E13">
        <v>2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VLOOKUP($A13,RankingWk15!$A$2:$H$33,2,FALSE)-J13</f>
        <v>-4</v>
      </c>
      <c r="L13" t="str">
        <f t="shared" si="0"/>
        <v>Indianapolis Colts</v>
      </c>
      <c r="M13" s="5">
        <f t="shared" si="1"/>
        <v>1532.0440092796407</v>
      </c>
      <c r="N13" s="6">
        <f>M13-VLOOKUP($A13,RankingWk15!$A$2:$H$33,3,FALSE)</f>
        <v>-27.273614382567757</v>
      </c>
    </row>
    <row r="14" spans="1:14">
      <c r="A14" t="s">
        <v>37</v>
      </c>
      <c r="B14">
        <v>13</v>
      </c>
      <c r="C14">
        <v>1522.0284287548398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VLOOKUP($A14,RankingWk15!$A$2:$H$33,2,FALSE)-J14</f>
        <v>12</v>
      </c>
      <c r="L14" t="str">
        <f t="shared" si="0"/>
        <v>Atlanta Falcons</v>
      </c>
      <c r="M14" s="5">
        <f t="shared" si="1"/>
        <v>1522.0284287548398</v>
      </c>
      <c r="N14" s="6">
        <f>M14-VLOOKUP($A14,RankingWk15!$A$2:$H$33,3,FALSE)</f>
        <v>68.25472063703296</v>
      </c>
    </row>
    <row r="15" spans="1:14">
      <c r="A15" t="s">
        <v>35</v>
      </c>
      <c r="B15">
        <v>14</v>
      </c>
      <c r="C15">
        <v>1507.5393270802144</v>
      </c>
      <c r="D15">
        <v>4</v>
      </c>
      <c r="E15">
        <v>2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VLOOKUP($A15,RankingWk15!$A$2:$H$33,2,FALSE)-J15</f>
        <v>9</v>
      </c>
      <c r="L15" t="str">
        <f t="shared" si="0"/>
        <v>San Diego Chargers</v>
      </c>
      <c r="M15" s="5">
        <f t="shared" si="1"/>
        <v>1507.5393270802144</v>
      </c>
      <c r="N15" s="6">
        <f>M15-VLOOKUP($A15,RankingWk15!$A$2:$H$33,3,FALSE)</f>
        <v>48.610496224163171</v>
      </c>
    </row>
    <row r="16" spans="1:14">
      <c r="A16" t="s">
        <v>21</v>
      </c>
      <c r="B16">
        <v>15</v>
      </c>
      <c r="C16">
        <v>1506.9006282926371</v>
      </c>
      <c r="D16">
        <v>4</v>
      </c>
      <c r="E16">
        <v>1</v>
      </c>
      <c r="F16">
        <v>0</v>
      </c>
      <c r="G16">
        <v>3</v>
      </c>
      <c r="H16">
        <v>0</v>
      </c>
      <c r="J16">
        <f t="shared" si="2"/>
        <v>15</v>
      </c>
      <c r="K16">
        <f>VLOOKUP($A16,RankingWk15!$A$2:$H$33,2,FALSE)-J16</f>
        <v>1</v>
      </c>
      <c r="L16" t="str">
        <f t="shared" si="0"/>
        <v>New Orleans Saints</v>
      </c>
      <c r="M16" s="5">
        <f t="shared" si="1"/>
        <v>1506.9006282926371</v>
      </c>
      <c r="N16" s="6">
        <f>M16-VLOOKUP($A16,RankingWk15!$A$2:$H$33,3,FALSE)</f>
        <v>16.267015210145701</v>
      </c>
    </row>
    <row r="17" spans="1:14">
      <c r="A17" t="s">
        <v>33</v>
      </c>
      <c r="B17">
        <v>16</v>
      </c>
      <c r="C17">
        <v>1500.3228215270858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VLOOKUP($A17,RankingWk15!$A$2:$H$33,2,FALSE)-J17</f>
        <v>5</v>
      </c>
      <c r="L17" t="str">
        <f t="shared" si="0"/>
        <v>Philadelphia Eagles</v>
      </c>
      <c r="M17" s="5">
        <f t="shared" si="1"/>
        <v>1500.3228215270858</v>
      </c>
      <c r="N17" s="6">
        <f>M17-VLOOKUP($A17,RankingWk15!$A$2:$H$33,3,FALSE)</f>
        <v>36.030757027184563</v>
      </c>
    </row>
    <row r="18" spans="1:14">
      <c r="A18" t="s">
        <v>24</v>
      </c>
      <c r="B18">
        <v>17</v>
      </c>
      <c r="C18">
        <v>1490.4128191850857</v>
      </c>
      <c r="D18">
        <v>4</v>
      </c>
      <c r="E18">
        <v>0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VLOOKUP($A18,RankingWk15!$A$2:$H$33,2,FALSE)-J18</f>
        <v>3</v>
      </c>
      <c r="L18" t="str">
        <f t="shared" si="0"/>
        <v>Detroit Lions</v>
      </c>
      <c r="M18" s="5">
        <f t="shared" si="1"/>
        <v>1490.4128191850857</v>
      </c>
      <c r="N18" s="6">
        <f>M18-VLOOKUP($A18,RankingWk15!$A$2:$H$33,3,FALSE)</f>
        <v>18.263008134138545</v>
      </c>
    </row>
    <row r="19" spans="1:14">
      <c r="A19" t="s">
        <v>47</v>
      </c>
      <c r="B19">
        <v>18</v>
      </c>
      <c r="C19">
        <v>1489.5735390246364</v>
      </c>
      <c r="D19">
        <v>4</v>
      </c>
      <c r="E19">
        <v>1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VLOOKUP($A19,RankingWk15!$A$2:$H$33,2,FALSE)-J19</f>
        <v>-6</v>
      </c>
      <c r="L19" t="str">
        <f t="shared" si="0"/>
        <v>Kansas City Chiefs</v>
      </c>
      <c r="M19" s="5">
        <f t="shared" si="1"/>
        <v>1489.5735390246364</v>
      </c>
      <c r="N19" s="6">
        <f>M19-VLOOKUP($A19,RankingWk15!$A$2:$H$33,3,FALSE)</f>
        <v>-35.536472119312293</v>
      </c>
    </row>
    <row r="20" spans="1:14">
      <c r="A20" t="s">
        <v>38</v>
      </c>
      <c r="B20">
        <v>19</v>
      </c>
      <c r="C20">
        <v>1488.9896979878874</v>
      </c>
      <c r="D20">
        <v>4</v>
      </c>
      <c r="E20">
        <v>2</v>
      </c>
      <c r="F20">
        <v>0</v>
      </c>
      <c r="G20">
        <v>2</v>
      </c>
      <c r="H20">
        <v>0</v>
      </c>
      <c r="J20">
        <f t="shared" si="2"/>
        <v>19</v>
      </c>
      <c r="K20">
        <f>VLOOKUP($A20,RankingWk15!$A$2:$H$33,2,FALSE)-J20</f>
        <v>-5</v>
      </c>
      <c r="L20" t="str">
        <f t="shared" si="0"/>
        <v>Buffalo Bills</v>
      </c>
      <c r="M20" s="5">
        <f t="shared" si="1"/>
        <v>1488.9896979878874</v>
      </c>
      <c r="N20" s="6">
        <f>M20-VLOOKUP($A20,RankingWk15!$A$2:$H$33,3,FALSE)</f>
        <v>-13.268022512211246</v>
      </c>
    </row>
    <row r="21" spans="1:14">
      <c r="A21" t="s">
        <v>49</v>
      </c>
      <c r="B21">
        <v>20</v>
      </c>
      <c r="C21">
        <v>1488.7490104856768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VLOOKUP($A21,RankingWk15!$A$2:$H$33,2,FALSE)-J21</f>
        <v>-1</v>
      </c>
      <c r="L21" t="str">
        <f t="shared" si="0"/>
        <v>New York Giants</v>
      </c>
      <c r="M21" s="5">
        <f t="shared" si="1"/>
        <v>1488.7490104856768</v>
      </c>
      <c r="N21" s="6">
        <f>M21-VLOOKUP($A21,RankingWk15!$A$2:$H$33,3,FALSE)</f>
        <v>15.478733934782667</v>
      </c>
    </row>
    <row r="22" spans="1:14">
      <c r="A22" t="s">
        <v>29</v>
      </c>
      <c r="B22">
        <v>21</v>
      </c>
      <c r="C22">
        <v>1473.8635572398098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VLOOKUP($A22,RankingWk15!$A$2:$H$33,2,FALSE)-J22</f>
        <v>-11</v>
      </c>
      <c r="L22" t="str">
        <f t="shared" si="0"/>
        <v>Minnesota Vikings</v>
      </c>
      <c r="M22" s="5">
        <f t="shared" si="1"/>
        <v>1473.8635572398098</v>
      </c>
      <c r="N22" s="6">
        <f>M22-VLOOKUP($A22,RankingWk15!$A$2:$H$33,3,FALSE)</f>
        <v>-63.22591620107255</v>
      </c>
    </row>
    <row r="23" spans="1:14">
      <c r="A23" t="s">
        <v>46</v>
      </c>
      <c r="B23">
        <v>22</v>
      </c>
      <c r="C23">
        <v>1464.0259573402918</v>
      </c>
      <c r="D23">
        <v>4</v>
      </c>
      <c r="E23">
        <v>1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VLOOKUP($A23,RankingWk15!$A$2:$H$33,2,FALSE)-J23</f>
        <v>-4</v>
      </c>
      <c r="L23" t="str">
        <f t="shared" si="0"/>
        <v>Houston Texans</v>
      </c>
      <c r="M23" s="5">
        <f t="shared" si="1"/>
        <v>1464.0259573402918</v>
      </c>
      <c r="N23" s="6">
        <f>M23-VLOOKUP($A23,RankingWk15!$A$2:$H$33,3,FALSE)</f>
        <v>-18.751127125579387</v>
      </c>
    </row>
    <row r="24" spans="1:14">
      <c r="A24" t="s">
        <v>22</v>
      </c>
      <c r="B24">
        <v>23</v>
      </c>
      <c r="C24">
        <v>1463.3304603367394</v>
      </c>
      <c r="D24">
        <v>4</v>
      </c>
      <c r="E24">
        <v>3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VLOOKUP($A24,RankingWk15!$A$2:$H$33,2,FALSE)-J24</f>
        <v>-6</v>
      </c>
      <c r="L24" t="str">
        <f t="shared" si="0"/>
        <v>New York Jets</v>
      </c>
      <c r="M24" s="5">
        <f t="shared" si="1"/>
        <v>1463.3304603367394</v>
      </c>
      <c r="N24" s="6">
        <f>M24-VLOOKUP($A24,RankingWk15!$A$2:$H$33,3,FALSE)</f>
        <v>-20.253454033953403</v>
      </c>
    </row>
    <row r="25" spans="1:14">
      <c r="A25" t="s">
        <v>36</v>
      </c>
      <c r="B25">
        <v>24</v>
      </c>
      <c r="C25">
        <v>1462.4798614863291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VLOOKUP($A25,RankingWk15!$A$2:$H$33,2,FALSE)-J25</f>
        <v>2</v>
      </c>
      <c r="L25" t="str">
        <f t="shared" si="0"/>
        <v>St. Louis Rams</v>
      </c>
      <c r="M25" s="5">
        <f t="shared" si="1"/>
        <v>1462.4798614863291</v>
      </c>
      <c r="N25" s="6">
        <f>M25-VLOOKUP($A25,RankingWk15!$A$2:$H$33,3,FALSE)</f>
        <v>15.408377537276237</v>
      </c>
    </row>
    <row r="26" spans="1:14">
      <c r="A26" t="s">
        <v>48</v>
      </c>
      <c r="B26">
        <v>25</v>
      </c>
      <c r="C26">
        <v>1459.3760047154556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VLOOKUP($A26,RankingWk15!$A$2:$H$33,2,FALSE)-J26</f>
        <v>-3</v>
      </c>
      <c r="L26" t="str">
        <f t="shared" si="0"/>
        <v>Miami Dolphins</v>
      </c>
      <c r="M26" s="5">
        <f t="shared" si="1"/>
        <v>1459.3760047154556</v>
      </c>
      <c r="N26" s="6">
        <f>M26-VLOOKUP($A26,RankingWk15!$A$2:$H$33,3,FALSE)</f>
        <v>-0.19581373365031141</v>
      </c>
    </row>
    <row r="27" spans="1:14">
      <c r="A27" t="s">
        <v>40</v>
      </c>
      <c r="B27">
        <v>26</v>
      </c>
      <c r="C27">
        <v>1457.7651854278288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VLOOKUP($A27,RankingWk15!$A$2:$H$33,2,FALSE)-J27</f>
        <v>-2</v>
      </c>
      <c r="L27" t="str">
        <f t="shared" si="0"/>
        <v>Chicago Bears</v>
      </c>
      <c r="M27" s="5">
        <f t="shared" si="1"/>
        <v>1457.7651854278288</v>
      </c>
      <c r="N27" s="6">
        <f>M27-VLOOKUP($A27,RankingWk15!$A$2:$H$33,3,FALSE)</f>
        <v>3.4798641258869338</v>
      </c>
    </row>
    <row r="28" spans="1:14">
      <c r="A28" t="s">
        <v>30</v>
      </c>
      <c r="B28">
        <v>27</v>
      </c>
      <c r="C28">
        <v>1418.5750777134772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VLOOKUP($A28,RankingWk15!$A$2:$H$33,2,FALSE)-J28</f>
        <v>3</v>
      </c>
      <c r="L28" t="str">
        <f t="shared" si="0"/>
        <v>Jacksonville Jaguars</v>
      </c>
      <c r="M28" s="5">
        <f t="shared" si="1"/>
        <v>1418.5750777134772</v>
      </c>
      <c r="N28" s="6">
        <f>M28-VLOOKUP($A28,RankingWk15!$A$2:$H$33,3,FALSE)</f>
        <v>22.559392375685547</v>
      </c>
    </row>
    <row r="29" spans="1:14">
      <c r="A29" t="s">
        <v>28</v>
      </c>
      <c r="B29">
        <v>28</v>
      </c>
      <c r="C29">
        <v>1410.0861325619301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VLOOKUP($A29,RankingWk15!$A$2:$H$33,2,FALSE)-J29</f>
        <v>-1</v>
      </c>
      <c r="L29" t="str">
        <f t="shared" si="0"/>
        <v>Washington Redskins</v>
      </c>
      <c r="M29" s="5">
        <f t="shared" si="1"/>
        <v>1410.0861325619301</v>
      </c>
      <c r="N29" s="6">
        <f>M29-VLOOKUP($A29,RankingWk15!$A$2:$H$33,3,FALSE)</f>
        <v>-18.846628136127947</v>
      </c>
    </row>
    <row r="30" spans="1:14">
      <c r="A30" t="s">
        <v>31</v>
      </c>
      <c r="B30">
        <v>29</v>
      </c>
      <c r="C30">
        <v>1378.3216940171139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VLOOKUP($A30,RankingWk15!$A$2:$H$33,2,FALSE)-J30</f>
        <v>-1</v>
      </c>
      <c r="L30" t="str">
        <f t="shared" si="0"/>
        <v>Oakland Raiders</v>
      </c>
      <c r="M30" s="5">
        <f t="shared" si="1"/>
        <v>1378.3216940171139</v>
      </c>
      <c r="N30" s="6">
        <f>M30-VLOOKUP($A30,RankingWk15!$A$2:$H$33,3,FALSE)</f>
        <v>-32.564630578782271</v>
      </c>
    </row>
    <row r="31" spans="1:14">
      <c r="A31" t="s">
        <v>27</v>
      </c>
      <c r="B31">
        <v>30</v>
      </c>
      <c r="C31">
        <v>1366.1916213467377</v>
      </c>
      <c r="D31">
        <v>3</v>
      </c>
      <c r="E31">
        <v>1</v>
      </c>
      <c r="F31">
        <v>0</v>
      </c>
      <c r="G31">
        <v>2</v>
      </c>
      <c r="H31">
        <v>1</v>
      </c>
      <c r="J31">
        <f t="shared" si="2"/>
        <v>30</v>
      </c>
      <c r="K31">
        <f>VLOOKUP($A31,RankingWk15!$A$2:$H$33,2,FALSE)-J31</f>
        <v>2</v>
      </c>
      <c r="L31" t="str">
        <f t="shared" si="0"/>
        <v>Tennessee Titans</v>
      </c>
      <c r="M31" s="5">
        <f t="shared" si="1"/>
        <v>1366.1916213467377</v>
      </c>
      <c r="N31" s="6">
        <f>M31-VLOOKUP($A31,RankingWk15!$A$2:$H$33,3,FALSE)</f>
        <v>29.87140871743054</v>
      </c>
    </row>
    <row r="32" spans="1:14">
      <c r="A32" t="s">
        <v>42</v>
      </c>
      <c r="B32">
        <v>31</v>
      </c>
      <c r="C32">
        <v>1358.9175809406509</v>
      </c>
      <c r="D32">
        <v>4</v>
      </c>
      <c r="E32">
        <v>1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VLOOKUP($A32,RankingWk15!$A$2:$H$33,2,FALSE)-J32</f>
        <v>0</v>
      </c>
      <c r="L32" t="str">
        <f t="shared" si="0"/>
        <v>Cleveland Browns</v>
      </c>
      <c r="M32" s="5">
        <f t="shared" si="1"/>
        <v>1358.9175809406509</v>
      </c>
      <c r="N32" s="6">
        <f>M32-VLOOKUP($A32,RankingWk15!$A$2:$H$33,3,FALSE)</f>
        <v>-2.5594749058102479</v>
      </c>
    </row>
    <row r="33" spans="1:14">
      <c r="A33" t="s">
        <v>23</v>
      </c>
      <c r="B33">
        <v>32</v>
      </c>
      <c r="C33">
        <v>1348.2131069320126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VLOOKUP($A33,RankingWk15!$A$2:$H$33,2,FALSE)-J33</f>
        <v>-3</v>
      </c>
      <c r="L33" t="str">
        <f t="shared" si="0"/>
        <v>Tampa Bay Buccaneers</v>
      </c>
      <c r="M33" s="5">
        <f t="shared" si="1"/>
        <v>1348.2131069320126</v>
      </c>
      <c r="N33" s="6">
        <f>M33-VLOOKUP($A33,RankingWk15!$A$2:$H$33,3,FALSE)</f>
        <v>-53.415740985496086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  <vt:lpstr>RankingWk10</vt:lpstr>
      <vt:lpstr>RankingWk11</vt:lpstr>
      <vt:lpstr>RankingWk12</vt:lpstr>
      <vt:lpstr>RankingWk13</vt:lpstr>
      <vt:lpstr>RankingWk14</vt:lpstr>
      <vt:lpstr>RankingWk15</vt:lpstr>
      <vt:lpstr>RankingWk16</vt:lpstr>
      <vt:lpstr>RankingWk17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2016-01-26T16:21:57Z</dcterms:created>
  <dcterms:modified xsi:type="dcterms:W3CDTF">2016-01-26T16:52:42Z</dcterms:modified>
</cp:coreProperties>
</file>