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560" yWindow="560" windowWidth="25040" windowHeight="15500"/>
  </bookViews>
  <sheets>
    <sheet name="Predictions" sheetId="1" r:id="rId1"/>
    <sheet name="NoGamma" sheetId="2" r:id="rId2"/>
    <sheet name="GammaScale" sheetId="3" r:id="rId3"/>
    <sheet name="Gamma Importance" sheetId="9" r:id="rId4"/>
    <sheet name="GammaRaw" sheetId="4" r:id="rId5"/>
    <sheet name="RankingWk1" sheetId="5" r:id="rId6"/>
    <sheet name="RankingWk2" sheetId="6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" l="1"/>
  <c r="I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M33" i="6"/>
  <c r="N33" i="6"/>
  <c r="L33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K33" i="6"/>
  <c r="M32" i="6"/>
  <c r="N32" i="6"/>
  <c r="L32" i="6"/>
  <c r="K32" i="6"/>
  <c r="M31" i="6"/>
  <c r="N31" i="6"/>
  <c r="L31" i="6"/>
  <c r="K31" i="6"/>
  <c r="M30" i="6"/>
  <c r="N30" i="6"/>
  <c r="L30" i="6"/>
  <c r="K30" i="6"/>
  <c r="M29" i="6"/>
  <c r="N29" i="6"/>
  <c r="L29" i="6"/>
  <c r="K29" i="6"/>
  <c r="M28" i="6"/>
  <c r="N28" i="6"/>
  <c r="L28" i="6"/>
  <c r="K28" i="6"/>
  <c r="M27" i="6"/>
  <c r="N27" i="6"/>
  <c r="L27" i="6"/>
  <c r="K27" i="6"/>
  <c r="M26" i="6"/>
  <c r="N26" i="6"/>
  <c r="L26" i="6"/>
  <c r="K26" i="6"/>
  <c r="M25" i="6"/>
  <c r="N25" i="6"/>
  <c r="L25" i="6"/>
  <c r="K25" i="6"/>
  <c r="M24" i="6"/>
  <c r="N24" i="6"/>
  <c r="L24" i="6"/>
  <c r="K24" i="6"/>
  <c r="M23" i="6"/>
  <c r="N23" i="6"/>
  <c r="L23" i="6"/>
  <c r="K23" i="6"/>
  <c r="M22" i="6"/>
  <c r="N22" i="6"/>
  <c r="L22" i="6"/>
  <c r="K22" i="6"/>
  <c r="M21" i="6"/>
  <c r="N21" i="6"/>
  <c r="L21" i="6"/>
  <c r="K21" i="6"/>
  <c r="M20" i="6"/>
  <c r="N20" i="6"/>
  <c r="L20" i="6"/>
  <c r="K20" i="6"/>
  <c r="M19" i="6"/>
  <c r="N19" i="6"/>
  <c r="L19" i="6"/>
  <c r="K19" i="6"/>
  <c r="M18" i="6"/>
  <c r="N18" i="6"/>
  <c r="L18" i="6"/>
  <c r="K18" i="6"/>
  <c r="M17" i="6"/>
  <c r="N17" i="6"/>
  <c r="L17" i="6"/>
  <c r="K17" i="6"/>
  <c r="M16" i="6"/>
  <c r="N16" i="6"/>
  <c r="L16" i="6"/>
  <c r="K16" i="6"/>
  <c r="M15" i="6"/>
  <c r="N15" i="6"/>
  <c r="L15" i="6"/>
  <c r="K15" i="6"/>
  <c r="M14" i="6"/>
  <c r="N14" i="6"/>
  <c r="L14" i="6"/>
  <c r="K14" i="6"/>
  <c r="M13" i="6"/>
  <c r="N13" i="6"/>
  <c r="L13" i="6"/>
  <c r="K13" i="6"/>
  <c r="M12" i="6"/>
  <c r="N12" i="6"/>
  <c r="L12" i="6"/>
  <c r="K12" i="6"/>
  <c r="M11" i="6"/>
  <c r="N11" i="6"/>
  <c r="L11" i="6"/>
  <c r="K11" i="6"/>
  <c r="M10" i="6"/>
  <c r="N10" i="6"/>
  <c r="L10" i="6"/>
  <c r="K10" i="6"/>
  <c r="M9" i="6"/>
  <c r="N9" i="6"/>
  <c r="L9" i="6"/>
  <c r="K9" i="6"/>
  <c r="M8" i="6"/>
  <c r="N8" i="6"/>
  <c r="L8" i="6"/>
  <c r="K8" i="6"/>
  <c r="M7" i="6"/>
  <c r="N7" i="6"/>
  <c r="L7" i="6"/>
  <c r="K7" i="6"/>
  <c r="M6" i="6"/>
  <c r="N6" i="6"/>
  <c r="L6" i="6"/>
  <c r="K6" i="6"/>
  <c r="M5" i="6"/>
  <c r="N5" i="6"/>
  <c r="L5" i="6"/>
  <c r="K5" i="6"/>
  <c r="M4" i="6"/>
  <c r="N4" i="6"/>
  <c r="L4" i="6"/>
  <c r="K4" i="6"/>
  <c r="M3" i="6"/>
  <c r="N3" i="6"/>
  <c r="L3" i="6"/>
  <c r="K3" i="6"/>
  <c r="M2" i="6"/>
  <c r="N2" i="6"/>
  <c r="L2" i="6"/>
  <c r="K2" i="6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M17" i="2"/>
  <c r="L17" i="2"/>
  <c r="K17" i="2"/>
  <c r="J17" i="2"/>
  <c r="M16" i="2"/>
  <c r="L16" i="2"/>
  <c r="K16" i="2"/>
  <c r="J16" i="2"/>
  <c r="M15" i="2"/>
  <c r="L15" i="2"/>
  <c r="K15" i="2"/>
  <c r="J15" i="2"/>
  <c r="M14" i="2"/>
  <c r="L14" i="2"/>
  <c r="K14" i="2"/>
  <c r="J14" i="2"/>
  <c r="M13" i="2"/>
  <c r="L13" i="2"/>
  <c r="K13" i="2"/>
  <c r="J13" i="2"/>
  <c r="M12" i="2"/>
  <c r="L12" i="2"/>
  <c r="K12" i="2"/>
  <c r="J12" i="2"/>
  <c r="M11" i="2"/>
  <c r="L11" i="2"/>
  <c r="K11" i="2"/>
  <c r="J11" i="2"/>
  <c r="M10" i="2"/>
  <c r="L10" i="2"/>
  <c r="K10" i="2"/>
  <c r="J10" i="2"/>
  <c r="M9" i="2"/>
  <c r="L9" i="2"/>
  <c r="K9" i="2"/>
  <c r="J9" i="2"/>
  <c r="M8" i="2"/>
  <c r="L8" i="2"/>
  <c r="K8" i="2"/>
  <c r="J8" i="2"/>
  <c r="M7" i="2"/>
  <c r="L7" i="2"/>
  <c r="K7" i="2"/>
  <c r="J7" i="2"/>
  <c r="M6" i="2"/>
  <c r="L6" i="2"/>
  <c r="K6" i="2"/>
  <c r="J6" i="2"/>
  <c r="M5" i="2"/>
  <c r="L5" i="2"/>
  <c r="K5" i="2"/>
  <c r="J5" i="2"/>
  <c r="M4" i="2"/>
  <c r="L4" i="2"/>
  <c r="K4" i="2"/>
  <c r="J4" i="2"/>
  <c r="M3" i="2"/>
  <c r="L3" i="2"/>
  <c r="K3" i="2"/>
  <c r="J3" i="2"/>
  <c r="M2" i="2"/>
  <c r="L2" i="2"/>
  <c r="K2" i="2"/>
  <c r="J2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</calcChain>
</file>

<file path=xl/sharedStrings.xml><?xml version="1.0" encoding="utf-8"?>
<sst xmlns="http://schemas.openxmlformats.org/spreadsheetml/2006/main" count="451" uniqueCount="109">
  <si>
    <t>Week</t>
  </si>
  <si>
    <t>Away</t>
  </si>
  <si>
    <t>Home</t>
  </si>
  <si>
    <t>Probability</t>
  </si>
  <si>
    <t>Prediction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</si>
  <si>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</si>
  <si>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</si>
  <si>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</si>
  <si>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</si>
  <si>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</si>
  <si>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</si>
  <si>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</si>
  <si>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</si>
  <si>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</si>
  <si>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</si>
  <si>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</si>
  <si>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</si>
  <si>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</si>
  <si>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</si>
  <si>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</si>
  <si>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</si>
  <si>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Denver Broncos</t>
  </si>
  <si>
    <t>New England Patriots</t>
  </si>
  <si>
    <t>Houston Texans</t>
  </si>
  <si>
    <t>Arizona Cardinals</t>
  </si>
  <si>
    <t>San Diego Chargers</t>
  </si>
  <si>
    <t>Tennessee Titans</t>
  </si>
  <si>
    <t>Detroit Lions</t>
  </si>
  <si>
    <t>Tampa Bay Buccaneers</t>
  </si>
  <si>
    <t>Atlanta Falcons</t>
  </si>
  <si>
    <t>San Francisco 49ers</t>
  </si>
  <si>
    <t>St. Louis Rams</t>
  </si>
  <si>
    <t>Miami Dolphins</t>
  </si>
  <si>
    <t>Baltimore Ravens</t>
  </si>
  <si>
    <t>Dallas Cowboys</t>
  </si>
  <si>
    <t>Seattle Seahawks</t>
  </si>
  <si>
    <t>New York Jets</t>
  </si>
  <si>
    <t>Kansas City Chiefs</t>
  </si>
  <si>
    <t>Buffalo Bills</t>
  </si>
  <si>
    <t>Carolina Panthers</t>
  </si>
  <si>
    <t>Chicago Bears</t>
  </si>
  <si>
    <t>Cincinnati Bengals</t>
  </si>
  <si>
    <t>Cleveland Browns</t>
  </si>
  <si>
    <t>Minnesota Vikings</t>
  </si>
  <si>
    <t>New Orleans Saints</t>
  </si>
  <si>
    <t>New York Giants</t>
  </si>
  <si>
    <t>Pittsburgh Steelers</t>
  </si>
  <si>
    <t>Washington Redskins</t>
  </si>
  <si>
    <t>Jacksonville Jaguars</t>
  </si>
  <si>
    <t>Oakland Raiders</t>
  </si>
  <si>
    <t>Philadelphia Eagles</t>
  </si>
  <si>
    <t>Green Bay Packers</t>
  </si>
  <si>
    <t>Indianapolis Colts</t>
  </si>
  <si>
    <t>LineWeight</t>
  </si>
  <si>
    <t>Age</t>
  </si>
  <si>
    <t>Coaching</t>
  </si>
  <si>
    <t>Experience</t>
  </si>
  <si>
    <t>Stadium</t>
  </si>
  <si>
    <t>Travel</t>
  </si>
  <si>
    <t>PowerCombo</t>
  </si>
  <si>
    <t>Gamma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</si>
  <si>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</si>
  <si>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</si>
  <si>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</si>
  <si>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</si>
  <si>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</si>
  <si>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</si>
  <si>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</si>
  <si>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</si>
  <si>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</si>
  <si>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</si>
  <si>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</si>
  <si>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</si>
  <si>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</si>
  <si>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</si>
  <si>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</si>
  <si>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</si>
  <si>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Weight Away</t>
  </si>
  <si>
    <t>Weight Home</t>
  </si>
  <si>
    <t>Age Away</t>
  </si>
  <si>
    <t>Age Home</t>
  </si>
  <si>
    <t>Coaching Away</t>
  </si>
  <si>
    <t>Coaching Home</t>
  </si>
  <si>
    <t>Experience Away</t>
  </si>
  <si>
    <t>Experience Home</t>
  </si>
  <si>
    <t>Power Combo Off Away</t>
  </si>
  <si>
    <t>Power Combo Off Home</t>
  </si>
  <si>
    <t>Power Combo Def Away</t>
  </si>
  <si>
    <t>Power Combo Def Home</t>
  </si>
  <si>
    <t>Stadium Difficuly</t>
  </si>
  <si>
    <t>Travel Distance</t>
  </si>
  <si>
    <t>Timezone Difference</t>
  </si>
  <si>
    <t>Player</t>
  </si>
  <si>
    <t>Rating</t>
  </si>
  <si>
    <t>Games</t>
  </si>
  <si>
    <t>Win</t>
  </si>
  <si>
    <t>Draw</t>
  </si>
  <si>
    <t>Loss</t>
  </si>
  <si>
    <t>Lag</t>
  </si>
  <si>
    <t>17</t>
  </si>
  <si>
    <t>Actual</t>
  </si>
  <si>
    <t>% Win</t>
  </si>
  <si>
    <t>FiveThirtyEight</t>
  </si>
  <si>
    <t>50/50</t>
  </si>
  <si>
    <t>Ranking</t>
  </si>
  <si>
    <t>Rank Change</t>
  </si>
  <si>
    <t>Team</t>
  </si>
  <si>
    <t>Rating Change</t>
  </si>
  <si>
    <t>Firstborn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</si>
</sst>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9" fontId="0" fillId="0" borderId="0" xfId="2" applyFont="1"/>
    <xf numFmtId="0" fontId="2" fillId="0" borderId="0" xfId="0" applyFont="1"/>
    <xf numFmtId="0" fontId="5" fillId="0" borderId="0" xfId="0" applyFont="1"/>
    <xf numFmtId="164" fontId="0" fillId="0" borderId="0" xfId="1" applyNumberFormat="1" applyFont="1"/>
    <xf numFmtId="1" fontId="0" fillId="0" borderId="0" xfId="0" applyNumberFormat="1"/>
    <xf numFmtId="0" fontId="0" fillId="0" borderId="0" xfId="0" applyFont="1"/>
    <xf numFmtId="0" fontId="0" fillId="2" borderId="0" xfId="0" applyFill="1"/>
    <xf numFmtId="0" fontId="0" fillId="0" borderId="0" xfId="0" applyFill="1"/>
    <xf numFmtId="1" fontId="0" fillId="2" borderId="0" xfId="0" applyNumberFormat="1" applyFill="1"/>
    <xf numFmtId="1" fontId="0" fillId="0" borderId="0" xfId="0" applyNumberFormat="1" applyFill="1"/>
    <xf numFmtId="0" fontId="2" fillId="0" borderId="0" xfId="0" applyFont="1" applyFill="1"/>
  </cellXfs>
  <cellStyles count="58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  <cellStyle name="Percent" xfId="2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J19" sqref="J19"/>
    </sheetView>
  </sheetViews>
  <sheetFormatPr baseColWidth="10" defaultColWidth="8.83203125" defaultRowHeight="14" x14ac:dyDescent="0"/>
  <cols>
    <col min="8" max="8" width="6" customWidth="1"/>
    <col min="9" max="10" width="5.6640625" customWidth="1"/>
    <col min="11" max="11" width="8.83203125" customWidth="1"/>
    <col min="12" max="12" width="15.6640625" bestFit="1" customWidth="1"/>
    <col min="13" max="13" width="6" bestFit="1" customWidth="1"/>
    <col min="14" max="14" width="18.5" bestFit="1" customWidth="1"/>
    <col min="15" max="15" width="6" bestFit="1" customWidth="1"/>
    <col min="16" max="16" width="12.33203125" bestFit="1" customWidth="1"/>
  </cols>
  <sheetData>
    <row r="1" spans="1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102</v>
      </c>
      <c r="H1" t="s">
        <v>100</v>
      </c>
      <c r="I1" t="s">
        <v>108</v>
      </c>
      <c r="J1" t="s">
        <v>102</v>
      </c>
      <c r="L1" t="s">
        <v>1</v>
      </c>
      <c r="M1" s="1" t="s">
        <v>101</v>
      </c>
      <c r="N1" t="s">
        <v>2</v>
      </c>
      <c r="O1" s="1" t="s">
        <v>101</v>
      </c>
    </row>
    <row r="2" spans="1:17">
      <c r="A2" t="s">
        <v>5</v>
      </c>
      <c r="B2">
        <v>2</v>
      </c>
      <c r="C2" t="s">
        <v>21</v>
      </c>
      <c r="D2" t="s">
        <v>37</v>
      </c>
      <c r="E2">
        <v>0.62356440999737761</v>
      </c>
      <c r="F2">
        <v>1</v>
      </c>
      <c r="G2">
        <v>0</v>
      </c>
      <c r="H2" s="7">
        <v>1</v>
      </c>
      <c r="I2" t="b">
        <f t="shared" ref="I2:J17" si="0">IF(H2="","",IF(F2=H2,TRUE,FALSE))</f>
        <v>1</v>
      </c>
      <c r="J2" t="b">
        <f>IF(H2="","",IF(G2=H2,TRUE,FALSE))</f>
        <v>0</v>
      </c>
      <c r="L2" t="str">
        <f t="shared" ref="L2:L17" si="1">C2</f>
        <v>Denver Broncos</v>
      </c>
      <c r="M2" s="1">
        <f t="shared" ref="M2:M17" si="2">E2</f>
        <v>0.62356440999737761</v>
      </c>
      <c r="N2" t="str">
        <f t="shared" ref="N2:N17" si="3">D2</f>
        <v>Kansas City Chiefs</v>
      </c>
      <c r="O2" s="1">
        <f t="shared" ref="O2:O17" si="4">1-E2</f>
        <v>0.37643559000262239</v>
      </c>
      <c r="P2" t="s">
        <v>102</v>
      </c>
    </row>
    <row r="3" spans="1:17">
      <c r="A3" t="s">
        <v>6</v>
      </c>
      <c r="B3">
        <v>2</v>
      </c>
      <c r="C3" t="s">
        <v>22</v>
      </c>
      <c r="D3" t="s">
        <v>38</v>
      </c>
      <c r="E3">
        <v>0.74680968701715256</v>
      </c>
      <c r="F3">
        <v>1</v>
      </c>
      <c r="G3">
        <v>1</v>
      </c>
      <c r="H3" s="7">
        <v>1</v>
      </c>
      <c r="I3" t="b">
        <f t="shared" si="0"/>
        <v>1</v>
      </c>
      <c r="J3" t="b">
        <f t="shared" ref="J3:J17" si="5">IF(H3="","",IF(G3=H3,TRUE,FALSE))</f>
        <v>1</v>
      </c>
      <c r="L3" t="str">
        <f t="shared" si="1"/>
        <v>New England Patriots</v>
      </c>
      <c r="M3" s="1">
        <f t="shared" si="2"/>
        <v>0.74680968701715256</v>
      </c>
      <c r="N3" t="str">
        <f t="shared" si="3"/>
        <v>Buffalo Bills</v>
      </c>
      <c r="O3" s="1">
        <f t="shared" si="4"/>
        <v>0.25319031298284744</v>
      </c>
    </row>
    <row r="4" spans="1:17">
      <c r="A4" t="s">
        <v>7</v>
      </c>
      <c r="B4">
        <v>2</v>
      </c>
      <c r="C4" t="s">
        <v>23</v>
      </c>
      <c r="D4" t="s">
        <v>39</v>
      </c>
      <c r="E4">
        <v>0.43353120216050561</v>
      </c>
      <c r="F4">
        <v>0</v>
      </c>
      <c r="G4">
        <v>0</v>
      </c>
      <c r="H4" s="7">
        <v>0</v>
      </c>
      <c r="I4" t="b">
        <f t="shared" si="0"/>
        <v>1</v>
      </c>
      <c r="J4" t="b">
        <f t="shared" si="5"/>
        <v>1</v>
      </c>
      <c r="L4" t="str">
        <f t="shared" si="1"/>
        <v>Houston Texans</v>
      </c>
      <c r="M4" s="1">
        <f t="shared" si="2"/>
        <v>0.43353120216050561</v>
      </c>
      <c r="N4" t="str">
        <f t="shared" si="3"/>
        <v>Carolina Panthers</v>
      </c>
      <c r="O4" s="1">
        <f t="shared" si="4"/>
        <v>0.56646879783949444</v>
      </c>
    </row>
    <row r="5" spans="1:17">
      <c r="A5" t="s">
        <v>8</v>
      </c>
      <c r="B5">
        <v>2</v>
      </c>
      <c r="C5" t="s">
        <v>24</v>
      </c>
      <c r="D5" t="s">
        <v>40</v>
      </c>
      <c r="E5">
        <v>0.59909950655071675</v>
      </c>
      <c r="F5">
        <v>1</v>
      </c>
      <c r="G5">
        <v>1</v>
      </c>
      <c r="H5" s="7">
        <v>1</v>
      </c>
      <c r="I5" t="b">
        <f t="shared" si="0"/>
        <v>1</v>
      </c>
      <c r="J5" t="b">
        <f t="shared" si="5"/>
        <v>1</v>
      </c>
      <c r="L5" t="str">
        <f t="shared" si="1"/>
        <v>Arizona Cardinals</v>
      </c>
      <c r="M5" s="1">
        <f t="shared" si="2"/>
        <v>0.59909950655071675</v>
      </c>
      <c r="N5" t="str">
        <f t="shared" si="3"/>
        <v>Chicago Bears</v>
      </c>
      <c r="O5" s="1">
        <f t="shared" si="4"/>
        <v>0.40090049344928325</v>
      </c>
    </row>
    <row r="6" spans="1:17">
      <c r="A6" t="s">
        <v>9</v>
      </c>
      <c r="B6">
        <v>2</v>
      </c>
      <c r="C6" t="s">
        <v>25</v>
      </c>
      <c r="D6" t="s">
        <v>41</v>
      </c>
      <c r="E6">
        <v>0.41497142661648961</v>
      </c>
      <c r="F6">
        <v>0</v>
      </c>
      <c r="G6">
        <v>0</v>
      </c>
      <c r="H6" s="7">
        <v>0</v>
      </c>
      <c r="I6" t="b">
        <f t="shared" si="0"/>
        <v>1</v>
      </c>
      <c r="J6" t="b">
        <f t="shared" si="5"/>
        <v>1</v>
      </c>
      <c r="L6" t="str">
        <f t="shared" si="1"/>
        <v>San Diego Chargers</v>
      </c>
      <c r="M6" s="1">
        <f t="shared" si="2"/>
        <v>0.41497142661648961</v>
      </c>
      <c r="N6" t="str">
        <f t="shared" si="3"/>
        <v>Cincinnati Bengals</v>
      </c>
      <c r="O6" s="1">
        <f t="shared" si="4"/>
        <v>0.58502857338351033</v>
      </c>
    </row>
    <row r="7" spans="1:17">
      <c r="A7" t="s">
        <v>10</v>
      </c>
      <c r="B7">
        <v>2</v>
      </c>
      <c r="C7" t="s">
        <v>26</v>
      </c>
      <c r="D7" t="s">
        <v>42</v>
      </c>
      <c r="E7">
        <v>0.46939932465667183</v>
      </c>
      <c r="F7">
        <v>0</v>
      </c>
      <c r="G7">
        <v>0</v>
      </c>
      <c r="H7" s="7">
        <v>0</v>
      </c>
      <c r="I7" t="b">
        <f t="shared" si="0"/>
        <v>1</v>
      </c>
      <c r="J7" t="b">
        <f t="shared" si="5"/>
        <v>1</v>
      </c>
      <c r="L7" t="str">
        <f t="shared" si="1"/>
        <v>Tennessee Titans</v>
      </c>
      <c r="M7" s="1">
        <f t="shared" si="2"/>
        <v>0.46939932465667183</v>
      </c>
      <c r="N7" t="str">
        <f t="shared" si="3"/>
        <v>Cleveland Browns</v>
      </c>
      <c r="O7" s="1">
        <f t="shared" si="4"/>
        <v>0.53060067534332811</v>
      </c>
    </row>
    <row r="8" spans="1:17">
      <c r="A8" t="s">
        <v>11</v>
      </c>
      <c r="B8">
        <v>2</v>
      </c>
      <c r="C8" t="s">
        <v>27</v>
      </c>
      <c r="D8" t="s">
        <v>43</v>
      </c>
      <c r="E8">
        <v>0.58055441147403597</v>
      </c>
      <c r="F8">
        <v>1</v>
      </c>
      <c r="G8">
        <v>1</v>
      </c>
      <c r="H8" s="7">
        <v>0</v>
      </c>
      <c r="I8" t="b">
        <f t="shared" si="0"/>
        <v>0</v>
      </c>
      <c r="J8" t="b">
        <f t="shared" si="5"/>
        <v>0</v>
      </c>
      <c r="L8" t="str">
        <f t="shared" si="1"/>
        <v>Detroit Lions</v>
      </c>
      <c r="M8" s="1">
        <f t="shared" si="2"/>
        <v>0.58055441147403597</v>
      </c>
      <c r="N8" t="str">
        <f t="shared" si="3"/>
        <v>Minnesota Vikings</v>
      </c>
      <c r="O8" s="1">
        <f t="shared" si="4"/>
        <v>0.41944558852596403</v>
      </c>
      <c r="P8" t="s">
        <v>102</v>
      </c>
      <c r="Q8" t="s">
        <v>103</v>
      </c>
    </row>
    <row r="9" spans="1:17">
      <c r="A9" t="s">
        <v>12</v>
      </c>
      <c r="B9">
        <v>2</v>
      </c>
      <c r="C9" t="s">
        <v>28</v>
      </c>
      <c r="D9" t="s">
        <v>44</v>
      </c>
      <c r="E9">
        <v>0.25984313043499258</v>
      </c>
      <c r="F9">
        <v>0</v>
      </c>
      <c r="G9">
        <v>0</v>
      </c>
      <c r="H9" s="7">
        <v>1</v>
      </c>
      <c r="I9" t="b">
        <f t="shared" si="0"/>
        <v>0</v>
      </c>
      <c r="J9" t="b">
        <f t="shared" si="5"/>
        <v>0</v>
      </c>
      <c r="L9" t="str">
        <f t="shared" si="1"/>
        <v>Tampa Bay Buccaneers</v>
      </c>
      <c r="M9" s="1">
        <f t="shared" si="2"/>
        <v>0.25984313043499258</v>
      </c>
      <c r="N9" t="str">
        <f t="shared" si="3"/>
        <v>New Orleans Saints</v>
      </c>
      <c r="O9" s="1">
        <f t="shared" si="4"/>
        <v>0.74015686956500737</v>
      </c>
    </row>
    <row r="10" spans="1:17">
      <c r="A10" t="s">
        <v>13</v>
      </c>
      <c r="B10">
        <v>2</v>
      </c>
      <c r="C10" t="s">
        <v>29</v>
      </c>
      <c r="D10" t="s">
        <v>45</v>
      </c>
      <c r="E10">
        <v>0.48409332261521948</v>
      </c>
      <c r="F10">
        <v>0</v>
      </c>
      <c r="G10">
        <v>0</v>
      </c>
      <c r="H10" s="7">
        <v>1</v>
      </c>
      <c r="I10" t="b">
        <f t="shared" si="0"/>
        <v>0</v>
      </c>
      <c r="J10" t="b">
        <f t="shared" si="5"/>
        <v>0</v>
      </c>
      <c r="L10" t="str">
        <f t="shared" si="1"/>
        <v>Atlanta Falcons</v>
      </c>
      <c r="M10" s="1">
        <f t="shared" si="2"/>
        <v>0.48409332261521948</v>
      </c>
      <c r="N10" t="str">
        <f t="shared" si="3"/>
        <v>New York Giants</v>
      </c>
      <c r="O10" s="1">
        <f t="shared" si="4"/>
        <v>0.51590667738478047</v>
      </c>
    </row>
    <row r="11" spans="1:17">
      <c r="A11" t="s">
        <v>14</v>
      </c>
      <c r="B11">
        <v>2</v>
      </c>
      <c r="C11" t="s">
        <v>30</v>
      </c>
      <c r="D11" t="s">
        <v>46</v>
      </c>
      <c r="E11">
        <v>0.48019489332047988</v>
      </c>
      <c r="F11">
        <v>0</v>
      </c>
      <c r="G11">
        <v>0</v>
      </c>
      <c r="H11" s="7">
        <v>0</v>
      </c>
      <c r="I11" t="b">
        <f t="shared" si="0"/>
        <v>1</v>
      </c>
      <c r="J11" t="b">
        <f t="shared" si="5"/>
        <v>1</v>
      </c>
      <c r="L11" t="str">
        <f t="shared" si="1"/>
        <v>San Francisco 49ers</v>
      </c>
      <c r="M11" s="1">
        <f t="shared" si="2"/>
        <v>0.48019489332047988</v>
      </c>
      <c r="N11" t="str">
        <f t="shared" si="3"/>
        <v>Pittsburgh Steelers</v>
      </c>
      <c r="O11" s="1">
        <f t="shared" si="4"/>
        <v>0.51980510667952018</v>
      </c>
    </row>
    <row r="12" spans="1:17">
      <c r="A12" t="s">
        <v>15</v>
      </c>
      <c r="B12">
        <v>2</v>
      </c>
      <c r="C12" t="s">
        <v>31</v>
      </c>
      <c r="D12" t="s">
        <v>47</v>
      </c>
      <c r="E12">
        <v>0.55994335725196664</v>
      </c>
      <c r="F12">
        <v>1</v>
      </c>
      <c r="G12">
        <v>1</v>
      </c>
      <c r="H12" s="7">
        <v>0</v>
      </c>
      <c r="I12" t="b">
        <f t="shared" si="0"/>
        <v>0</v>
      </c>
      <c r="J12" t="b">
        <f t="shared" si="5"/>
        <v>0</v>
      </c>
      <c r="L12" t="str">
        <f t="shared" si="1"/>
        <v>St. Louis Rams</v>
      </c>
      <c r="M12" s="1">
        <f t="shared" si="2"/>
        <v>0.55994335725196664</v>
      </c>
      <c r="N12" t="str">
        <f t="shared" si="3"/>
        <v>Washington Redskins</v>
      </c>
      <c r="O12" s="1">
        <f t="shared" si="4"/>
        <v>0.44005664274803336</v>
      </c>
    </row>
    <row r="13" spans="1:17">
      <c r="A13" t="s">
        <v>16</v>
      </c>
      <c r="B13">
        <v>2</v>
      </c>
      <c r="C13" t="s">
        <v>32</v>
      </c>
      <c r="D13" t="s">
        <v>48</v>
      </c>
      <c r="E13">
        <v>0.60992620664067632</v>
      </c>
      <c r="F13">
        <v>1</v>
      </c>
      <c r="G13">
        <v>1</v>
      </c>
      <c r="H13" s="7">
        <v>0</v>
      </c>
      <c r="I13" t="b">
        <f t="shared" si="0"/>
        <v>0</v>
      </c>
      <c r="J13" t="b">
        <f t="shared" si="5"/>
        <v>0</v>
      </c>
      <c r="L13" t="str">
        <f t="shared" si="1"/>
        <v>Miami Dolphins</v>
      </c>
      <c r="M13" s="1">
        <f t="shared" si="2"/>
        <v>0.60992620664067632</v>
      </c>
      <c r="N13" t="str">
        <f t="shared" si="3"/>
        <v>Jacksonville Jaguars</v>
      </c>
      <c r="O13" s="1">
        <f t="shared" si="4"/>
        <v>0.39007379335932368</v>
      </c>
    </row>
    <row r="14" spans="1:17">
      <c r="A14" t="s">
        <v>17</v>
      </c>
      <c r="B14">
        <v>2</v>
      </c>
      <c r="C14" t="s">
        <v>33</v>
      </c>
      <c r="D14" t="s">
        <v>49</v>
      </c>
      <c r="E14">
        <v>0.73987285038408568</v>
      </c>
      <c r="F14">
        <v>1</v>
      </c>
      <c r="G14">
        <v>1</v>
      </c>
      <c r="H14" s="7">
        <v>0</v>
      </c>
      <c r="I14" t="b">
        <f t="shared" si="0"/>
        <v>0</v>
      </c>
      <c r="J14" t="b">
        <f t="shared" si="5"/>
        <v>0</v>
      </c>
      <c r="L14" t="str">
        <f t="shared" si="1"/>
        <v>Baltimore Ravens</v>
      </c>
      <c r="M14" s="1">
        <f t="shared" si="2"/>
        <v>0.73987285038408568</v>
      </c>
      <c r="N14" t="str">
        <f t="shared" si="3"/>
        <v>Oakland Raiders</v>
      </c>
      <c r="O14" s="1">
        <f t="shared" si="4"/>
        <v>0.26012714961591432</v>
      </c>
    </row>
    <row r="15" spans="1:17">
      <c r="A15" t="s">
        <v>18</v>
      </c>
      <c r="B15">
        <v>2</v>
      </c>
      <c r="C15" t="s">
        <v>34</v>
      </c>
      <c r="D15" t="s">
        <v>50</v>
      </c>
      <c r="E15">
        <v>0.52343389464248091</v>
      </c>
      <c r="F15">
        <v>1</v>
      </c>
      <c r="G15">
        <v>0</v>
      </c>
      <c r="H15" s="7">
        <v>1</v>
      </c>
      <c r="I15" t="b">
        <f t="shared" si="0"/>
        <v>1</v>
      </c>
      <c r="J15" t="b">
        <f t="shared" si="5"/>
        <v>0</v>
      </c>
      <c r="L15" t="str">
        <f t="shared" si="1"/>
        <v>Dallas Cowboys</v>
      </c>
      <c r="M15" s="1">
        <f t="shared" si="2"/>
        <v>0.52343389464248091</v>
      </c>
      <c r="N15" t="str">
        <f t="shared" si="3"/>
        <v>Philadelphia Eagles</v>
      </c>
      <c r="O15" s="1">
        <f t="shared" si="4"/>
        <v>0.47656610535751909</v>
      </c>
      <c r="P15" s="2" t="s">
        <v>102</v>
      </c>
    </row>
    <row r="16" spans="1:17">
      <c r="A16" t="s">
        <v>19</v>
      </c>
      <c r="B16">
        <v>2</v>
      </c>
      <c r="C16" t="s">
        <v>35</v>
      </c>
      <c r="D16" t="s">
        <v>51</v>
      </c>
      <c r="E16">
        <v>0.61280265973814996</v>
      </c>
      <c r="F16">
        <v>1</v>
      </c>
      <c r="G16">
        <v>0</v>
      </c>
      <c r="H16" s="7">
        <v>0</v>
      </c>
      <c r="I16" t="b">
        <f t="shared" si="0"/>
        <v>0</v>
      </c>
      <c r="J16" t="b">
        <f t="shared" si="5"/>
        <v>1</v>
      </c>
      <c r="L16" t="str">
        <f t="shared" si="1"/>
        <v>Seattle Seahawks</v>
      </c>
      <c r="M16" s="1">
        <f t="shared" si="2"/>
        <v>0.61280265973814996</v>
      </c>
      <c r="N16" t="str">
        <f t="shared" si="3"/>
        <v>Green Bay Packers</v>
      </c>
      <c r="O16" s="1">
        <f t="shared" si="4"/>
        <v>0.38719734026185004</v>
      </c>
      <c r="P16" s="2" t="s">
        <v>102</v>
      </c>
    </row>
    <row r="17" spans="1:15">
      <c r="A17" t="s">
        <v>20</v>
      </c>
      <c r="B17">
        <v>2</v>
      </c>
      <c r="C17" t="s">
        <v>36</v>
      </c>
      <c r="D17" t="s">
        <v>52</v>
      </c>
      <c r="E17">
        <v>0.33263242866131831</v>
      </c>
      <c r="F17">
        <v>0</v>
      </c>
      <c r="G17">
        <v>0</v>
      </c>
      <c r="H17" s="7">
        <v>1</v>
      </c>
      <c r="I17" t="b">
        <f t="shared" si="0"/>
        <v>0</v>
      </c>
      <c r="J17" t="b">
        <f t="shared" si="5"/>
        <v>0</v>
      </c>
      <c r="L17" t="str">
        <f t="shared" si="1"/>
        <v>New York Jets</v>
      </c>
      <c r="M17" s="1">
        <f t="shared" si="2"/>
        <v>0.33263242866131831</v>
      </c>
      <c r="N17" t="str">
        <f t="shared" si="3"/>
        <v>Indianapolis Colts</v>
      </c>
      <c r="O17" s="1">
        <f t="shared" si="4"/>
        <v>0.66736757133868174</v>
      </c>
    </row>
    <row r="18" spans="1:15">
      <c r="I18" s="1">
        <f>COUNTIF(I2:I17,TRUE)/COUNTA(I2:I17)</f>
        <v>0.5</v>
      </c>
      <c r="J18" s="1">
        <f>COUNTIF(J2:J17,TRUE)/COUNTA(J2:J17)</f>
        <v>0.4375</v>
      </c>
      <c r="M18" s="1"/>
      <c r="O18" s="1"/>
    </row>
    <row r="19" spans="1:15">
      <c r="I19">
        <f>COUNTIFS(I2:I17,TRUE)</f>
        <v>8</v>
      </c>
      <c r="J19">
        <f>COUNTIFS(J2:J17,TRUE)</f>
        <v>7</v>
      </c>
    </row>
  </sheetData>
  <conditionalFormatting sqref="N2:N17">
    <cfRule type="expression" dxfId="15" priority="23">
      <formula>$O2&lt;0.5</formula>
    </cfRule>
    <cfRule type="expression" dxfId="14" priority="24">
      <formula>$O2&gt;0.5</formula>
    </cfRule>
  </conditionalFormatting>
  <conditionalFormatting sqref="L2:L17">
    <cfRule type="expression" dxfId="13" priority="21">
      <formula>$M2&lt;0.5</formula>
    </cfRule>
    <cfRule type="expression" dxfId="12" priority="22">
      <formula>$M2&gt;0.5</formula>
    </cfRule>
  </conditionalFormatting>
  <conditionalFormatting sqref="M2:M17">
    <cfRule type="cellIs" dxfId="11" priority="19" operator="lessThan">
      <formula>0.5</formula>
    </cfRule>
    <cfRule type="cellIs" dxfId="10" priority="20" operator="greaterThan">
      <formula>0.5</formula>
    </cfRule>
  </conditionalFormatting>
  <conditionalFormatting sqref="O2:O17">
    <cfRule type="cellIs" dxfId="9" priority="17" operator="lessThan">
      <formula>0.5</formula>
    </cfRule>
    <cfRule type="cellIs" dxfId="8" priority="18" operator="greaterThan">
      <formula>0.5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O8" sqref="O8"/>
    </sheetView>
  </sheetViews>
  <sheetFormatPr baseColWidth="10" defaultColWidth="8.83203125" defaultRowHeight="14" x14ac:dyDescent="0"/>
  <cols>
    <col min="7" max="7" width="6" customWidth="1"/>
    <col min="8" max="8" width="5.6640625" customWidth="1"/>
    <col min="9" max="9" width="8.83203125" customWidth="1"/>
    <col min="10" max="10" width="15.6640625" bestFit="1" customWidth="1"/>
    <col min="11" max="11" width="6" bestFit="1" customWidth="1"/>
    <col min="12" max="12" width="18.5" bestFit="1" customWidth="1"/>
    <col min="13" max="13" width="6" bestFit="1" customWidth="1"/>
    <col min="14" max="14" width="12.33203125" bestFit="1" customWidth="1"/>
  </cols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100</v>
      </c>
      <c r="J1" t="s">
        <v>1</v>
      </c>
      <c r="K1" s="1" t="s">
        <v>101</v>
      </c>
      <c r="L1" t="s">
        <v>2</v>
      </c>
      <c r="M1" s="1" t="s">
        <v>101</v>
      </c>
    </row>
    <row r="2" spans="1:14">
      <c r="A2" t="s">
        <v>5</v>
      </c>
      <c r="B2">
        <v>2</v>
      </c>
      <c r="C2" t="s">
        <v>21</v>
      </c>
      <c r="D2" t="s">
        <v>37</v>
      </c>
      <c r="E2">
        <v>0.65349303195962027</v>
      </c>
      <c r="F2">
        <v>1</v>
      </c>
      <c r="H2" t="str">
        <f>IF(G2="","",IF(F2=G2,TRUE,FALSE))</f>
        <v/>
      </c>
      <c r="J2" t="str">
        <f>C2</f>
        <v>Denver Broncos</v>
      </c>
      <c r="K2" s="1">
        <f>E2</f>
        <v>0.65349303195962027</v>
      </c>
      <c r="L2" t="str">
        <f>D2</f>
        <v>Kansas City Chiefs</v>
      </c>
      <c r="M2" s="1">
        <f>1-E2</f>
        <v>0.34650696804037973</v>
      </c>
    </row>
    <row r="3" spans="1:14">
      <c r="A3" t="s">
        <v>6</v>
      </c>
      <c r="B3">
        <v>2</v>
      </c>
      <c r="C3" t="s">
        <v>22</v>
      </c>
      <c r="D3" t="s">
        <v>38</v>
      </c>
      <c r="E3">
        <v>0.73651246203800302</v>
      </c>
      <c r="F3">
        <v>1</v>
      </c>
      <c r="H3" t="str">
        <f t="shared" ref="H3:H17" si="0">IF(G3="","",IF(F3=G3,TRUE,FALSE))</f>
        <v/>
      </c>
      <c r="J3" t="str">
        <f t="shared" ref="J3:J17" si="1">C3</f>
        <v>New England Patriots</v>
      </c>
      <c r="K3" s="1">
        <f t="shared" ref="K3:K17" si="2">E3</f>
        <v>0.73651246203800302</v>
      </c>
      <c r="L3" t="str">
        <f t="shared" ref="L3:L17" si="3">D3</f>
        <v>Buffalo Bills</v>
      </c>
      <c r="M3" s="1">
        <f t="shared" ref="M3:M17" si="4">1-E3</f>
        <v>0.26348753796199698</v>
      </c>
    </row>
    <row r="4" spans="1:14">
      <c r="A4" t="s">
        <v>7</v>
      </c>
      <c r="B4">
        <v>2</v>
      </c>
      <c r="C4" t="s">
        <v>23</v>
      </c>
      <c r="D4" t="s">
        <v>39</v>
      </c>
      <c r="E4">
        <v>0.45851380916591311</v>
      </c>
      <c r="F4">
        <v>0</v>
      </c>
      <c r="H4" t="str">
        <f t="shared" si="0"/>
        <v/>
      </c>
      <c r="J4" t="str">
        <f t="shared" si="1"/>
        <v>Houston Texans</v>
      </c>
      <c r="K4" s="1">
        <f t="shared" si="2"/>
        <v>0.45851380916591311</v>
      </c>
      <c r="L4" t="str">
        <f t="shared" si="3"/>
        <v>Carolina Panthers</v>
      </c>
      <c r="M4" s="1">
        <f t="shared" si="4"/>
        <v>0.54148619083408689</v>
      </c>
    </row>
    <row r="5" spans="1:14">
      <c r="A5" t="s">
        <v>8</v>
      </c>
      <c r="B5">
        <v>2</v>
      </c>
      <c r="C5" t="s">
        <v>24</v>
      </c>
      <c r="D5" t="s">
        <v>40</v>
      </c>
      <c r="E5">
        <v>0.60495828799684626</v>
      </c>
      <c r="F5">
        <v>1</v>
      </c>
      <c r="H5" t="str">
        <f t="shared" si="0"/>
        <v/>
      </c>
      <c r="J5" t="str">
        <f t="shared" si="1"/>
        <v>Arizona Cardinals</v>
      </c>
      <c r="K5" s="1">
        <f t="shared" si="2"/>
        <v>0.60495828799684626</v>
      </c>
      <c r="L5" t="str">
        <f t="shared" si="3"/>
        <v>Chicago Bears</v>
      </c>
      <c r="M5" s="1">
        <f t="shared" si="4"/>
        <v>0.39504171200315374</v>
      </c>
    </row>
    <row r="6" spans="1:14">
      <c r="A6" t="s">
        <v>9</v>
      </c>
      <c r="B6">
        <v>2</v>
      </c>
      <c r="C6" t="s">
        <v>25</v>
      </c>
      <c r="D6" t="s">
        <v>41</v>
      </c>
      <c r="E6">
        <v>0.42061538485206063</v>
      </c>
      <c r="F6">
        <v>0</v>
      </c>
      <c r="H6" t="str">
        <f t="shared" si="0"/>
        <v/>
      </c>
      <c r="J6" t="str">
        <f t="shared" si="1"/>
        <v>San Diego Chargers</v>
      </c>
      <c r="K6" s="1">
        <f t="shared" si="2"/>
        <v>0.42061538485206063</v>
      </c>
      <c r="L6" t="str">
        <f t="shared" si="3"/>
        <v>Cincinnati Bengals</v>
      </c>
      <c r="M6" s="1">
        <f t="shared" si="4"/>
        <v>0.57938461514793937</v>
      </c>
    </row>
    <row r="7" spans="1:14">
      <c r="A7" t="s">
        <v>10</v>
      </c>
      <c r="B7">
        <v>2</v>
      </c>
      <c r="C7" t="s">
        <v>26</v>
      </c>
      <c r="D7" t="s">
        <v>42</v>
      </c>
      <c r="E7">
        <v>0.48570460341593091</v>
      </c>
      <c r="F7">
        <v>0</v>
      </c>
      <c r="H7" t="str">
        <f t="shared" si="0"/>
        <v/>
      </c>
      <c r="J7" t="str">
        <f t="shared" si="1"/>
        <v>Tennessee Titans</v>
      </c>
      <c r="K7" s="1">
        <f t="shared" si="2"/>
        <v>0.48570460341593091</v>
      </c>
      <c r="L7" t="str">
        <f t="shared" si="3"/>
        <v>Cleveland Browns</v>
      </c>
      <c r="M7" s="1">
        <f t="shared" si="4"/>
        <v>0.51429539658406909</v>
      </c>
    </row>
    <row r="8" spans="1:14">
      <c r="A8" t="s">
        <v>11</v>
      </c>
      <c r="B8">
        <v>2</v>
      </c>
      <c r="C8" t="s">
        <v>27</v>
      </c>
      <c r="D8" t="s">
        <v>43</v>
      </c>
      <c r="E8">
        <v>0.57109348976759189</v>
      </c>
      <c r="F8">
        <v>1</v>
      </c>
      <c r="H8" t="str">
        <f t="shared" si="0"/>
        <v/>
      </c>
      <c r="J8" t="str">
        <f t="shared" si="1"/>
        <v>Detroit Lions</v>
      </c>
      <c r="K8" s="1">
        <f t="shared" si="2"/>
        <v>0.57109348976759189</v>
      </c>
      <c r="L8" t="str">
        <f t="shared" si="3"/>
        <v>Minnesota Vikings</v>
      </c>
      <c r="M8" s="1">
        <f t="shared" si="4"/>
        <v>0.42890651023240811</v>
      </c>
    </row>
    <row r="9" spans="1:14">
      <c r="A9" t="s">
        <v>12</v>
      </c>
      <c r="B9">
        <v>2</v>
      </c>
      <c r="C9" t="s">
        <v>28</v>
      </c>
      <c r="D9" t="s">
        <v>44</v>
      </c>
      <c r="E9">
        <v>0.28177291467468918</v>
      </c>
      <c r="F9">
        <v>0</v>
      </c>
      <c r="H9" t="str">
        <f t="shared" si="0"/>
        <v/>
      </c>
      <c r="J9" t="str">
        <f t="shared" si="1"/>
        <v>Tampa Bay Buccaneers</v>
      </c>
      <c r="K9" s="1">
        <f t="shared" si="2"/>
        <v>0.28177291467468918</v>
      </c>
      <c r="L9" t="str">
        <f t="shared" si="3"/>
        <v>New Orleans Saints</v>
      </c>
      <c r="M9" s="1">
        <f t="shared" si="4"/>
        <v>0.71822708532531077</v>
      </c>
    </row>
    <row r="10" spans="1:14">
      <c r="A10" t="s">
        <v>13</v>
      </c>
      <c r="B10">
        <v>2</v>
      </c>
      <c r="C10" t="s">
        <v>29</v>
      </c>
      <c r="D10" t="s">
        <v>45</v>
      </c>
      <c r="E10">
        <v>0.51381467877473574</v>
      </c>
      <c r="F10">
        <v>1</v>
      </c>
      <c r="H10" t="str">
        <f t="shared" si="0"/>
        <v/>
      </c>
      <c r="J10" t="str">
        <f t="shared" si="1"/>
        <v>Atlanta Falcons</v>
      </c>
      <c r="K10" s="1">
        <f t="shared" si="2"/>
        <v>0.51381467877473574</v>
      </c>
      <c r="L10" t="str">
        <f t="shared" si="3"/>
        <v>New York Giants</v>
      </c>
      <c r="M10" s="1">
        <f t="shared" si="4"/>
        <v>0.48618532122526426</v>
      </c>
    </row>
    <row r="11" spans="1:14">
      <c r="A11" t="s">
        <v>14</v>
      </c>
      <c r="B11">
        <v>2</v>
      </c>
      <c r="C11" t="s">
        <v>30</v>
      </c>
      <c r="D11" t="s">
        <v>46</v>
      </c>
      <c r="E11">
        <v>0.52095892927997356</v>
      </c>
      <c r="F11">
        <v>1</v>
      </c>
      <c r="H11" t="str">
        <f t="shared" si="0"/>
        <v/>
      </c>
      <c r="J11" t="str">
        <f t="shared" si="1"/>
        <v>San Francisco 49ers</v>
      </c>
      <c r="K11" s="1">
        <f t="shared" si="2"/>
        <v>0.52095892927997356</v>
      </c>
      <c r="L11" t="str">
        <f t="shared" si="3"/>
        <v>Pittsburgh Steelers</v>
      </c>
      <c r="M11" s="1">
        <f t="shared" si="4"/>
        <v>0.47904107072002644</v>
      </c>
    </row>
    <row r="12" spans="1:14">
      <c r="A12" t="s">
        <v>15</v>
      </c>
      <c r="B12">
        <v>2</v>
      </c>
      <c r="C12" t="s">
        <v>31</v>
      </c>
      <c r="D12" t="s">
        <v>47</v>
      </c>
      <c r="E12">
        <v>0.58659179666821937</v>
      </c>
      <c r="F12">
        <v>1</v>
      </c>
      <c r="H12" t="str">
        <f t="shared" si="0"/>
        <v/>
      </c>
      <c r="J12" t="str">
        <f t="shared" si="1"/>
        <v>St. Louis Rams</v>
      </c>
      <c r="K12" s="1">
        <f t="shared" si="2"/>
        <v>0.58659179666821937</v>
      </c>
      <c r="L12" t="str">
        <f t="shared" si="3"/>
        <v>Washington Redskins</v>
      </c>
      <c r="M12" s="1">
        <f t="shared" si="4"/>
        <v>0.41340820333178063</v>
      </c>
    </row>
    <row r="13" spans="1:14">
      <c r="A13" t="s">
        <v>16</v>
      </c>
      <c r="B13">
        <v>2</v>
      </c>
      <c r="C13" t="s">
        <v>32</v>
      </c>
      <c r="D13" t="s">
        <v>48</v>
      </c>
      <c r="E13">
        <v>0.58422152850246634</v>
      </c>
      <c r="F13">
        <v>1</v>
      </c>
      <c r="H13" t="str">
        <f t="shared" si="0"/>
        <v/>
      </c>
      <c r="J13" t="str">
        <f t="shared" si="1"/>
        <v>Miami Dolphins</v>
      </c>
      <c r="K13" s="1">
        <f t="shared" si="2"/>
        <v>0.58422152850246634</v>
      </c>
      <c r="L13" t="str">
        <f t="shared" si="3"/>
        <v>Jacksonville Jaguars</v>
      </c>
      <c r="M13" s="1">
        <f t="shared" si="4"/>
        <v>0.41577847149753366</v>
      </c>
    </row>
    <row r="14" spans="1:14">
      <c r="A14" t="s">
        <v>17</v>
      </c>
      <c r="B14">
        <v>2</v>
      </c>
      <c r="C14" t="s">
        <v>33</v>
      </c>
      <c r="D14" t="s">
        <v>49</v>
      </c>
      <c r="E14">
        <v>0.73376224035851811</v>
      </c>
      <c r="F14">
        <v>1</v>
      </c>
      <c r="H14" t="str">
        <f t="shared" si="0"/>
        <v/>
      </c>
      <c r="J14" t="str">
        <f t="shared" si="1"/>
        <v>Baltimore Ravens</v>
      </c>
      <c r="K14" s="1">
        <f t="shared" si="2"/>
        <v>0.73376224035851811</v>
      </c>
      <c r="L14" t="str">
        <f t="shared" si="3"/>
        <v>Oakland Raiders</v>
      </c>
      <c r="M14" s="1">
        <f t="shared" si="4"/>
        <v>0.26623775964148189</v>
      </c>
    </row>
    <row r="15" spans="1:14">
      <c r="A15" t="s">
        <v>18</v>
      </c>
      <c r="B15">
        <v>2</v>
      </c>
      <c r="C15" t="s">
        <v>34</v>
      </c>
      <c r="D15" t="s">
        <v>50</v>
      </c>
      <c r="E15">
        <v>0.5471919200744344</v>
      </c>
      <c r="F15">
        <v>1</v>
      </c>
      <c r="H15" t="str">
        <f t="shared" si="0"/>
        <v/>
      </c>
      <c r="J15" t="str">
        <f t="shared" si="1"/>
        <v>Dallas Cowboys</v>
      </c>
      <c r="K15" s="1">
        <f t="shared" si="2"/>
        <v>0.5471919200744344</v>
      </c>
      <c r="L15" t="str">
        <f t="shared" si="3"/>
        <v>Philadelphia Eagles</v>
      </c>
      <c r="M15" s="1">
        <f t="shared" si="4"/>
        <v>0.4528080799255656</v>
      </c>
      <c r="N15" s="2"/>
    </row>
    <row r="16" spans="1:14">
      <c r="A16" t="s">
        <v>19</v>
      </c>
      <c r="B16">
        <v>2</v>
      </c>
      <c r="C16" t="s">
        <v>35</v>
      </c>
      <c r="D16" t="s">
        <v>51</v>
      </c>
      <c r="E16">
        <v>0.62154767911743769</v>
      </c>
      <c r="F16">
        <v>1</v>
      </c>
      <c r="H16" t="str">
        <f t="shared" si="0"/>
        <v/>
      </c>
      <c r="J16" t="str">
        <f t="shared" si="1"/>
        <v>Seattle Seahawks</v>
      </c>
      <c r="K16" s="1">
        <f t="shared" si="2"/>
        <v>0.62154767911743769</v>
      </c>
      <c r="L16" t="str">
        <f t="shared" si="3"/>
        <v>Green Bay Packers</v>
      </c>
      <c r="M16" s="1">
        <f t="shared" si="4"/>
        <v>0.37845232088256231</v>
      </c>
      <c r="N16" s="2"/>
    </row>
    <row r="17" spans="1:13">
      <c r="A17" t="s">
        <v>20</v>
      </c>
      <c r="B17">
        <v>2</v>
      </c>
      <c r="C17" t="s">
        <v>36</v>
      </c>
      <c r="D17" t="s">
        <v>52</v>
      </c>
      <c r="E17">
        <v>0.33822886689076143</v>
      </c>
      <c r="F17">
        <v>0</v>
      </c>
      <c r="H17" t="str">
        <f t="shared" si="0"/>
        <v/>
      </c>
      <c r="J17" t="str">
        <f t="shared" si="1"/>
        <v>New York Jets</v>
      </c>
      <c r="K17" s="1">
        <f t="shared" si="2"/>
        <v>0.33822886689076143</v>
      </c>
      <c r="L17" t="str">
        <f t="shared" si="3"/>
        <v>Indianapolis Colts</v>
      </c>
      <c r="M17" s="1">
        <f t="shared" si="4"/>
        <v>0.66177113310923863</v>
      </c>
    </row>
    <row r="18" spans="1:13">
      <c r="H18" s="1">
        <f>COUNTIF(H2:H17,TRUE)/COUNTA(H2:H17)</f>
        <v>0</v>
      </c>
      <c r="K18" s="1"/>
      <c r="M18" s="1"/>
    </row>
  </sheetData>
  <conditionalFormatting sqref="L2:L17">
    <cfRule type="expression" dxfId="7" priority="7">
      <formula>$M2&lt;0.5</formula>
    </cfRule>
    <cfRule type="expression" dxfId="6" priority="8">
      <formula>$M2&gt;0.5</formula>
    </cfRule>
  </conditionalFormatting>
  <conditionalFormatting sqref="J2:J17">
    <cfRule type="expression" dxfId="5" priority="5">
      <formula>$K2&lt;0.5</formula>
    </cfRule>
    <cfRule type="expression" dxfId="4" priority="6">
      <formula>$K2&gt;0.5</formula>
    </cfRule>
  </conditionalFormatting>
  <conditionalFormatting sqref="K2:K17">
    <cfRule type="cellIs" dxfId="3" priority="3" operator="lessThan">
      <formula>0.5</formula>
    </cfRule>
    <cfRule type="cellIs" dxfId="2" priority="4" operator="greaterThan">
      <formula>0.5</formula>
    </cfRule>
  </conditionalFormatting>
  <conditionalFormatting sqref="M2:M17">
    <cfRule type="cellIs" dxfId="1" priority="1" operator="lessThan">
      <formula>0.5</formula>
    </cfRule>
    <cfRule type="cellIs" dxfId="0" priority="2" operator="greaterThan">
      <formula>0.5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B20" sqref="B20:E36"/>
    </sheetView>
  </sheetViews>
  <sheetFormatPr baseColWidth="10" defaultColWidth="8.83203125" defaultRowHeight="14" x14ac:dyDescent="0"/>
  <cols>
    <col min="2" max="2" width="18.5" bestFit="1" customWidth="1"/>
    <col min="3" max="3" width="17.1640625" bestFit="1" customWidth="1"/>
  </cols>
  <sheetData>
    <row r="1" spans="1:11">
      <c r="B1" t="s">
        <v>1</v>
      </c>
      <c r="C1" t="s">
        <v>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</row>
    <row r="2" spans="1:11">
      <c r="A2" t="s">
        <v>61</v>
      </c>
      <c r="B2" t="s">
        <v>21</v>
      </c>
      <c r="C2" t="s">
        <v>37</v>
      </c>
      <c r="D2" s="9">
        <v>-7.2001432151809865</v>
      </c>
      <c r="E2" s="5">
        <v>0.36161833154299927</v>
      </c>
      <c r="F2" s="5">
        <v>0</v>
      </c>
      <c r="G2" s="5">
        <v>5.9076262083799236E-2</v>
      </c>
      <c r="H2">
        <v>-3</v>
      </c>
      <c r="I2">
        <v>-4</v>
      </c>
      <c r="J2">
        <v>-5</v>
      </c>
      <c r="K2" s="5">
        <v>-22.535338345865025</v>
      </c>
    </row>
    <row r="3" spans="1:11">
      <c r="A3" t="s">
        <v>62</v>
      </c>
      <c r="B3" t="s">
        <v>22</v>
      </c>
      <c r="C3" t="s">
        <v>38</v>
      </c>
      <c r="D3" s="5">
        <v>1.5378949869329972</v>
      </c>
      <c r="E3" s="5">
        <v>-0.97030173437880052</v>
      </c>
      <c r="F3" s="5">
        <v>2</v>
      </c>
      <c r="G3" s="5">
        <v>-1.7866476597766523</v>
      </c>
      <c r="H3">
        <v>0</v>
      </c>
      <c r="I3">
        <v>-3</v>
      </c>
      <c r="J3" s="7">
        <v>10</v>
      </c>
      <c r="K3" s="5">
        <v>9.3371347113330536</v>
      </c>
    </row>
    <row r="4" spans="1:11">
      <c r="A4" t="s">
        <v>63</v>
      </c>
      <c r="B4" t="s">
        <v>23</v>
      </c>
      <c r="C4" t="s">
        <v>39</v>
      </c>
      <c r="D4" s="5">
        <v>0.52459016393399338</v>
      </c>
      <c r="E4" s="5">
        <v>-1.6797423887588039</v>
      </c>
      <c r="F4" s="5">
        <v>0</v>
      </c>
      <c r="G4" s="9">
        <v>-3.4850702576112513</v>
      </c>
      <c r="H4">
        <v>-6</v>
      </c>
      <c r="I4">
        <v>-4</v>
      </c>
      <c r="J4">
        <v>0</v>
      </c>
      <c r="K4" s="5">
        <v>-17.568266978923273</v>
      </c>
    </row>
    <row r="5" spans="1:11">
      <c r="A5" t="s">
        <v>64</v>
      </c>
      <c r="B5" t="s">
        <v>24</v>
      </c>
      <c r="C5" t="s">
        <v>40</v>
      </c>
      <c r="D5" s="5">
        <v>2.3524254821740271</v>
      </c>
      <c r="E5" s="5">
        <v>-0.34774985388659729</v>
      </c>
      <c r="F5" s="5">
        <v>0</v>
      </c>
      <c r="G5" s="5">
        <v>-1.0447106954996999</v>
      </c>
      <c r="H5" s="7">
        <v>-6</v>
      </c>
      <c r="I5">
        <v>-1</v>
      </c>
      <c r="J5">
        <v>2.5</v>
      </c>
      <c r="K5" s="5">
        <v>-4.2480420806547237</v>
      </c>
    </row>
    <row r="6" spans="1:11">
      <c r="A6" t="s">
        <v>65</v>
      </c>
      <c r="B6" t="s">
        <v>25</v>
      </c>
      <c r="C6" t="s">
        <v>41</v>
      </c>
      <c r="D6" s="9">
        <v>4.0750507099390063</v>
      </c>
      <c r="E6" s="5">
        <v>0.30764029749840205</v>
      </c>
      <c r="F6" s="5">
        <v>-2</v>
      </c>
      <c r="G6" s="5">
        <v>-0.24171737660580117</v>
      </c>
      <c r="H6">
        <v>0</v>
      </c>
      <c r="I6">
        <v>-3</v>
      </c>
      <c r="J6">
        <v>-2.5</v>
      </c>
      <c r="K6" s="5">
        <v>-4.0308316430020712</v>
      </c>
    </row>
    <row r="7" spans="1:11">
      <c r="A7" t="s">
        <v>66</v>
      </c>
      <c r="B7" t="s">
        <v>26</v>
      </c>
      <c r="C7" t="s">
        <v>42</v>
      </c>
      <c r="D7" s="9">
        <v>7.7208994708989849</v>
      </c>
      <c r="E7" s="5">
        <v>-0.64550264550259584</v>
      </c>
      <c r="F7" s="5">
        <v>0</v>
      </c>
      <c r="G7" s="5">
        <v>0.46296296296294948</v>
      </c>
      <c r="H7">
        <v>-3</v>
      </c>
      <c r="I7">
        <v>-4</v>
      </c>
      <c r="J7" s="7">
        <v>-10</v>
      </c>
      <c r="K7" s="5">
        <v>-11.353968253968793</v>
      </c>
    </row>
    <row r="8" spans="1:11">
      <c r="A8" t="s">
        <v>67</v>
      </c>
      <c r="B8" t="s">
        <v>27</v>
      </c>
      <c r="C8" t="s">
        <v>43</v>
      </c>
      <c r="D8" s="5">
        <v>-1.8984848484849977</v>
      </c>
      <c r="E8" s="5">
        <v>0.76363636363640097</v>
      </c>
      <c r="F8" s="5">
        <v>0</v>
      </c>
      <c r="G8" s="5">
        <v>2.7424242424242506</v>
      </c>
      <c r="H8">
        <v>3</v>
      </c>
      <c r="I8">
        <v>-4</v>
      </c>
      <c r="J8" s="7">
        <v>5</v>
      </c>
      <c r="K8" s="5">
        <v>6.7290909090907851</v>
      </c>
    </row>
    <row r="9" spans="1:11">
      <c r="A9" t="s">
        <v>68</v>
      </c>
      <c r="B9" t="s">
        <v>28</v>
      </c>
      <c r="C9" t="s">
        <v>44</v>
      </c>
      <c r="D9" s="10">
        <v>0.74074074073999441</v>
      </c>
      <c r="E9" s="9">
        <v>-2.4629629629629974</v>
      </c>
      <c r="F9" s="5">
        <v>-2</v>
      </c>
      <c r="G9" s="9">
        <v>-5.8611111111110992</v>
      </c>
      <c r="H9">
        <v>0</v>
      </c>
      <c r="I9">
        <v>-4</v>
      </c>
      <c r="J9">
        <v>-2.5</v>
      </c>
      <c r="K9" s="5">
        <v>-19.300000000000924</v>
      </c>
    </row>
    <row r="10" spans="1:11">
      <c r="A10" s="8" t="s">
        <v>69</v>
      </c>
      <c r="B10" s="8" t="s">
        <v>29</v>
      </c>
      <c r="C10" s="8" t="s">
        <v>45</v>
      </c>
      <c r="D10" s="10">
        <v>-3.4967213114749995</v>
      </c>
      <c r="E10" s="10">
        <v>-0.25300546448099936</v>
      </c>
      <c r="F10" s="10">
        <v>-2</v>
      </c>
      <c r="G10" s="10">
        <v>-1.9658469945354984</v>
      </c>
      <c r="H10" s="7">
        <v>-9</v>
      </c>
      <c r="I10" s="8">
        <v>-3</v>
      </c>
      <c r="J10" s="8">
        <v>2.5</v>
      </c>
      <c r="K10" s="10">
        <v>-20.658688524589795</v>
      </c>
    </row>
    <row r="11" spans="1:11">
      <c r="A11" s="8" t="s">
        <v>70</v>
      </c>
      <c r="B11" s="8" t="s">
        <v>30</v>
      </c>
      <c r="C11" s="8" t="s">
        <v>46</v>
      </c>
      <c r="D11" s="10">
        <v>1.5600907029480027</v>
      </c>
      <c r="E11" s="10">
        <v>-1.5419501133785971</v>
      </c>
      <c r="F11" s="10">
        <v>0</v>
      </c>
      <c r="G11" s="9">
        <v>-5.1360544217687476</v>
      </c>
      <c r="H11" s="8">
        <v>-6</v>
      </c>
      <c r="I11" s="8">
        <v>-5</v>
      </c>
      <c r="J11" s="7">
        <v>-7.5</v>
      </c>
      <c r="K11" s="10">
        <v>-28.34149659863921</v>
      </c>
    </row>
    <row r="12" spans="1:11">
      <c r="A12" t="s">
        <v>71</v>
      </c>
      <c r="B12" t="s">
        <v>31</v>
      </c>
      <c r="C12" t="s">
        <v>47</v>
      </c>
      <c r="D12" s="9">
        <v>-7.7041379310339835</v>
      </c>
      <c r="E12" s="5">
        <v>-2.0524137931034048</v>
      </c>
      <c r="F12" s="5">
        <v>0</v>
      </c>
      <c r="G12" s="5">
        <v>-4.5172413793103505</v>
      </c>
      <c r="H12">
        <v>0</v>
      </c>
      <c r="I12">
        <v>-4</v>
      </c>
      <c r="J12">
        <v>2.5</v>
      </c>
      <c r="K12" s="5">
        <v>-18.928551724137286</v>
      </c>
    </row>
    <row r="13" spans="1:11">
      <c r="A13" t="s">
        <v>72</v>
      </c>
      <c r="B13" t="s">
        <v>32</v>
      </c>
      <c r="C13" t="s">
        <v>48</v>
      </c>
      <c r="D13" s="9">
        <v>6.7846288720050154</v>
      </c>
      <c r="E13" s="5">
        <v>0.53828170660440122</v>
      </c>
      <c r="F13" s="5">
        <v>0</v>
      </c>
      <c r="G13" s="5">
        <v>0.64874342489769976</v>
      </c>
      <c r="H13">
        <v>3</v>
      </c>
      <c r="I13">
        <v>-3</v>
      </c>
      <c r="J13" s="7">
        <v>7.5</v>
      </c>
      <c r="K13" s="5">
        <v>18.565984804208536</v>
      </c>
    </row>
    <row r="14" spans="1:11">
      <c r="A14" t="s">
        <v>73</v>
      </c>
      <c r="B14" t="s">
        <v>33</v>
      </c>
      <c r="C14" t="s">
        <v>49</v>
      </c>
      <c r="D14" s="5">
        <v>-0.33498841443199012</v>
      </c>
      <c r="E14" s="5">
        <v>-0.48063555114200085</v>
      </c>
      <c r="F14" s="5">
        <v>0</v>
      </c>
      <c r="G14" s="5">
        <v>-0.12247600132405001</v>
      </c>
      <c r="H14">
        <v>3</v>
      </c>
      <c r="I14" s="7">
        <v>-5</v>
      </c>
      <c r="J14" s="7">
        <v>7.5</v>
      </c>
      <c r="K14" s="5">
        <v>5.474280039722351</v>
      </c>
    </row>
    <row r="15" spans="1:11">
      <c r="A15" t="s">
        <v>74</v>
      </c>
      <c r="B15" t="s">
        <v>34</v>
      </c>
      <c r="C15" t="s">
        <v>50</v>
      </c>
      <c r="D15" s="5">
        <v>1.8116760828629879</v>
      </c>
      <c r="E15" s="5">
        <v>-1.144381669805405</v>
      </c>
      <c r="F15" s="5">
        <v>0</v>
      </c>
      <c r="G15" s="5">
        <v>-1.9962335216572491</v>
      </c>
      <c r="H15" s="7">
        <v>-9</v>
      </c>
      <c r="I15">
        <v>-1</v>
      </c>
      <c r="J15">
        <v>-2.5</v>
      </c>
      <c r="K15" s="5">
        <v>-16.594726930319599</v>
      </c>
    </row>
    <row r="16" spans="1:11">
      <c r="A16" t="s">
        <v>75</v>
      </c>
      <c r="B16" t="s">
        <v>35</v>
      </c>
      <c r="C16" t="s">
        <v>51</v>
      </c>
      <c r="D16" s="5">
        <v>-5.7208333333329904</v>
      </c>
      <c r="E16" s="5">
        <v>1.7999999999999972</v>
      </c>
      <c r="F16" s="5">
        <v>-2</v>
      </c>
      <c r="G16" s="5">
        <v>4.5625</v>
      </c>
      <c r="H16" s="7">
        <v>-12</v>
      </c>
      <c r="I16">
        <v>-2</v>
      </c>
      <c r="J16" s="7">
        <v>10</v>
      </c>
      <c r="K16" s="5">
        <v>-6.429999999999592</v>
      </c>
    </row>
    <row r="17" spans="1:11">
      <c r="A17" t="s">
        <v>76</v>
      </c>
      <c r="B17" t="s">
        <v>36</v>
      </c>
      <c r="C17" t="s">
        <v>52</v>
      </c>
      <c r="D17" s="5">
        <v>5.3604857070579897</v>
      </c>
      <c r="E17" s="5">
        <v>-1.369086769542001</v>
      </c>
      <c r="F17" s="5">
        <v>0</v>
      </c>
      <c r="G17" s="5">
        <v>-2.6258537819377503</v>
      </c>
      <c r="H17" s="7">
        <v>-12</v>
      </c>
      <c r="I17">
        <v>-3</v>
      </c>
      <c r="J17" s="7">
        <v>10</v>
      </c>
      <c r="K17" s="5">
        <v>-4.361345813306114</v>
      </c>
    </row>
    <row r="21" spans="1:11">
      <c r="F21" s="5"/>
      <c r="G21" s="5"/>
    </row>
    <row r="22" spans="1:11">
      <c r="F22" s="5"/>
      <c r="G22" s="5"/>
    </row>
    <row r="29" spans="1:11">
      <c r="G29" s="8"/>
      <c r="H29" s="8"/>
    </row>
    <row r="30" spans="1:11">
      <c r="F30" s="8"/>
      <c r="G30" s="8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D17"/>
  <sheetViews>
    <sheetView workbookViewId="0">
      <selection activeCell="C13" sqref="C13"/>
    </sheetView>
  </sheetViews>
  <sheetFormatPr baseColWidth="10" defaultRowHeight="14" x14ac:dyDescent="0"/>
  <cols>
    <col min="1" max="1" width="18.5" bestFit="1" customWidth="1"/>
    <col min="2" max="2" width="17.1640625" bestFit="1" customWidth="1"/>
    <col min="3" max="4" width="11.33203125" bestFit="1" customWidth="1"/>
  </cols>
  <sheetData>
    <row r="1" spans="1:4">
      <c r="A1" t="s">
        <v>1</v>
      </c>
      <c r="B1" t="s">
        <v>2</v>
      </c>
    </row>
    <row r="2" spans="1:4">
      <c r="A2" t="s">
        <v>21</v>
      </c>
      <c r="B2" t="s">
        <v>37</v>
      </c>
      <c r="C2" s="10" t="s">
        <v>53</v>
      </c>
      <c r="D2" s="10"/>
    </row>
    <row r="3" spans="1:4">
      <c r="A3" t="s">
        <v>22</v>
      </c>
      <c r="B3" t="s">
        <v>38</v>
      </c>
      <c r="C3" s="8" t="s">
        <v>59</v>
      </c>
      <c r="D3" s="10"/>
    </row>
    <row r="4" spans="1:4">
      <c r="A4" t="s">
        <v>23</v>
      </c>
      <c r="B4" t="s">
        <v>39</v>
      </c>
      <c r="C4" s="10" t="s">
        <v>56</v>
      </c>
      <c r="D4" s="8"/>
    </row>
    <row r="5" spans="1:4">
      <c r="A5" t="s">
        <v>24</v>
      </c>
      <c r="B5" t="s">
        <v>40</v>
      </c>
      <c r="C5" s="8" t="s">
        <v>57</v>
      </c>
      <c r="D5" s="10"/>
    </row>
    <row r="6" spans="1:4">
      <c r="A6" t="s">
        <v>25</v>
      </c>
      <c r="B6" t="s">
        <v>41</v>
      </c>
      <c r="C6" s="10" t="s">
        <v>53</v>
      </c>
      <c r="D6" s="10"/>
    </row>
    <row r="7" spans="1:4">
      <c r="A7" t="s">
        <v>26</v>
      </c>
      <c r="B7" t="s">
        <v>42</v>
      </c>
      <c r="C7" s="10" t="s">
        <v>53</v>
      </c>
      <c r="D7" s="11" t="s">
        <v>59</v>
      </c>
    </row>
    <row r="8" spans="1:4">
      <c r="A8" t="s">
        <v>27</v>
      </c>
      <c r="B8" t="s">
        <v>43</v>
      </c>
      <c r="C8" s="10"/>
      <c r="D8" s="11" t="s">
        <v>59</v>
      </c>
    </row>
    <row r="9" spans="1:4">
      <c r="A9" t="s">
        <v>28</v>
      </c>
      <c r="B9" t="s">
        <v>44</v>
      </c>
      <c r="C9" s="10" t="s">
        <v>54</v>
      </c>
      <c r="D9" s="10" t="s">
        <v>56</v>
      </c>
    </row>
    <row r="10" spans="1:4">
      <c r="A10" s="8" t="s">
        <v>29</v>
      </c>
      <c r="B10" s="8" t="s">
        <v>45</v>
      </c>
      <c r="C10" s="8" t="s">
        <v>57</v>
      </c>
      <c r="D10" s="10"/>
    </row>
    <row r="11" spans="1:4">
      <c r="A11" s="8" t="s">
        <v>30</v>
      </c>
      <c r="B11" s="8" t="s">
        <v>46</v>
      </c>
      <c r="C11" s="10" t="s">
        <v>56</v>
      </c>
      <c r="D11" s="8" t="s">
        <v>59</v>
      </c>
    </row>
    <row r="12" spans="1:4">
      <c r="A12" t="s">
        <v>31</v>
      </c>
      <c r="B12" t="s">
        <v>47</v>
      </c>
      <c r="C12" s="10" t="s">
        <v>53</v>
      </c>
      <c r="D12" s="10"/>
    </row>
    <row r="13" spans="1:4">
      <c r="A13" t="s">
        <v>32</v>
      </c>
      <c r="B13" t="s">
        <v>48</v>
      </c>
      <c r="C13" s="10" t="s">
        <v>53</v>
      </c>
      <c r="D13" s="8" t="s">
        <v>59</v>
      </c>
    </row>
    <row r="14" spans="1:4">
      <c r="A14" t="s">
        <v>33</v>
      </c>
      <c r="B14" t="s">
        <v>49</v>
      </c>
      <c r="C14" s="8" t="s">
        <v>58</v>
      </c>
      <c r="D14" s="8" t="s">
        <v>59</v>
      </c>
    </row>
    <row r="15" spans="1:4">
      <c r="A15" t="s">
        <v>34</v>
      </c>
      <c r="B15" t="s">
        <v>50</v>
      </c>
      <c r="C15" s="8" t="s">
        <v>57</v>
      </c>
      <c r="D15" s="10"/>
    </row>
    <row r="16" spans="1:4">
      <c r="A16" t="s">
        <v>35</v>
      </c>
      <c r="B16" t="s">
        <v>51</v>
      </c>
      <c r="C16" s="8" t="s">
        <v>57</v>
      </c>
      <c r="D16" s="8" t="s">
        <v>59</v>
      </c>
    </row>
    <row r="17" spans="1:4">
      <c r="A17" t="s">
        <v>36</v>
      </c>
      <c r="B17" t="s">
        <v>52</v>
      </c>
      <c r="C17" s="8" t="s">
        <v>57</v>
      </c>
      <c r="D17" s="8" t="s">
        <v>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P11" sqref="P11"/>
    </sheetView>
  </sheetViews>
  <sheetFormatPr baseColWidth="10" defaultColWidth="8.83203125" defaultRowHeight="14" x14ac:dyDescent="0"/>
  <cols>
    <col min="2" max="2" width="18.5" bestFit="1" customWidth="1"/>
    <col min="3" max="3" width="17.1640625" bestFit="1" customWidth="1"/>
    <col min="12" max="12" width="19.1640625" bestFit="1" customWidth="1"/>
    <col min="13" max="13" width="19.5" bestFit="1" customWidth="1"/>
    <col min="14" max="14" width="19.33203125" bestFit="1" customWidth="1"/>
    <col min="15" max="15" width="19.83203125" bestFit="1" customWidth="1"/>
  </cols>
  <sheetData>
    <row r="1" spans="1:18">
      <c r="B1" t="s">
        <v>1</v>
      </c>
      <c r="C1" t="s">
        <v>2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</row>
    <row r="2" spans="1:18">
      <c r="A2" t="s">
        <v>61</v>
      </c>
      <c r="B2" t="s">
        <v>21</v>
      </c>
      <c r="C2" t="s">
        <v>37</v>
      </c>
      <c r="D2">
        <v>236.35</v>
      </c>
      <c r="E2">
        <v>243.55</v>
      </c>
      <c r="F2">
        <v>27.02</v>
      </c>
      <c r="G2">
        <v>26.84</v>
      </c>
      <c r="H2">
        <v>0</v>
      </c>
      <c r="I2">
        <v>0</v>
      </c>
      <c r="J2">
        <v>4.05</v>
      </c>
      <c r="K2">
        <v>4.04</v>
      </c>
      <c r="L2">
        <v>0</v>
      </c>
      <c r="M2">
        <v>1</v>
      </c>
      <c r="N2">
        <v>1.5</v>
      </c>
      <c r="O2">
        <v>1.5</v>
      </c>
      <c r="P2">
        <v>1</v>
      </c>
      <c r="Q2">
        <v>557</v>
      </c>
      <c r="R2">
        <v>1</v>
      </c>
    </row>
    <row r="3" spans="1:18">
      <c r="A3" t="s">
        <v>62</v>
      </c>
      <c r="B3" t="s">
        <v>22</v>
      </c>
      <c r="C3" t="s">
        <v>38</v>
      </c>
      <c r="D3">
        <v>243.9</v>
      </c>
      <c r="E3">
        <v>242.36</v>
      </c>
      <c r="F3">
        <v>26.45</v>
      </c>
      <c r="G3">
        <v>26.93</v>
      </c>
      <c r="H3">
        <v>1</v>
      </c>
      <c r="I3">
        <v>0</v>
      </c>
      <c r="J3">
        <v>3.72</v>
      </c>
      <c r="K3">
        <v>4.08</v>
      </c>
      <c r="L3">
        <v>2</v>
      </c>
      <c r="M3">
        <v>0</v>
      </c>
      <c r="N3">
        <v>1.5</v>
      </c>
      <c r="O3">
        <v>1.5</v>
      </c>
      <c r="P3">
        <v>0</v>
      </c>
      <c r="Q3">
        <v>399</v>
      </c>
      <c r="R3">
        <v>0</v>
      </c>
    </row>
    <row r="4" spans="1:18">
      <c r="A4" t="s">
        <v>63</v>
      </c>
      <c r="B4" t="s">
        <v>23</v>
      </c>
      <c r="C4" t="s">
        <v>39</v>
      </c>
      <c r="D4">
        <v>245</v>
      </c>
      <c r="E4">
        <v>244.48</v>
      </c>
      <c r="F4">
        <v>26.55</v>
      </c>
      <c r="G4">
        <v>27.39</v>
      </c>
      <c r="H4">
        <v>0</v>
      </c>
      <c r="I4">
        <v>0</v>
      </c>
      <c r="J4">
        <v>3.7</v>
      </c>
      <c r="K4">
        <v>4.3899999999999997</v>
      </c>
      <c r="L4">
        <v>0</v>
      </c>
      <c r="M4">
        <v>0</v>
      </c>
      <c r="N4">
        <v>1</v>
      </c>
      <c r="O4">
        <v>1</v>
      </c>
      <c r="P4">
        <v>2</v>
      </c>
      <c r="Q4">
        <v>926</v>
      </c>
      <c r="R4">
        <v>1</v>
      </c>
    </row>
    <row r="5" spans="1:18">
      <c r="A5" t="s">
        <v>64</v>
      </c>
      <c r="B5" t="s">
        <v>24</v>
      </c>
      <c r="C5" t="s">
        <v>40</v>
      </c>
      <c r="D5">
        <v>246.56</v>
      </c>
      <c r="E5">
        <v>244.21</v>
      </c>
      <c r="F5">
        <v>27.08</v>
      </c>
      <c r="G5">
        <v>27.26</v>
      </c>
      <c r="H5">
        <v>0</v>
      </c>
      <c r="I5">
        <v>0</v>
      </c>
      <c r="J5">
        <v>4.12</v>
      </c>
      <c r="K5">
        <v>4.33</v>
      </c>
      <c r="L5">
        <v>0</v>
      </c>
      <c r="M5">
        <v>0</v>
      </c>
      <c r="N5">
        <v>0.5</v>
      </c>
      <c r="O5">
        <v>0</v>
      </c>
      <c r="P5">
        <v>2</v>
      </c>
      <c r="Q5">
        <v>1453</v>
      </c>
      <c r="R5">
        <v>1</v>
      </c>
    </row>
    <row r="6" spans="1:18">
      <c r="A6" t="s">
        <v>65</v>
      </c>
      <c r="B6" t="s">
        <v>25</v>
      </c>
      <c r="C6" t="s">
        <v>41</v>
      </c>
      <c r="D6">
        <v>247.76</v>
      </c>
      <c r="E6">
        <v>243.69</v>
      </c>
      <c r="F6">
        <v>27.27</v>
      </c>
      <c r="G6">
        <v>27.12</v>
      </c>
      <c r="H6">
        <v>0</v>
      </c>
      <c r="I6">
        <v>1</v>
      </c>
      <c r="J6">
        <v>4.3099999999999996</v>
      </c>
      <c r="K6">
        <v>4.3600000000000003</v>
      </c>
      <c r="L6">
        <v>0</v>
      </c>
      <c r="M6">
        <v>1</v>
      </c>
      <c r="N6">
        <v>0.5</v>
      </c>
      <c r="O6">
        <v>0</v>
      </c>
      <c r="P6">
        <v>0</v>
      </c>
      <c r="Q6">
        <v>1870</v>
      </c>
      <c r="R6">
        <v>3</v>
      </c>
    </row>
    <row r="7" spans="1:18">
      <c r="A7" t="s">
        <v>66</v>
      </c>
      <c r="B7" t="s">
        <v>26</v>
      </c>
      <c r="C7" t="s">
        <v>42</v>
      </c>
      <c r="D7">
        <v>246.54</v>
      </c>
      <c r="E7">
        <v>238.81</v>
      </c>
      <c r="F7">
        <v>26.71</v>
      </c>
      <c r="G7">
        <v>27.04</v>
      </c>
      <c r="H7">
        <v>0</v>
      </c>
      <c r="I7">
        <v>0</v>
      </c>
      <c r="J7">
        <v>4</v>
      </c>
      <c r="K7">
        <v>3.91</v>
      </c>
      <c r="L7">
        <v>0</v>
      </c>
      <c r="M7">
        <v>1</v>
      </c>
      <c r="N7">
        <v>0.5</v>
      </c>
      <c r="O7">
        <v>1.5</v>
      </c>
      <c r="P7">
        <v>1</v>
      </c>
      <c r="Q7">
        <v>459</v>
      </c>
      <c r="R7">
        <v>1</v>
      </c>
    </row>
    <row r="8" spans="1:18">
      <c r="A8" t="s">
        <v>67</v>
      </c>
      <c r="B8" t="s">
        <v>27</v>
      </c>
      <c r="C8" t="s">
        <v>43</v>
      </c>
      <c r="D8">
        <v>238.82</v>
      </c>
      <c r="E8">
        <v>240.72</v>
      </c>
      <c r="F8">
        <v>27.18</v>
      </c>
      <c r="G8">
        <v>26.8</v>
      </c>
      <c r="H8">
        <v>0</v>
      </c>
      <c r="I8">
        <v>0</v>
      </c>
      <c r="J8">
        <v>4.38</v>
      </c>
      <c r="K8">
        <v>3.83</v>
      </c>
      <c r="L8">
        <v>1</v>
      </c>
      <c r="M8">
        <v>1</v>
      </c>
      <c r="N8">
        <v>1.5</v>
      </c>
      <c r="O8">
        <v>0.5</v>
      </c>
      <c r="P8">
        <v>-1</v>
      </c>
      <c r="Q8">
        <v>648</v>
      </c>
      <c r="R8">
        <v>1</v>
      </c>
    </row>
    <row r="9" spans="1:18">
      <c r="A9" t="s">
        <v>68</v>
      </c>
      <c r="B9" t="s">
        <v>28</v>
      </c>
      <c r="C9" t="s">
        <v>44</v>
      </c>
      <c r="D9">
        <v>242.33</v>
      </c>
      <c r="E9">
        <v>241.59</v>
      </c>
      <c r="F9">
        <v>26.58</v>
      </c>
      <c r="G9">
        <v>27.81</v>
      </c>
      <c r="H9">
        <v>0</v>
      </c>
      <c r="I9">
        <v>1</v>
      </c>
      <c r="J9">
        <v>3.55</v>
      </c>
      <c r="K9">
        <v>4.72</v>
      </c>
      <c r="L9">
        <v>0</v>
      </c>
      <c r="M9">
        <v>1</v>
      </c>
      <c r="N9">
        <v>1</v>
      </c>
      <c r="O9">
        <v>0.5</v>
      </c>
      <c r="P9">
        <v>0</v>
      </c>
      <c r="Q9">
        <v>481</v>
      </c>
      <c r="R9">
        <v>1</v>
      </c>
    </row>
    <row r="10" spans="1:18">
      <c r="A10" s="7" t="s">
        <v>69</v>
      </c>
      <c r="B10" s="7" t="s">
        <v>29</v>
      </c>
      <c r="C10" s="7" t="s">
        <v>45</v>
      </c>
      <c r="D10" s="7">
        <v>242.7</v>
      </c>
      <c r="E10" s="7">
        <v>246.2</v>
      </c>
      <c r="F10" s="7">
        <v>27.28</v>
      </c>
      <c r="G10" s="7">
        <v>27.41</v>
      </c>
      <c r="H10" s="7">
        <v>0</v>
      </c>
      <c r="I10" s="7">
        <v>1</v>
      </c>
      <c r="J10" s="7">
        <v>4.0199999999999996</v>
      </c>
      <c r="K10" s="7">
        <v>4.41</v>
      </c>
      <c r="L10" s="7">
        <v>0</v>
      </c>
      <c r="M10" s="7">
        <v>0</v>
      </c>
      <c r="N10" s="7">
        <v>0.5</v>
      </c>
      <c r="O10" s="7">
        <v>0</v>
      </c>
      <c r="P10" s="7">
        <v>3</v>
      </c>
      <c r="Q10" s="7">
        <v>747</v>
      </c>
      <c r="R10" s="7">
        <v>0</v>
      </c>
    </row>
    <row r="11" spans="1:18">
      <c r="A11" s="7" t="s">
        <v>70</v>
      </c>
      <c r="B11" s="7" t="s">
        <v>30</v>
      </c>
      <c r="C11" s="7" t="s">
        <v>46</v>
      </c>
      <c r="D11" s="7">
        <v>245.54</v>
      </c>
      <c r="E11" s="7">
        <v>243.98</v>
      </c>
      <c r="F11" s="7">
        <v>26.56</v>
      </c>
      <c r="G11" s="7">
        <v>27.33</v>
      </c>
      <c r="H11" s="7">
        <v>0</v>
      </c>
      <c r="I11" s="7">
        <v>0</v>
      </c>
      <c r="J11" s="7">
        <v>3.52</v>
      </c>
      <c r="K11" s="7">
        <v>4.55</v>
      </c>
      <c r="L11" s="7">
        <v>0</v>
      </c>
      <c r="M11" s="7">
        <v>2</v>
      </c>
      <c r="N11" s="7">
        <v>1</v>
      </c>
      <c r="O11" s="7">
        <v>0.5</v>
      </c>
      <c r="P11" s="7">
        <v>2</v>
      </c>
      <c r="Q11" s="7">
        <v>2262</v>
      </c>
      <c r="R11" s="7">
        <v>3</v>
      </c>
    </row>
    <row r="12" spans="1:18">
      <c r="A12" t="s">
        <v>71</v>
      </c>
      <c r="B12" t="s">
        <v>31</v>
      </c>
      <c r="C12" t="s">
        <v>47</v>
      </c>
      <c r="D12">
        <v>237.52</v>
      </c>
      <c r="E12">
        <v>245.22</v>
      </c>
      <c r="F12">
        <v>26.06</v>
      </c>
      <c r="G12">
        <v>27.09</v>
      </c>
      <c r="H12">
        <v>0</v>
      </c>
      <c r="I12">
        <v>0</v>
      </c>
      <c r="J12">
        <v>3.2</v>
      </c>
      <c r="K12">
        <v>4.0999999999999996</v>
      </c>
      <c r="L12">
        <v>0</v>
      </c>
      <c r="M12">
        <v>0</v>
      </c>
      <c r="N12">
        <v>1</v>
      </c>
      <c r="O12">
        <v>0.5</v>
      </c>
      <c r="P12">
        <v>0</v>
      </c>
      <c r="Q12">
        <v>714</v>
      </c>
      <c r="R12">
        <v>1</v>
      </c>
    </row>
    <row r="13" spans="1:18">
      <c r="A13" t="s">
        <v>72</v>
      </c>
      <c r="B13" t="s">
        <v>32</v>
      </c>
      <c r="C13" t="s">
        <v>48</v>
      </c>
      <c r="D13">
        <v>245.49</v>
      </c>
      <c r="E13">
        <v>238.71</v>
      </c>
      <c r="F13">
        <v>26.39</v>
      </c>
      <c r="G13">
        <v>26.12</v>
      </c>
      <c r="H13">
        <v>0</v>
      </c>
      <c r="I13">
        <v>0</v>
      </c>
      <c r="J13">
        <v>3.47</v>
      </c>
      <c r="K13">
        <v>3.34</v>
      </c>
      <c r="L13">
        <v>0</v>
      </c>
      <c r="M13">
        <v>0</v>
      </c>
      <c r="N13">
        <v>1.5</v>
      </c>
      <c r="O13">
        <v>0</v>
      </c>
      <c r="P13">
        <v>-1</v>
      </c>
      <c r="Q13">
        <v>328</v>
      </c>
      <c r="R13">
        <v>0</v>
      </c>
    </row>
    <row r="14" spans="1:18">
      <c r="A14" t="s">
        <v>73</v>
      </c>
      <c r="B14" t="s">
        <v>33</v>
      </c>
      <c r="C14" t="s">
        <v>49</v>
      </c>
      <c r="D14">
        <v>247.23</v>
      </c>
      <c r="E14">
        <v>247.56</v>
      </c>
      <c r="F14">
        <v>27.08</v>
      </c>
      <c r="G14">
        <v>27.32</v>
      </c>
      <c r="H14">
        <v>0</v>
      </c>
      <c r="I14">
        <v>0</v>
      </c>
      <c r="J14">
        <v>4.1500000000000004</v>
      </c>
      <c r="K14">
        <v>4.18</v>
      </c>
      <c r="L14">
        <v>1</v>
      </c>
      <c r="M14">
        <v>0</v>
      </c>
      <c r="N14">
        <v>1</v>
      </c>
      <c r="O14">
        <v>0.5</v>
      </c>
      <c r="P14">
        <v>-1</v>
      </c>
      <c r="Q14">
        <v>2445</v>
      </c>
      <c r="R14">
        <v>3</v>
      </c>
    </row>
    <row r="15" spans="1:18">
      <c r="A15" t="s">
        <v>74</v>
      </c>
      <c r="B15" t="s">
        <v>34</v>
      </c>
      <c r="C15" t="s">
        <v>50</v>
      </c>
      <c r="D15">
        <v>244.78</v>
      </c>
      <c r="E15">
        <v>242.97</v>
      </c>
      <c r="F15">
        <v>26.65</v>
      </c>
      <c r="G15">
        <v>27.22</v>
      </c>
      <c r="H15">
        <v>0</v>
      </c>
      <c r="I15">
        <v>0</v>
      </c>
      <c r="J15">
        <v>3.89</v>
      </c>
      <c r="K15">
        <v>4.29</v>
      </c>
      <c r="L15">
        <v>1</v>
      </c>
      <c r="M15">
        <v>1</v>
      </c>
      <c r="N15">
        <v>0</v>
      </c>
      <c r="O15">
        <v>0.5</v>
      </c>
      <c r="P15">
        <v>3</v>
      </c>
      <c r="Q15">
        <v>1298</v>
      </c>
      <c r="R15">
        <v>1</v>
      </c>
    </row>
    <row r="16" spans="1:18">
      <c r="A16" t="s">
        <v>75</v>
      </c>
      <c r="B16" t="s">
        <v>35</v>
      </c>
      <c r="C16" t="s">
        <v>51</v>
      </c>
      <c r="D16">
        <v>245.8</v>
      </c>
      <c r="E16">
        <v>251.52</v>
      </c>
      <c r="F16">
        <v>27.48</v>
      </c>
      <c r="G16">
        <v>26.58</v>
      </c>
      <c r="H16">
        <v>0</v>
      </c>
      <c r="I16">
        <v>1</v>
      </c>
      <c r="J16">
        <v>4.68</v>
      </c>
      <c r="K16">
        <v>3.77</v>
      </c>
      <c r="L16">
        <v>2</v>
      </c>
      <c r="M16">
        <v>2</v>
      </c>
      <c r="N16">
        <v>2.5</v>
      </c>
      <c r="O16">
        <v>0.5</v>
      </c>
      <c r="P16">
        <v>4</v>
      </c>
      <c r="Q16">
        <v>1646</v>
      </c>
      <c r="R16">
        <v>2</v>
      </c>
    </row>
    <row r="17" spans="1:18">
      <c r="A17" t="s">
        <v>76</v>
      </c>
      <c r="B17" t="s">
        <v>36</v>
      </c>
      <c r="C17" t="s">
        <v>52</v>
      </c>
      <c r="D17">
        <v>249.72</v>
      </c>
      <c r="E17">
        <v>244.36</v>
      </c>
      <c r="F17">
        <v>27.3</v>
      </c>
      <c r="G17">
        <v>27.98</v>
      </c>
      <c r="H17">
        <v>0</v>
      </c>
      <c r="I17">
        <v>0</v>
      </c>
      <c r="J17">
        <v>4.37</v>
      </c>
      <c r="K17">
        <v>4.9000000000000004</v>
      </c>
      <c r="L17">
        <v>1</v>
      </c>
      <c r="M17">
        <v>0</v>
      </c>
      <c r="N17">
        <v>1.5</v>
      </c>
      <c r="O17">
        <v>0.5</v>
      </c>
      <c r="P17">
        <v>4</v>
      </c>
      <c r="Q17">
        <v>644</v>
      </c>
      <c r="R1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sqref="A1:A1048576"/>
    </sheetView>
  </sheetViews>
  <sheetFormatPr baseColWidth="10" defaultColWidth="8.83203125" defaultRowHeight="14" x14ac:dyDescent="0"/>
  <sheetData>
    <row r="1" spans="1:8">
      <c r="A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>
      <c r="A2" t="s">
        <v>22</v>
      </c>
      <c r="B2" t="s">
        <v>61</v>
      </c>
      <c r="C2">
        <v>1658.8344334950941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t="s">
        <v>35</v>
      </c>
      <c r="B3" t="s">
        <v>62</v>
      </c>
      <c r="C3">
        <v>1623.8787223688753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t="s">
        <v>21</v>
      </c>
      <c r="B4" t="s">
        <v>63</v>
      </c>
      <c r="C4">
        <v>1618.2574751911554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t="s">
        <v>52</v>
      </c>
      <c r="B5" t="s">
        <v>66</v>
      </c>
      <c r="C5">
        <v>1565.4459268424034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t="s">
        <v>41</v>
      </c>
      <c r="B6" t="s">
        <v>67</v>
      </c>
      <c r="C6">
        <v>1564.773082070484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t="s">
        <v>30</v>
      </c>
      <c r="B7" t="s">
        <v>68</v>
      </c>
      <c r="C7">
        <v>1560.6209511187019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t="s">
        <v>34</v>
      </c>
      <c r="B8" t="s">
        <v>69</v>
      </c>
      <c r="C8">
        <v>1556.0704761191248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t="s">
        <v>33</v>
      </c>
      <c r="B9" t="s">
        <v>70</v>
      </c>
      <c r="C9">
        <v>1554.0617810856393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t="s">
        <v>46</v>
      </c>
      <c r="B10" t="s">
        <v>65</v>
      </c>
      <c r="C10">
        <v>1546.0486563568061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t="s">
        <v>24</v>
      </c>
      <c r="B11" t="s">
        <v>71</v>
      </c>
      <c r="C11">
        <v>1539.6012301094788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t="s">
        <v>51</v>
      </c>
      <c r="B12" t="s">
        <v>64</v>
      </c>
      <c r="C12">
        <v>1537.6934118881029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t="s">
        <v>44</v>
      </c>
      <c r="B13" t="s">
        <v>72</v>
      </c>
      <c r="C13">
        <v>1529.6954283051591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t="s">
        <v>50</v>
      </c>
      <c r="B14" t="s">
        <v>73</v>
      </c>
      <c r="C14">
        <v>1523.1802728877738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t="s">
        <v>27</v>
      </c>
      <c r="B15" t="s">
        <v>75</v>
      </c>
      <c r="C15">
        <v>1517.5125647345044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t="s">
        <v>39</v>
      </c>
      <c r="B16" t="s">
        <v>76</v>
      </c>
      <c r="C16">
        <v>1510.714919555402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t="s">
        <v>25</v>
      </c>
      <c r="B17" t="s">
        <v>74</v>
      </c>
      <c r="C17">
        <v>1509.1403600596591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37</v>
      </c>
      <c r="B18" t="s">
        <v>99</v>
      </c>
      <c r="C18">
        <v>1508.0458796974638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32</v>
      </c>
      <c r="B19" t="s">
        <v>5</v>
      </c>
      <c r="C19">
        <v>1495.8810176226632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t="s">
        <v>29</v>
      </c>
      <c r="B20" t="s">
        <v>6</v>
      </c>
      <c r="C20">
        <v>1484.5638274059788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23</v>
      </c>
      <c r="B21" t="s">
        <v>8</v>
      </c>
      <c r="C21">
        <v>1481.8209333048496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38</v>
      </c>
      <c r="B22" t="s">
        <v>7</v>
      </c>
      <c r="C22">
        <v>1480.2664254057761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45</v>
      </c>
      <c r="B23" t="s">
        <v>9</v>
      </c>
      <c r="C23">
        <v>1474.9619615953377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t="s">
        <v>43</v>
      </c>
      <c r="B24" t="s">
        <v>10</v>
      </c>
      <c r="C24">
        <v>1467.7747362906689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t="s">
        <v>40</v>
      </c>
      <c r="B25" t="s">
        <v>11</v>
      </c>
      <c r="C25">
        <v>1465.568239596842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t="s">
        <v>31</v>
      </c>
      <c r="B26" t="s">
        <v>12</v>
      </c>
      <c r="C26">
        <v>1455.8827993439404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t="s">
        <v>36</v>
      </c>
      <c r="B27" t="s">
        <v>13</v>
      </c>
      <c r="C27">
        <v>1448.8470674983146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48</v>
      </c>
      <c r="B28" t="s">
        <v>19</v>
      </c>
      <c r="C28">
        <v>1436.794794302612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t="s">
        <v>47</v>
      </c>
      <c r="B29" t="s">
        <v>15</v>
      </c>
      <c r="C29">
        <v>1395.1000413301811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42</v>
      </c>
      <c r="B30" t="s">
        <v>14</v>
      </c>
      <c r="C30">
        <v>1383.9939180630531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t="s">
        <v>49</v>
      </c>
      <c r="B31" t="s">
        <v>16</v>
      </c>
      <c r="C31">
        <v>1377.9474974974933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t="s">
        <v>26</v>
      </c>
      <c r="B32" t="s">
        <v>17</v>
      </c>
      <c r="C32">
        <v>1374.0577511226236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28</v>
      </c>
      <c r="B33" t="s">
        <v>18</v>
      </c>
      <c r="C33">
        <v>1367.1504144784262</v>
      </c>
      <c r="D33">
        <v>0</v>
      </c>
      <c r="E33">
        <v>0</v>
      </c>
      <c r="F33">
        <v>0</v>
      </c>
      <c r="G33">
        <v>0</v>
      </c>
      <c r="H33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L30" sqref="L30"/>
    </sheetView>
  </sheetViews>
  <sheetFormatPr baseColWidth="10" defaultColWidth="8.83203125" defaultRowHeight="14" x14ac:dyDescent="0"/>
  <cols>
    <col min="12" max="12" width="18.5" bestFit="1" customWidth="1"/>
  </cols>
  <sheetData>
    <row r="1" spans="1:14">
      <c r="A1" t="s">
        <v>92</v>
      </c>
      <c r="B1" s="6"/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3" t="s">
        <v>104</v>
      </c>
      <c r="K1" s="3" t="s">
        <v>105</v>
      </c>
      <c r="L1" s="3" t="s">
        <v>106</v>
      </c>
      <c r="M1" s="3" t="s">
        <v>93</v>
      </c>
      <c r="N1" s="3" t="s">
        <v>107</v>
      </c>
    </row>
    <row r="2" spans="1:14">
      <c r="A2" t="s">
        <v>22</v>
      </c>
      <c r="B2" t="s">
        <v>61</v>
      </c>
      <c r="C2">
        <v>1665.6976178255165</v>
      </c>
      <c r="D2">
        <v>1</v>
      </c>
      <c r="E2">
        <v>1</v>
      </c>
      <c r="F2">
        <v>0</v>
      </c>
      <c r="G2">
        <v>0</v>
      </c>
      <c r="H2">
        <v>0</v>
      </c>
      <c r="J2">
        <f>1</f>
        <v>1</v>
      </c>
      <c r="K2">
        <f>J2-VLOOKUP($A2,RankingWk1!$A$2:$H$33,2,FALSE)</f>
        <v>0</v>
      </c>
      <c r="L2" t="str">
        <f>A2</f>
        <v>New England Patriots</v>
      </c>
      <c r="M2" s="4">
        <f>C2</f>
        <v>1665.6976178255165</v>
      </c>
      <c r="N2" s="5">
        <f>M2-VLOOKUP($A2,RankingWk1!$A$2:$H$33,3,FALSE)</f>
        <v>6.8631843304224276</v>
      </c>
    </row>
    <row r="3" spans="1:14">
      <c r="A3" t="s">
        <v>21</v>
      </c>
      <c r="B3" t="s">
        <v>62</v>
      </c>
      <c r="C3">
        <v>1626.4305181769612</v>
      </c>
      <c r="D3">
        <v>1</v>
      </c>
      <c r="E3">
        <v>1</v>
      </c>
      <c r="F3">
        <v>0</v>
      </c>
      <c r="G3">
        <v>0</v>
      </c>
      <c r="H3">
        <v>0</v>
      </c>
      <c r="J3">
        <f>J2+1</f>
        <v>2</v>
      </c>
      <c r="K3">
        <f>J3-VLOOKUP($A3,RankingWk1!$A$2:$H$33,2,FALSE)</f>
        <v>-1</v>
      </c>
      <c r="L3" t="str">
        <f t="shared" ref="L3:L33" si="0">A3</f>
        <v>Denver Broncos</v>
      </c>
      <c r="M3" s="4">
        <f t="shared" ref="M3:M33" si="1">C3</f>
        <v>1626.4305181769612</v>
      </c>
      <c r="N3" s="5">
        <f>M3-VLOOKUP($A3,RankingWk1!$A$2:$H$33,3,FALSE)</f>
        <v>8.1730429858057505</v>
      </c>
    </row>
    <row r="4" spans="1:14">
      <c r="A4" t="s">
        <v>35</v>
      </c>
      <c r="B4" t="s">
        <v>63</v>
      </c>
      <c r="C4">
        <v>1609.388051192409</v>
      </c>
      <c r="D4">
        <v>1</v>
      </c>
      <c r="E4">
        <v>0</v>
      </c>
      <c r="F4">
        <v>0</v>
      </c>
      <c r="G4">
        <v>1</v>
      </c>
      <c r="H4">
        <v>0</v>
      </c>
      <c r="J4">
        <f t="shared" ref="J4:J33" si="2">J3+1</f>
        <v>3</v>
      </c>
      <c r="K4">
        <f>J4-VLOOKUP($A4,RankingWk1!$A$2:$H$33,2,FALSE)</f>
        <v>1</v>
      </c>
      <c r="L4" t="str">
        <f t="shared" si="0"/>
        <v>Seattle Seahawks</v>
      </c>
      <c r="M4" s="4">
        <f t="shared" si="1"/>
        <v>1609.388051192409</v>
      </c>
      <c r="N4" s="5">
        <f>M4-VLOOKUP($A4,RankingWk1!$A$2:$H$33,3,FALSE)</f>
        <v>-14.490671176466321</v>
      </c>
    </row>
    <row r="5" spans="1:14">
      <c r="A5" t="s">
        <v>41</v>
      </c>
      <c r="B5" t="s">
        <v>64</v>
      </c>
      <c r="C5">
        <v>1569.860425487891</v>
      </c>
      <c r="D5">
        <v>1</v>
      </c>
      <c r="E5">
        <v>1</v>
      </c>
      <c r="F5">
        <v>0</v>
      </c>
      <c r="G5">
        <v>0</v>
      </c>
      <c r="H5">
        <v>0</v>
      </c>
      <c r="J5">
        <f t="shared" si="2"/>
        <v>4</v>
      </c>
      <c r="K5">
        <f>J5-VLOOKUP($A5,RankingWk1!$A$2:$H$33,2,FALSE)</f>
        <v>-3</v>
      </c>
      <c r="L5" t="str">
        <f t="shared" si="0"/>
        <v>Cincinnati Bengals</v>
      </c>
      <c r="M5" s="4">
        <f t="shared" si="1"/>
        <v>1569.860425487891</v>
      </c>
      <c r="N5" s="5">
        <f>M5-VLOOKUP($A5,RankingWk1!$A$2:$H$33,3,FALSE)</f>
        <v>5.0873434174070553</v>
      </c>
    </row>
    <row r="6" spans="1:14">
      <c r="A6" t="s">
        <v>30</v>
      </c>
      <c r="B6" t="s">
        <v>65</v>
      </c>
      <c r="C6">
        <v>1568.0104695278333</v>
      </c>
      <c r="D6">
        <v>1</v>
      </c>
      <c r="E6">
        <v>1</v>
      </c>
      <c r="F6">
        <v>0</v>
      </c>
      <c r="G6">
        <v>0</v>
      </c>
      <c r="H6">
        <v>0</v>
      </c>
      <c r="J6">
        <f t="shared" si="2"/>
        <v>5</v>
      </c>
      <c r="K6">
        <f>J6-VLOOKUP($A6,RankingWk1!$A$2:$H$33,2,FALSE)</f>
        <v>-3</v>
      </c>
      <c r="L6" t="str">
        <f t="shared" si="0"/>
        <v>San Francisco 49ers</v>
      </c>
      <c r="M6" s="4">
        <f t="shared" si="1"/>
        <v>1568.0104695278333</v>
      </c>
      <c r="N6" s="5">
        <f>M6-VLOOKUP($A6,RankingWk1!$A$2:$H$33,3,FALSE)</f>
        <v>7.3895184091313695</v>
      </c>
    </row>
    <row r="7" spans="1:14">
      <c r="A7" t="s">
        <v>34</v>
      </c>
      <c r="B7" t="s">
        <v>66</v>
      </c>
      <c r="C7">
        <v>1563.7774896044709</v>
      </c>
      <c r="D7">
        <v>1</v>
      </c>
      <c r="E7">
        <v>1</v>
      </c>
      <c r="F7">
        <v>0</v>
      </c>
      <c r="G7">
        <v>0</v>
      </c>
      <c r="H7">
        <v>0</v>
      </c>
      <c r="J7">
        <f t="shared" si="2"/>
        <v>6</v>
      </c>
      <c r="K7">
        <f>J7-VLOOKUP($A7,RankingWk1!$A$2:$H$33,2,FALSE)</f>
        <v>-3</v>
      </c>
      <c r="L7" t="str">
        <f t="shared" si="0"/>
        <v>Dallas Cowboys</v>
      </c>
      <c r="M7" s="4">
        <f t="shared" si="1"/>
        <v>1563.7774896044709</v>
      </c>
      <c r="N7" s="5">
        <f>M7-VLOOKUP($A7,RankingWk1!$A$2:$H$33,3,FALSE)</f>
        <v>7.7070134853461241</v>
      </c>
    </row>
    <row r="8" spans="1:14">
      <c r="A8" t="s">
        <v>52</v>
      </c>
      <c r="B8" t="s">
        <v>67</v>
      </c>
      <c r="C8">
        <v>1553.0422310963804</v>
      </c>
      <c r="D8">
        <v>1</v>
      </c>
      <c r="E8">
        <v>0</v>
      </c>
      <c r="F8">
        <v>0</v>
      </c>
      <c r="G8">
        <v>1</v>
      </c>
      <c r="H8">
        <v>0</v>
      </c>
      <c r="J8">
        <f t="shared" si="2"/>
        <v>7</v>
      </c>
      <c r="K8">
        <f>J8-VLOOKUP($A8,RankingWk1!$A$2:$H$33,2,FALSE)</f>
        <v>1</v>
      </c>
      <c r="L8" t="str">
        <f t="shared" si="0"/>
        <v>Indianapolis Colts</v>
      </c>
      <c r="M8" s="4">
        <f t="shared" si="1"/>
        <v>1553.0422310963804</v>
      </c>
      <c r="N8" s="5">
        <f>M8-VLOOKUP($A8,RankingWk1!$A$2:$H$33,3,FALSE)</f>
        <v>-12.403695746023004</v>
      </c>
    </row>
    <row r="9" spans="1:14">
      <c r="A9" t="s">
        <v>24</v>
      </c>
      <c r="B9" t="s">
        <v>68</v>
      </c>
      <c r="C9">
        <v>1549.3161954444297</v>
      </c>
      <c r="D9">
        <v>1</v>
      </c>
      <c r="E9">
        <v>1</v>
      </c>
      <c r="F9">
        <v>0</v>
      </c>
      <c r="G9">
        <v>0</v>
      </c>
      <c r="H9">
        <v>0</v>
      </c>
      <c r="J9">
        <f t="shared" si="2"/>
        <v>8</v>
      </c>
      <c r="K9">
        <f>J9-VLOOKUP($A9,RankingWk1!$A$2:$H$33,2,FALSE)</f>
        <v>-3</v>
      </c>
      <c r="L9" t="str">
        <f t="shared" si="0"/>
        <v>Arizona Cardinals</v>
      </c>
      <c r="M9" s="4">
        <f t="shared" si="1"/>
        <v>1549.3161954444297</v>
      </c>
      <c r="N9" s="5">
        <f>M9-VLOOKUP($A9,RankingWk1!$A$2:$H$33,3,FALSE)</f>
        <v>9.7149653349508753</v>
      </c>
    </row>
    <row r="10" spans="1:14">
      <c r="A10" t="s">
        <v>33</v>
      </c>
      <c r="B10" t="s">
        <v>69</v>
      </c>
      <c r="C10">
        <v>1545.8887380998335</v>
      </c>
      <c r="D10">
        <v>1</v>
      </c>
      <c r="E10">
        <v>0</v>
      </c>
      <c r="F10">
        <v>0</v>
      </c>
      <c r="G10">
        <v>1</v>
      </c>
      <c r="H10">
        <v>0</v>
      </c>
      <c r="J10">
        <f t="shared" si="2"/>
        <v>9</v>
      </c>
      <c r="K10">
        <f>J10-VLOOKUP($A10,RankingWk1!$A$2:$H$33,2,FALSE)</f>
        <v>-1</v>
      </c>
      <c r="L10" t="str">
        <f t="shared" si="0"/>
        <v>Baltimore Ravens</v>
      </c>
      <c r="M10" s="4">
        <f t="shared" si="1"/>
        <v>1545.8887380998335</v>
      </c>
      <c r="N10" s="5">
        <f>M10-VLOOKUP($A10,RankingWk1!$A$2:$H$33,3,FALSE)</f>
        <v>-8.1730429858057505</v>
      </c>
    </row>
    <row r="11" spans="1:14">
      <c r="A11" t="s">
        <v>51</v>
      </c>
      <c r="B11" t="s">
        <v>70</v>
      </c>
      <c r="C11">
        <v>1545.6467979278139</v>
      </c>
      <c r="D11">
        <v>1</v>
      </c>
      <c r="E11">
        <v>1</v>
      </c>
      <c r="F11">
        <v>0</v>
      </c>
      <c r="G11">
        <v>0</v>
      </c>
      <c r="H11">
        <v>0</v>
      </c>
      <c r="J11">
        <f t="shared" si="2"/>
        <v>10</v>
      </c>
      <c r="K11">
        <f>J11-VLOOKUP($A11,RankingWk1!$A$2:$H$33,2,FALSE)</f>
        <v>6</v>
      </c>
      <c r="L11" t="str">
        <f t="shared" si="0"/>
        <v>Green Bay Packers</v>
      </c>
      <c r="M11" s="4">
        <f t="shared" si="1"/>
        <v>1545.6467979278139</v>
      </c>
      <c r="N11" s="5">
        <f>M11-VLOOKUP($A11,RankingWk1!$A$2:$H$33,3,FALSE)</f>
        <v>7.9533860397109493</v>
      </c>
    </row>
    <row r="12" spans="1:14">
      <c r="A12" t="s">
        <v>46</v>
      </c>
      <c r="B12" t="s">
        <v>71</v>
      </c>
      <c r="C12">
        <v>1539.1854720263836</v>
      </c>
      <c r="D12">
        <v>1</v>
      </c>
      <c r="E12">
        <v>0</v>
      </c>
      <c r="F12">
        <v>0</v>
      </c>
      <c r="G12">
        <v>1</v>
      </c>
      <c r="H12">
        <v>0</v>
      </c>
      <c r="J12">
        <f t="shared" si="2"/>
        <v>11</v>
      </c>
      <c r="K12">
        <f>J12-VLOOKUP($A12,RankingWk1!$A$2:$H$33,2,FALSE)</f>
        <v>6</v>
      </c>
      <c r="L12" t="str">
        <f t="shared" si="0"/>
        <v>Pittsburgh Steelers</v>
      </c>
      <c r="M12" s="4">
        <f t="shared" si="1"/>
        <v>1539.1854720263836</v>
      </c>
      <c r="N12" s="5">
        <f>M12-VLOOKUP($A12,RankingWk1!$A$2:$H$33,3,FALSE)</f>
        <v>-6.8631843304224276</v>
      </c>
    </row>
    <row r="13" spans="1:14">
      <c r="A13" t="s">
        <v>44</v>
      </c>
      <c r="B13" t="s">
        <v>72</v>
      </c>
      <c r="C13">
        <v>1519.9804629702082</v>
      </c>
      <c r="D13">
        <v>1</v>
      </c>
      <c r="E13">
        <v>0</v>
      </c>
      <c r="F13">
        <v>0</v>
      </c>
      <c r="G13">
        <v>1</v>
      </c>
      <c r="H13">
        <v>0</v>
      </c>
      <c r="J13">
        <f t="shared" si="2"/>
        <v>12</v>
      </c>
      <c r="K13">
        <f>J13-VLOOKUP($A13,RankingWk1!$A$2:$H$33,2,FALSE)</f>
        <v>0</v>
      </c>
      <c r="L13" t="str">
        <f t="shared" si="0"/>
        <v>New Orleans Saints</v>
      </c>
      <c r="M13" s="4">
        <f t="shared" si="1"/>
        <v>1519.9804629702082</v>
      </c>
      <c r="N13" s="5">
        <f>M13-VLOOKUP($A13,RankingWk1!$A$2:$H$33,3,FALSE)</f>
        <v>-9.7149653349508753</v>
      </c>
    </row>
    <row r="14" spans="1:14">
      <c r="A14" t="s">
        <v>25</v>
      </c>
      <c r="B14" t="s">
        <v>73</v>
      </c>
      <c r="C14">
        <v>1519.3812848496812</v>
      </c>
      <c r="D14">
        <v>1</v>
      </c>
      <c r="E14">
        <v>1</v>
      </c>
      <c r="F14">
        <v>0</v>
      </c>
      <c r="G14">
        <v>0</v>
      </c>
      <c r="H14">
        <v>0</v>
      </c>
      <c r="J14">
        <f t="shared" si="2"/>
        <v>13</v>
      </c>
      <c r="K14">
        <f>J14-VLOOKUP($A14,RankingWk1!$A$2:$H$33,2,FALSE)</f>
        <v>-1</v>
      </c>
      <c r="L14" t="str">
        <f t="shared" si="0"/>
        <v>San Diego Chargers</v>
      </c>
      <c r="M14" s="4">
        <f t="shared" si="1"/>
        <v>1519.3812848496812</v>
      </c>
      <c r="N14" s="5">
        <f>M14-VLOOKUP($A14,RankingWk1!$A$2:$H$33,3,FALSE)</f>
        <v>10.240924790022063</v>
      </c>
    </row>
    <row r="15" spans="1:14">
      <c r="A15" t="s">
        <v>39</v>
      </c>
      <c r="B15" t="s">
        <v>74</v>
      </c>
      <c r="C15">
        <v>1518.6188593843638</v>
      </c>
      <c r="D15">
        <v>1</v>
      </c>
      <c r="E15">
        <v>1</v>
      </c>
      <c r="F15">
        <v>0</v>
      </c>
      <c r="G15">
        <v>0</v>
      </c>
      <c r="H15">
        <v>0</v>
      </c>
      <c r="J15">
        <f t="shared" si="2"/>
        <v>14</v>
      </c>
      <c r="K15">
        <f>J15-VLOOKUP($A15,RankingWk1!$A$2:$H$33,2,FALSE)</f>
        <v>-2</v>
      </c>
      <c r="L15" t="str">
        <f t="shared" si="0"/>
        <v>Carolina Panthers</v>
      </c>
      <c r="M15" s="4">
        <f t="shared" si="1"/>
        <v>1518.6188593843638</v>
      </c>
      <c r="N15" s="5">
        <f>M15-VLOOKUP($A15,RankingWk1!$A$2:$H$33,3,FALSE)</f>
        <v>7.9039398289617111</v>
      </c>
    </row>
    <row r="16" spans="1:14">
      <c r="A16" t="s">
        <v>37</v>
      </c>
      <c r="B16" t="s">
        <v>75</v>
      </c>
      <c r="C16">
        <v>1517.2924953117313</v>
      </c>
      <c r="D16">
        <v>1</v>
      </c>
      <c r="E16">
        <v>1</v>
      </c>
      <c r="F16">
        <v>0</v>
      </c>
      <c r="G16">
        <v>0</v>
      </c>
      <c r="H16">
        <v>0</v>
      </c>
      <c r="J16">
        <f t="shared" si="2"/>
        <v>15</v>
      </c>
      <c r="K16">
        <f>J16-VLOOKUP($A16,RankingWk1!$A$2:$H$33,2,FALSE)</f>
        <v>-2</v>
      </c>
      <c r="L16" t="str">
        <f t="shared" si="0"/>
        <v>Kansas City Chiefs</v>
      </c>
      <c r="M16" s="4">
        <f t="shared" si="1"/>
        <v>1517.2924953117313</v>
      </c>
      <c r="N16" s="5">
        <f>M16-VLOOKUP($A16,RankingWk1!$A$2:$H$33,3,FALSE)</f>
        <v>9.2466156142675118</v>
      </c>
    </row>
    <row r="17" spans="1:14">
      <c r="A17" t="s">
        <v>50</v>
      </c>
      <c r="B17" t="s">
        <v>76</v>
      </c>
      <c r="C17">
        <v>1512.0733566510939</v>
      </c>
      <c r="D17">
        <v>1</v>
      </c>
      <c r="E17">
        <v>0</v>
      </c>
      <c r="F17">
        <v>0</v>
      </c>
      <c r="G17">
        <v>1</v>
      </c>
      <c r="H17">
        <v>0</v>
      </c>
      <c r="J17">
        <f t="shared" si="2"/>
        <v>16</v>
      </c>
      <c r="K17">
        <f>J17-VLOOKUP($A17,RankingWk1!$A$2:$H$33,2,FALSE)</f>
        <v>3</v>
      </c>
      <c r="L17" t="str">
        <f t="shared" si="0"/>
        <v>Philadelphia Eagles</v>
      </c>
      <c r="M17" s="4">
        <f t="shared" si="1"/>
        <v>1512.0733566510939</v>
      </c>
      <c r="N17" s="5">
        <f>M17-VLOOKUP($A17,RankingWk1!$A$2:$H$33,3,FALSE)</f>
        <v>-11.106916236679808</v>
      </c>
    </row>
    <row r="18" spans="1:14">
      <c r="A18" t="s">
        <v>27</v>
      </c>
      <c r="B18" t="s">
        <v>99</v>
      </c>
      <c r="C18">
        <v>1507.2716399444823</v>
      </c>
      <c r="D18">
        <v>1</v>
      </c>
      <c r="E18">
        <v>0</v>
      </c>
      <c r="F18">
        <v>0</v>
      </c>
      <c r="G18">
        <v>1</v>
      </c>
      <c r="H18">
        <v>0</v>
      </c>
      <c r="J18">
        <f t="shared" si="2"/>
        <v>17</v>
      </c>
      <c r="K18">
        <f>J18-VLOOKUP($A18,RankingWk1!$A$2:$H$33,2,FALSE)</f>
        <v>2</v>
      </c>
      <c r="L18" t="str">
        <f t="shared" si="0"/>
        <v>Detroit Lions</v>
      </c>
      <c r="M18" s="4">
        <f t="shared" si="1"/>
        <v>1507.2716399444823</v>
      </c>
      <c r="N18" s="5">
        <f>M18-VLOOKUP($A18,RankingWk1!$A$2:$H$33,3,FALSE)</f>
        <v>-10.240924790022063</v>
      </c>
    </row>
    <row r="19" spans="1:14">
      <c r="A19" t="s">
        <v>32</v>
      </c>
      <c r="B19" t="s">
        <v>5</v>
      </c>
      <c r="C19">
        <v>1503.0590163280276</v>
      </c>
      <c r="D19">
        <v>1</v>
      </c>
      <c r="E19">
        <v>1</v>
      </c>
      <c r="F19">
        <v>0</v>
      </c>
      <c r="G19">
        <v>0</v>
      </c>
      <c r="H19">
        <v>0</v>
      </c>
      <c r="J19">
        <f t="shared" si="2"/>
        <v>18</v>
      </c>
      <c r="K19">
        <f>J19-VLOOKUP($A19,RankingWk1!$A$2:$H$33,2,FALSE)</f>
        <v>0</v>
      </c>
      <c r="L19" t="str">
        <f t="shared" si="0"/>
        <v>Miami Dolphins</v>
      </c>
      <c r="M19" s="4">
        <f t="shared" si="1"/>
        <v>1503.0590163280276</v>
      </c>
      <c r="N19" s="5">
        <f>M19-VLOOKUP($A19,RankingWk1!$A$2:$H$33,3,FALSE)</f>
        <v>7.1779987053644163</v>
      </c>
    </row>
    <row r="20" spans="1:14">
      <c r="A20" t="s">
        <v>29</v>
      </c>
      <c r="B20" t="s">
        <v>6</v>
      </c>
      <c r="C20">
        <v>1495.6707436426586</v>
      </c>
      <c r="D20">
        <v>1</v>
      </c>
      <c r="E20">
        <v>1</v>
      </c>
      <c r="F20">
        <v>0</v>
      </c>
      <c r="G20">
        <v>0</v>
      </c>
      <c r="H20">
        <v>0</v>
      </c>
      <c r="J20">
        <f t="shared" si="2"/>
        <v>19</v>
      </c>
      <c r="K20">
        <f>J20-VLOOKUP($A20,RankingWk1!$A$2:$H$33,2,FALSE)</f>
        <v>0</v>
      </c>
      <c r="L20" t="str">
        <f t="shared" si="0"/>
        <v>Atlanta Falcons</v>
      </c>
      <c r="M20" s="4">
        <f t="shared" si="1"/>
        <v>1495.6707436426586</v>
      </c>
      <c r="N20" s="5">
        <f>M20-VLOOKUP($A20,RankingWk1!$A$2:$H$33,3,FALSE)</f>
        <v>11.106916236679808</v>
      </c>
    </row>
    <row r="21" spans="1:14">
      <c r="A21" t="s">
        <v>38</v>
      </c>
      <c r="B21" t="s">
        <v>7</v>
      </c>
      <c r="C21">
        <v>1492.6701211517993</v>
      </c>
      <c r="D21">
        <v>1</v>
      </c>
      <c r="E21">
        <v>1</v>
      </c>
      <c r="F21">
        <v>0</v>
      </c>
      <c r="G21">
        <v>0</v>
      </c>
      <c r="H21">
        <v>0</v>
      </c>
      <c r="J21">
        <f t="shared" si="2"/>
        <v>20</v>
      </c>
      <c r="K21">
        <f>J21-VLOOKUP($A21,RankingWk1!$A$2:$H$33,2,FALSE)</f>
        <v>0</v>
      </c>
      <c r="L21" t="str">
        <f t="shared" si="0"/>
        <v>Buffalo Bills</v>
      </c>
      <c r="M21" s="4">
        <f t="shared" si="1"/>
        <v>1492.6701211517993</v>
      </c>
      <c r="N21" s="5">
        <f>M21-VLOOKUP($A21,RankingWk1!$A$2:$H$33,3,FALSE)</f>
        <v>12.403695746023232</v>
      </c>
    </row>
    <row r="22" spans="1:14">
      <c r="A22" t="s">
        <v>23</v>
      </c>
      <c r="B22" t="s">
        <v>8</v>
      </c>
      <c r="C22">
        <v>1472.5743176905821</v>
      </c>
      <c r="D22">
        <v>1</v>
      </c>
      <c r="E22">
        <v>0</v>
      </c>
      <c r="F22">
        <v>0</v>
      </c>
      <c r="G22">
        <v>1</v>
      </c>
      <c r="H22">
        <v>0</v>
      </c>
      <c r="J22">
        <f t="shared" si="2"/>
        <v>21</v>
      </c>
      <c r="K22">
        <f>J22-VLOOKUP($A22,RankingWk1!$A$2:$H$33,2,FALSE)</f>
        <v>0</v>
      </c>
      <c r="L22" t="str">
        <f t="shared" si="0"/>
        <v>Houston Texans</v>
      </c>
      <c r="M22" s="4">
        <f t="shared" si="1"/>
        <v>1472.5743176905821</v>
      </c>
      <c r="N22" s="5">
        <f>M22-VLOOKUP($A22,RankingWk1!$A$2:$H$33,3,FALSE)</f>
        <v>-9.2466156142675118</v>
      </c>
    </row>
    <row r="23" spans="1:14">
      <c r="A23" t="s">
        <v>31</v>
      </c>
      <c r="B23" t="s">
        <v>9</v>
      </c>
      <c r="C23">
        <v>1470.3734705204067</v>
      </c>
      <c r="D23">
        <v>1</v>
      </c>
      <c r="E23">
        <v>1</v>
      </c>
      <c r="F23">
        <v>0</v>
      </c>
      <c r="G23">
        <v>0</v>
      </c>
      <c r="H23">
        <v>0</v>
      </c>
      <c r="J23">
        <f t="shared" si="2"/>
        <v>22</v>
      </c>
      <c r="K23">
        <f>J23-VLOOKUP($A23,RankingWk1!$A$2:$H$33,2,FALSE)</f>
        <v>-3</v>
      </c>
      <c r="L23" t="str">
        <f t="shared" si="0"/>
        <v>St. Louis Rams</v>
      </c>
      <c r="M23" s="4">
        <f t="shared" si="1"/>
        <v>1470.3734705204067</v>
      </c>
      <c r="N23" s="5">
        <f>M23-VLOOKUP($A23,RankingWk1!$A$2:$H$33,3,FALSE)</f>
        <v>14.490671176466321</v>
      </c>
    </row>
    <row r="24" spans="1:14">
      <c r="A24" t="s">
        <v>45</v>
      </c>
      <c r="B24" t="s">
        <v>10</v>
      </c>
      <c r="C24">
        <v>1467.2549481099916</v>
      </c>
      <c r="D24">
        <v>1</v>
      </c>
      <c r="E24">
        <v>0</v>
      </c>
      <c r="F24">
        <v>0</v>
      </c>
      <c r="G24">
        <v>1</v>
      </c>
      <c r="H24">
        <v>0</v>
      </c>
      <c r="J24">
        <f t="shared" si="2"/>
        <v>23</v>
      </c>
      <c r="K24">
        <f>J24-VLOOKUP($A24,RankingWk1!$A$2:$H$33,2,FALSE)</f>
        <v>1</v>
      </c>
      <c r="L24" t="str">
        <f t="shared" si="0"/>
        <v>New York Giants</v>
      </c>
      <c r="M24" s="4">
        <f t="shared" si="1"/>
        <v>1467.2549481099916</v>
      </c>
      <c r="N24" s="5">
        <f>M24-VLOOKUP($A24,RankingWk1!$A$2:$H$33,3,FALSE)</f>
        <v>-7.7070134853461241</v>
      </c>
    </row>
    <row r="25" spans="1:14">
      <c r="A25" t="s">
        <v>43</v>
      </c>
      <c r="B25" t="s">
        <v>11</v>
      </c>
      <c r="C25">
        <v>1460.3852178815375</v>
      </c>
      <c r="D25">
        <v>1</v>
      </c>
      <c r="E25">
        <v>0</v>
      </c>
      <c r="F25">
        <v>0</v>
      </c>
      <c r="G25">
        <v>1</v>
      </c>
      <c r="H25">
        <v>0</v>
      </c>
      <c r="J25">
        <f t="shared" si="2"/>
        <v>24</v>
      </c>
      <c r="K25">
        <f>J25-VLOOKUP($A25,RankingWk1!$A$2:$H$33,2,FALSE)</f>
        <v>1</v>
      </c>
      <c r="L25" t="str">
        <f t="shared" si="0"/>
        <v>Minnesota Vikings</v>
      </c>
      <c r="M25" s="4">
        <f t="shared" si="1"/>
        <v>1460.3852178815375</v>
      </c>
      <c r="N25" s="5">
        <f>M25-VLOOKUP($A25,RankingWk1!$A$2:$H$33,3,FALSE)</f>
        <v>-7.3895184091313695</v>
      </c>
    </row>
    <row r="26" spans="1:14">
      <c r="A26" t="s">
        <v>40</v>
      </c>
      <c r="B26" t="s">
        <v>12</v>
      </c>
      <c r="C26">
        <v>1457.614853557131</v>
      </c>
      <c r="D26">
        <v>1</v>
      </c>
      <c r="E26">
        <v>0</v>
      </c>
      <c r="F26">
        <v>0</v>
      </c>
      <c r="G26">
        <v>1</v>
      </c>
      <c r="H26">
        <v>0</v>
      </c>
      <c r="J26">
        <f t="shared" si="2"/>
        <v>25</v>
      </c>
      <c r="K26">
        <f>J26-VLOOKUP($A26,RankingWk1!$A$2:$H$33,2,FALSE)</f>
        <v>1</v>
      </c>
      <c r="L26" t="str">
        <f t="shared" si="0"/>
        <v>Chicago Bears</v>
      </c>
      <c r="M26" s="4">
        <f t="shared" si="1"/>
        <v>1457.614853557131</v>
      </c>
      <c r="N26" s="5">
        <f>M26-VLOOKUP($A26,RankingWk1!$A$2:$H$33,3,FALSE)</f>
        <v>-7.9533860397109493</v>
      </c>
    </row>
    <row r="27" spans="1:14">
      <c r="A27" t="s">
        <v>36</v>
      </c>
      <c r="B27" t="s">
        <v>13</v>
      </c>
      <c r="C27">
        <v>1457.0018253513374</v>
      </c>
      <c r="D27">
        <v>1</v>
      </c>
      <c r="E27">
        <v>1</v>
      </c>
      <c r="F27">
        <v>0</v>
      </c>
      <c r="G27">
        <v>0</v>
      </c>
      <c r="H27">
        <v>0</v>
      </c>
      <c r="J27">
        <f t="shared" si="2"/>
        <v>26</v>
      </c>
      <c r="K27">
        <f>J27-VLOOKUP($A27,RankingWk1!$A$2:$H$33,2,FALSE)</f>
        <v>0</v>
      </c>
      <c r="L27" t="str">
        <f t="shared" si="0"/>
        <v>New York Jets</v>
      </c>
      <c r="M27" s="4">
        <f t="shared" si="1"/>
        <v>1457.0018253513374</v>
      </c>
      <c r="N27" s="5">
        <f>M27-VLOOKUP($A27,RankingWk1!$A$2:$H$33,3,FALSE)</f>
        <v>8.1547578530228293</v>
      </c>
    </row>
    <row r="28" spans="1:14">
      <c r="A28" t="s">
        <v>48</v>
      </c>
      <c r="B28" t="s">
        <v>14</v>
      </c>
      <c r="C28">
        <v>1428.8908544736503</v>
      </c>
      <c r="D28">
        <v>1</v>
      </c>
      <c r="E28">
        <v>0</v>
      </c>
      <c r="F28">
        <v>0</v>
      </c>
      <c r="G28">
        <v>1</v>
      </c>
      <c r="H28">
        <v>0</v>
      </c>
      <c r="J28">
        <f t="shared" si="2"/>
        <v>27</v>
      </c>
      <c r="K28">
        <f>J28-VLOOKUP($A28,RankingWk1!$A$2:$H$33,2,FALSE)</f>
        <v>-5</v>
      </c>
      <c r="L28" t="str">
        <f t="shared" si="0"/>
        <v>Jacksonville Jaguars</v>
      </c>
      <c r="M28" s="4">
        <f t="shared" si="1"/>
        <v>1428.8908544736503</v>
      </c>
      <c r="N28" s="5">
        <f>M28-VLOOKUP($A28,RankingWk1!$A$2:$H$33,3,FALSE)</f>
        <v>-7.9039398289617111</v>
      </c>
    </row>
    <row r="29" spans="1:14">
      <c r="A29" t="s">
        <v>47</v>
      </c>
      <c r="B29" t="s">
        <v>15</v>
      </c>
      <c r="C29">
        <v>1387.9220426248166</v>
      </c>
      <c r="D29">
        <v>1</v>
      </c>
      <c r="E29">
        <v>0</v>
      </c>
      <c r="F29">
        <v>0</v>
      </c>
      <c r="G29">
        <v>1</v>
      </c>
      <c r="H29">
        <v>0</v>
      </c>
      <c r="J29">
        <f t="shared" si="2"/>
        <v>28</v>
      </c>
      <c r="K29">
        <f>J29-VLOOKUP($A29,RankingWk1!$A$2:$H$33,2,FALSE)</f>
        <v>0</v>
      </c>
      <c r="L29" t="str">
        <f t="shared" si="0"/>
        <v>Washington Redskins</v>
      </c>
      <c r="M29" s="4">
        <f t="shared" si="1"/>
        <v>1387.9220426248166</v>
      </c>
      <c r="N29" s="5">
        <f>M29-VLOOKUP($A29,RankingWk1!$A$2:$H$33,3,FALSE)</f>
        <v>-7.1779987053644163</v>
      </c>
    </row>
    <row r="30" spans="1:14">
      <c r="A30" t="s">
        <v>26</v>
      </c>
      <c r="B30" t="s">
        <v>16</v>
      </c>
      <c r="C30">
        <v>1383.8589681817671</v>
      </c>
      <c r="D30">
        <v>1</v>
      </c>
      <c r="E30">
        <v>1</v>
      </c>
      <c r="F30">
        <v>0</v>
      </c>
      <c r="G30">
        <v>0</v>
      </c>
      <c r="H30">
        <v>0</v>
      </c>
      <c r="J30">
        <f t="shared" si="2"/>
        <v>29</v>
      </c>
      <c r="K30">
        <f>J30-VLOOKUP($A30,RankingWk1!$A$2:$H$33,2,FALSE)</f>
        <v>-1</v>
      </c>
      <c r="L30" t="str">
        <f t="shared" si="0"/>
        <v>Tennessee Titans</v>
      </c>
      <c r="M30" s="4">
        <f t="shared" si="1"/>
        <v>1383.8589681817671</v>
      </c>
      <c r="N30" s="5">
        <f>M30-VLOOKUP($A30,RankingWk1!$A$2:$H$33,3,FALSE)</f>
        <v>9.8012170591434824</v>
      </c>
    </row>
    <row r="31" spans="1:14">
      <c r="A31" t="s">
        <v>42</v>
      </c>
      <c r="B31" t="s">
        <v>17</v>
      </c>
      <c r="C31">
        <v>1375.8391602100303</v>
      </c>
      <c r="D31">
        <v>1</v>
      </c>
      <c r="E31">
        <v>0</v>
      </c>
      <c r="F31">
        <v>0</v>
      </c>
      <c r="G31">
        <v>1</v>
      </c>
      <c r="H31">
        <v>0</v>
      </c>
      <c r="J31">
        <f t="shared" si="2"/>
        <v>30</v>
      </c>
      <c r="K31">
        <f>J31-VLOOKUP($A31,RankingWk1!$A$2:$H$33,2,FALSE)</f>
        <v>3</v>
      </c>
      <c r="L31" t="str">
        <f t="shared" si="0"/>
        <v>Cleveland Browns</v>
      </c>
      <c r="M31" s="4">
        <f t="shared" si="1"/>
        <v>1375.8391602100303</v>
      </c>
      <c r="N31" s="5">
        <f>M31-VLOOKUP($A31,RankingWk1!$A$2:$H$33,3,FALSE)</f>
        <v>-8.1547578530228293</v>
      </c>
    </row>
    <row r="32" spans="1:14">
      <c r="A32" t="s">
        <v>49</v>
      </c>
      <c r="B32" t="s">
        <v>18</v>
      </c>
      <c r="C32">
        <v>1372.8601540800862</v>
      </c>
      <c r="D32">
        <v>1</v>
      </c>
      <c r="E32">
        <v>0</v>
      </c>
      <c r="F32">
        <v>0</v>
      </c>
      <c r="G32">
        <v>1</v>
      </c>
      <c r="H32">
        <v>0</v>
      </c>
      <c r="J32">
        <f t="shared" si="2"/>
        <v>31</v>
      </c>
      <c r="K32">
        <f>J32-VLOOKUP($A32,RankingWk1!$A$2:$H$33,2,FALSE)</f>
        <v>2</v>
      </c>
      <c r="L32" t="str">
        <f t="shared" si="0"/>
        <v>Oakland Raiders</v>
      </c>
      <c r="M32" s="4">
        <f t="shared" si="1"/>
        <v>1372.8601540800862</v>
      </c>
      <c r="N32" s="5">
        <f>M32-VLOOKUP($A32,RankingWk1!$A$2:$H$33,3,FALSE)</f>
        <v>-5.0873434174070553</v>
      </c>
    </row>
    <row r="33" spans="1:14">
      <c r="A33" t="s">
        <v>28</v>
      </c>
      <c r="B33" t="s">
        <v>19</v>
      </c>
      <c r="C33">
        <v>1357.3491974192827</v>
      </c>
      <c r="D33">
        <v>1</v>
      </c>
      <c r="E33">
        <v>0</v>
      </c>
      <c r="F33">
        <v>0</v>
      </c>
      <c r="G33">
        <v>1</v>
      </c>
      <c r="H33">
        <v>0</v>
      </c>
      <c r="J33">
        <f t="shared" si="2"/>
        <v>32</v>
      </c>
      <c r="K33">
        <f>J33-VLOOKUP($A33,RankingWk1!$A$2:$H$33,2,FALSE)</f>
        <v>1</v>
      </c>
      <c r="L33" t="str">
        <f t="shared" si="0"/>
        <v>Tampa Bay Buccaneers</v>
      </c>
      <c r="M33" s="4">
        <f t="shared" si="1"/>
        <v>1357.3491974192827</v>
      </c>
      <c r="N33" s="5">
        <f>M33-VLOOKUP($A33,RankingWk1!$A$2:$H$33,3,FALSE)</f>
        <v>-9.8012170591434824</v>
      </c>
    </row>
  </sheetData>
  <conditionalFormatting sqref="K2:K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Predictions</vt:lpstr>
      <vt:lpstr>NoGamma</vt:lpstr>
      <vt:lpstr>GammaScale</vt:lpstr>
      <vt:lpstr>Gamma Importance</vt:lpstr>
      <vt:lpstr>GammaRaw</vt:lpstr>
      <vt:lpstr>RankingWk1</vt:lpstr>
      <vt:lpstr>RankingWk2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Stephen Sim</cp:lastModifiedBy>
  <dcterms:created xsi:type="dcterms:W3CDTF">2015-09-17T11:26:54Z</dcterms:created>
  <dcterms:modified xsi:type="dcterms:W3CDTF">2015-09-29T18:02:01Z</dcterms:modified>
</cp:coreProperties>
</file>