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3940" yWindow="0" windowWidth="25600" windowHeight="16060" activeTab="4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3(DYAR)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J2" i="8"/>
  <c r="L2" i="8"/>
  <c r="M2" i="8"/>
  <c r="B3" i="8"/>
  <c r="J3" i="8"/>
  <c r="L3" i="8"/>
  <c r="M3" i="8"/>
  <c r="B4" i="8"/>
  <c r="J4" i="8"/>
  <c r="L4" i="8"/>
  <c r="M4" i="8"/>
  <c r="B5" i="8"/>
  <c r="J5" i="8"/>
  <c r="L5" i="8"/>
  <c r="M5" i="8"/>
  <c r="B6" i="8"/>
  <c r="J6" i="8"/>
  <c r="L6" i="8"/>
  <c r="M6" i="8"/>
  <c r="B7" i="8"/>
  <c r="J7" i="8"/>
  <c r="L7" i="8"/>
  <c r="M7" i="8"/>
  <c r="B8" i="8"/>
  <c r="J8" i="8"/>
  <c r="L8" i="8"/>
  <c r="M8" i="8"/>
  <c r="B9" i="8"/>
  <c r="J9" i="8"/>
  <c r="L9" i="8"/>
  <c r="M9" i="8"/>
  <c r="B10" i="8"/>
  <c r="J10" i="8"/>
  <c r="L10" i="8"/>
  <c r="M10" i="8"/>
  <c r="B11" i="8"/>
  <c r="J11" i="8"/>
  <c r="L11" i="8"/>
  <c r="M11" i="8"/>
  <c r="B12" i="8"/>
  <c r="J12" i="8"/>
  <c r="L12" i="8"/>
  <c r="M12" i="8"/>
  <c r="B13" i="8"/>
  <c r="J13" i="8"/>
  <c r="L13" i="8"/>
  <c r="M13" i="8"/>
  <c r="B14" i="8"/>
  <c r="J14" i="8"/>
  <c r="L14" i="8"/>
  <c r="M14" i="8"/>
  <c r="B15" i="8"/>
  <c r="J15" i="8"/>
  <c r="L15" i="8"/>
  <c r="M15" i="8"/>
  <c r="B16" i="8"/>
  <c r="J16" i="8"/>
  <c r="L16" i="8"/>
  <c r="M16" i="8"/>
  <c r="B17" i="8"/>
  <c r="J17" i="8"/>
  <c r="L17" i="8"/>
  <c r="M17" i="8"/>
  <c r="B18" i="8"/>
  <c r="J18" i="8"/>
  <c r="L18" i="8"/>
  <c r="M18" i="8"/>
  <c r="B19" i="8"/>
  <c r="J19" i="8"/>
  <c r="L19" i="8"/>
  <c r="M19" i="8"/>
  <c r="B20" i="8"/>
  <c r="J20" i="8"/>
  <c r="L20" i="8"/>
  <c r="M20" i="8"/>
  <c r="B21" i="8"/>
  <c r="J21" i="8"/>
  <c r="L21" i="8"/>
  <c r="M21" i="8"/>
  <c r="B22" i="8"/>
  <c r="J22" i="8"/>
  <c r="L22" i="8"/>
  <c r="M22" i="8"/>
  <c r="B23" i="8"/>
  <c r="J23" i="8"/>
  <c r="L23" i="8"/>
  <c r="M23" i="8"/>
  <c r="B24" i="8"/>
  <c r="J24" i="8"/>
  <c r="L24" i="8"/>
  <c r="M24" i="8"/>
  <c r="B25" i="8"/>
  <c r="J25" i="8"/>
  <c r="L25" i="8"/>
  <c r="M25" i="8"/>
  <c r="B26" i="8"/>
  <c r="J26" i="8"/>
  <c r="L26" i="8"/>
  <c r="M26" i="8"/>
  <c r="B27" i="8"/>
  <c r="J27" i="8"/>
  <c r="L27" i="8"/>
  <c r="M27" i="8"/>
  <c r="B28" i="8"/>
  <c r="J28" i="8"/>
  <c r="L28" i="8"/>
  <c r="M28" i="8"/>
  <c r="B29" i="8"/>
  <c r="J29" i="8"/>
  <c r="L29" i="8"/>
  <c r="M29" i="8"/>
  <c r="B30" i="8"/>
  <c r="J30" i="8"/>
  <c r="L30" i="8"/>
  <c r="M30" i="8"/>
  <c r="B31" i="8"/>
  <c r="J31" i="8"/>
  <c r="L31" i="8"/>
  <c r="M31" i="8"/>
  <c r="B32" i="8"/>
  <c r="J32" i="8"/>
  <c r="L32" i="8"/>
  <c r="M32" i="8"/>
  <c r="B33" i="8"/>
  <c r="J33" i="8"/>
  <c r="L33" i="8"/>
  <c r="M33" i="8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J18" i="1"/>
  <c r="I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<sst xmlns="http://schemas.openxmlformats.org/spreadsheetml/2006/main" count="445" uniqueCount="107">
  <si>
    <t>Week</t>
  </si>
  <si>
    <t>Away</t>
  </si>
  <si>
    <t>Home</t>
  </si>
  <si>
    <t>Probability</t>
  </si>
  <si>
    <t>Prediction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</si>
  <si>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</si>
  <si>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</si>
  <si>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</si>
  <si>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</si>
  <si>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</si>
  <si>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</si>
  <si>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</si>
  <si>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</si>
  <si>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</si>
  <si>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</si>
  <si>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</si>
  <si>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</si>
  <si>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</si>
  <si>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</si>
  <si>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</si>
  <si>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</si>
  <si>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Washington Redskins</t>
  </si>
  <si>
    <t>New Orleans Saints</t>
  </si>
  <si>
    <t>Oakland Raiders</t>
  </si>
  <si>
    <t>Atlanta Falcons</t>
  </si>
  <si>
    <t>Tampa Bay Buccaneers</t>
  </si>
  <si>
    <t>San Diego Chargers</t>
  </si>
  <si>
    <t>Jacksonville Jaguars</t>
  </si>
  <si>
    <t>Philadelphia Eagles</t>
  </si>
  <si>
    <t>Indianapolis Colts</t>
  </si>
  <si>
    <t>Pittsburgh Steelers</t>
  </si>
  <si>
    <t>Cincinnati Bengals</t>
  </si>
  <si>
    <t>San Francisco 49ers</t>
  </si>
  <si>
    <t>Buffalo Bills</t>
  </si>
  <si>
    <t>Chicago Bears</t>
  </si>
  <si>
    <t>Denver Broncos</t>
  </si>
  <si>
    <t>Kansas City Chiefs</t>
  </si>
  <si>
    <t>New York Giants</t>
  </si>
  <si>
    <t>Carolina Panthers</t>
  </si>
  <si>
    <t>Cleveland Browns</t>
  </si>
  <si>
    <t>Dallas Cowboys</t>
  </si>
  <si>
    <t>Houston Texans</t>
  </si>
  <si>
    <t>Minnesota Vikings</t>
  </si>
  <si>
    <t>New England Patriots</t>
  </si>
  <si>
    <t>New York Jets</t>
  </si>
  <si>
    <t>Tennessee Titans</t>
  </si>
  <si>
    <t>St. Louis Rams</t>
  </si>
  <si>
    <t>Baltimore Ravens</t>
  </si>
  <si>
    <t>Arizona Cardinals</t>
  </si>
  <si>
    <t>Miami Dolphins</t>
  </si>
  <si>
    <t>Seattle Seahawks</t>
  </si>
  <si>
    <t>Detroit Lions</t>
  </si>
  <si>
    <t>Green Bay Packers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</si>
  <si>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</si>
  <si>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</si>
  <si>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</si>
  <si>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</si>
  <si>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</si>
  <si>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</si>
  <si>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</si>
  <si>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</si>
  <si>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</si>
  <si>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</si>
  <si>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</si>
  <si>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</si>
  <si>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</si>
  <si>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</si>
  <si>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</si>
  <si>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</si>
  <si>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</si>
  <si>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</si>
  <si>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</si>
  <si>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</si>
  <si>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</si>
  <si>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</si>
  <si>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</si>
  <si>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</si>
  <si>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</si>
  <si>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</si>
  <si>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</si>
  <si>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</si>
  <si>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</si>
  <si>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</si>
  <si>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</si>
  <si>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</si>
  <si>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 Combo Off Away</t>
  </si>
  <si>
    <t>Power Combo Off Home</t>
  </si>
  <si>
    <t>Power Combo Def Away</t>
  </si>
  <si>
    <t>Power 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</si>
  <si>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</si>
  <si>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</si>
  <si>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</si>
  <si>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</si>
  <si>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</si>
  <si>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</si>
  <si>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</si>
  <si>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</si>
  <si>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</si>
  <si>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</si>
  <si>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FiveThirtyEight</t>
  </si>
  <si>
    <t>Actual</t>
  </si>
  <si>
    <t>Firstborn</t>
  </si>
  <si>
    <t>% Win</t>
  </si>
  <si>
    <t>Ranking</t>
  </si>
  <si>
    <t>Rank Change</t>
  </si>
  <si>
    <t>Team</t>
  </si>
  <si>
    <t>Rating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</si>
</sst>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0" borderId="0" xfId="2" applyFon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9" fontId="0" fillId="0" borderId="0" xfId="0" applyNumberFormat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9"/>
  <sheetViews>
    <sheetView workbookViewId="0">
      <selection activeCell="G1" sqref="G1:P1048576"/>
    </sheetView>
  </sheetViews>
  <sheetFormatPr baseColWidth="10" defaultColWidth="8.83203125" defaultRowHeight="14" x14ac:dyDescent="0"/>
  <cols>
    <col min="7" max="7" width="12.33203125" bestFit="1" customWidth="1"/>
    <col min="8" max="8" width="6" customWidth="1"/>
    <col min="9" max="9" width="8" bestFit="1" customWidth="1"/>
    <col min="10" max="10" width="12.33203125" customWidth="1"/>
    <col min="11" max="11" width="8.83203125" customWidth="1"/>
    <col min="12" max="12" width="15.6640625" bestFit="1" customWidth="1"/>
    <col min="13" max="13" width="6" bestFit="1" customWidth="1"/>
    <col min="14" max="14" width="18.5" bestFit="1" customWidth="1"/>
    <col min="15" max="15" width="6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</row>
    <row r="2" spans="1:16">
      <c r="A2" t="s">
        <v>5</v>
      </c>
      <c r="B2">
        <v>3</v>
      </c>
      <c r="C2" t="s">
        <v>21</v>
      </c>
      <c r="D2" t="s">
        <v>37</v>
      </c>
      <c r="E2">
        <v>0.46710622931556195</v>
      </c>
      <c r="F2">
        <v>0</v>
      </c>
      <c r="G2">
        <v>0</v>
      </c>
      <c r="H2" s="1">
        <v>0</v>
      </c>
      <c r="I2" t="b">
        <f t="shared" ref="I2:I17" si="0">IF(H2="","",IF(F2=H2,TRUE,FALSE))</f>
        <v>1</v>
      </c>
      <c r="J2" t="b">
        <f>IF(H2="","",IF(G2=H2,TRUE,FALSE))</f>
        <v>1</v>
      </c>
      <c r="L2" t="str">
        <f t="shared" ref="L2:L17" si="1">C2</f>
        <v>Washington Redskins</v>
      </c>
      <c r="M2" s="2">
        <f t="shared" ref="M2:M17" si="2">E2</f>
        <v>0.46710622931556195</v>
      </c>
      <c r="N2" t="str">
        <f t="shared" ref="N2:N17" si="3">D2</f>
        <v>New York Giants</v>
      </c>
      <c r="O2" s="2">
        <f t="shared" ref="O2:O17" si="4">1-E2</f>
        <v>0.53289377068443811</v>
      </c>
      <c r="P2" s="7">
        <f>O2-M2</f>
        <v>6.5787541368876157E-2</v>
      </c>
    </row>
    <row r="3" spans="1:16">
      <c r="A3" t="s">
        <v>6</v>
      </c>
      <c r="B3">
        <v>3</v>
      </c>
      <c r="C3" t="s">
        <v>22</v>
      </c>
      <c r="D3" t="s">
        <v>38</v>
      </c>
      <c r="E3">
        <v>0.4552170818397393</v>
      </c>
      <c r="F3">
        <v>0</v>
      </c>
      <c r="G3">
        <v>0</v>
      </c>
      <c r="H3" s="1">
        <v>0</v>
      </c>
      <c r="I3" t="b">
        <f t="shared" si="0"/>
        <v>1</v>
      </c>
      <c r="J3" t="b">
        <f t="shared" ref="J3:J17" si="5">IF(H3="","",IF(G3=H3,TRUE,FALSE))</f>
        <v>1</v>
      </c>
      <c r="L3" t="str">
        <f t="shared" si="1"/>
        <v>New Orleans Saints</v>
      </c>
      <c r="M3" s="2">
        <f t="shared" si="2"/>
        <v>0.4552170818397393</v>
      </c>
      <c r="N3" t="str">
        <f t="shared" si="3"/>
        <v>Carolina Panthers</v>
      </c>
      <c r="O3" s="2">
        <f t="shared" si="4"/>
        <v>0.5447829181602607</v>
      </c>
      <c r="P3" s="7">
        <f t="shared" ref="P3:P17" si="6">O3-M3</f>
        <v>8.9565836320521397E-2</v>
      </c>
    </row>
    <row r="4" spans="1:16">
      <c r="A4" t="s">
        <v>7</v>
      </c>
      <c r="B4">
        <v>3</v>
      </c>
      <c r="C4" t="s">
        <v>23</v>
      </c>
      <c r="D4" t="s">
        <v>39</v>
      </c>
      <c r="E4">
        <v>0.52811807811463773</v>
      </c>
      <c r="F4">
        <v>1</v>
      </c>
      <c r="G4">
        <v>0</v>
      </c>
      <c r="H4" s="1">
        <v>1</v>
      </c>
      <c r="I4" t="b">
        <f t="shared" si="0"/>
        <v>1</v>
      </c>
      <c r="J4" t="b">
        <f t="shared" si="5"/>
        <v>0</v>
      </c>
      <c r="L4" t="str">
        <f t="shared" si="1"/>
        <v>Oakland Raiders</v>
      </c>
      <c r="M4" s="2">
        <f t="shared" si="2"/>
        <v>0.52811807811463773</v>
      </c>
      <c r="N4" t="str">
        <f t="shared" si="3"/>
        <v>Cleveland Browns</v>
      </c>
      <c r="O4" s="2">
        <f t="shared" si="4"/>
        <v>0.47188192188536227</v>
      </c>
      <c r="P4" s="7">
        <f t="shared" si="6"/>
        <v>-5.6236156229275469E-2</v>
      </c>
    </row>
    <row r="5" spans="1:16">
      <c r="A5" t="s">
        <v>8</v>
      </c>
      <c r="B5">
        <v>3</v>
      </c>
      <c r="C5" t="s">
        <v>24</v>
      </c>
      <c r="D5" t="s">
        <v>40</v>
      </c>
      <c r="E5">
        <v>0.48030974853906311</v>
      </c>
      <c r="F5">
        <v>0</v>
      </c>
      <c r="G5">
        <v>0</v>
      </c>
      <c r="H5" s="1">
        <v>1</v>
      </c>
      <c r="I5" t="b">
        <f t="shared" si="0"/>
        <v>0</v>
      </c>
      <c r="J5" t="b">
        <f t="shared" si="5"/>
        <v>0</v>
      </c>
      <c r="L5" t="str">
        <f t="shared" si="1"/>
        <v>Atlanta Falcons</v>
      </c>
      <c r="M5" s="2">
        <f t="shared" si="2"/>
        <v>0.48030974853906311</v>
      </c>
      <c r="N5" t="str">
        <f t="shared" si="3"/>
        <v>Dallas Cowboys</v>
      </c>
      <c r="O5" s="2">
        <f t="shared" si="4"/>
        <v>0.51969025146093695</v>
      </c>
      <c r="P5" s="7">
        <f t="shared" si="6"/>
        <v>3.9380502921873839E-2</v>
      </c>
    </row>
    <row r="6" spans="1:16">
      <c r="A6" t="s">
        <v>9</v>
      </c>
      <c r="B6">
        <v>3</v>
      </c>
      <c r="C6" t="s">
        <v>25</v>
      </c>
      <c r="D6" t="s">
        <v>41</v>
      </c>
      <c r="E6">
        <v>0.34446114901392683</v>
      </c>
      <c r="F6">
        <v>0</v>
      </c>
      <c r="G6">
        <v>0</v>
      </c>
      <c r="H6" s="1">
        <v>0</v>
      </c>
      <c r="I6" t="b">
        <f t="shared" si="0"/>
        <v>1</v>
      </c>
      <c r="J6" t="b">
        <f t="shared" si="5"/>
        <v>1</v>
      </c>
      <c r="L6" t="str">
        <f t="shared" si="1"/>
        <v>Tampa Bay Buccaneers</v>
      </c>
      <c r="M6" s="2">
        <f t="shared" si="2"/>
        <v>0.34446114901392683</v>
      </c>
      <c r="N6" t="str">
        <f t="shared" si="3"/>
        <v>Houston Texans</v>
      </c>
      <c r="O6" s="2">
        <f t="shared" si="4"/>
        <v>0.65553885098607312</v>
      </c>
      <c r="P6" s="7">
        <f t="shared" si="6"/>
        <v>0.31107770197214629</v>
      </c>
    </row>
    <row r="7" spans="1:16">
      <c r="A7" t="s">
        <v>10</v>
      </c>
      <c r="B7">
        <v>3</v>
      </c>
      <c r="C7" t="s">
        <v>26</v>
      </c>
      <c r="D7" t="s">
        <v>42</v>
      </c>
      <c r="E7">
        <v>0.55787719854551621</v>
      </c>
      <c r="F7">
        <v>1</v>
      </c>
      <c r="G7">
        <v>0</v>
      </c>
      <c r="H7" s="1">
        <v>0</v>
      </c>
      <c r="I7" t="b">
        <f t="shared" si="0"/>
        <v>0</v>
      </c>
      <c r="J7" t="b">
        <f t="shared" si="5"/>
        <v>1</v>
      </c>
      <c r="L7" t="str">
        <f t="shared" si="1"/>
        <v>San Diego Chargers</v>
      </c>
      <c r="M7" s="2">
        <f t="shared" si="2"/>
        <v>0.55787719854551621</v>
      </c>
      <c r="N7" t="str">
        <f t="shared" si="3"/>
        <v>Minnesota Vikings</v>
      </c>
      <c r="O7" s="2">
        <f t="shared" si="4"/>
        <v>0.44212280145448379</v>
      </c>
      <c r="P7" s="7">
        <f t="shared" si="6"/>
        <v>-0.11575439709103241</v>
      </c>
    </row>
    <row r="8" spans="1:16">
      <c r="A8" t="s">
        <v>11</v>
      </c>
      <c r="B8">
        <v>3</v>
      </c>
      <c r="C8" t="s">
        <v>27</v>
      </c>
      <c r="D8" t="s">
        <v>43</v>
      </c>
      <c r="E8">
        <v>0.20430415174872091</v>
      </c>
      <c r="F8">
        <v>0</v>
      </c>
      <c r="G8">
        <v>0</v>
      </c>
      <c r="H8" s="1">
        <v>0</v>
      </c>
      <c r="I8" t="b">
        <f t="shared" si="0"/>
        <v>1</v>
      </c>
      <c r="J8" t="b">
        <f t="shared" si="5"/>
        <v>1</v>
      </c>
      <c r="L8" t="str">
        <f t="shared" si="1"/>
        <v>Jacksonville Jaguars</v>
      </c>
      <c r="M8" s="2">
        <f t="shared" si="2"/>
        <v>0.20430415174872091</v>
      </c>
      <c r="N8" t="str">
        <f t="shared" si="3"/>
        <v>New England Patriots</v>
      </c>
      <c r="O8" s="2">
        <f t="shared" si="4"/>
        <v>0.79569584825127904</v>
      </c>
      <c r="P8" s="7">
        <f t="shared" si="6"/>
        <v>0.59139169650255807</v>
      </c>
    </row>
    <row r="9" spans="1:16">
      <c r="A9" t="s">
        <v>12</v>
      </c>
      <c r="B9">
        <v>3</v>
      </c>
      <c r="C9" t="s">
        <v>28</v>
      </c>
      <c r="D9" t="s">
        <v>44</v>
      </c>
      <c r="E9">
        <v>0.51101448303395325</v>
      </c>
      <c r="F9">
        <v>1</v>
      </c>
      <c r="G9">
        <v>0</v>
      </c>
      <c r="H9" s="1">
        <v>1</v>
      </c>
      <c r="I9" t="b">
        <f t="shared" si="0"/>
        <v>1</v>
      </c>
      <c r="J9" t="b">
        <f t="shared" si="5"/>
        <v>0</v>
      </c>
      <c r="L9" t="str">
        <f t="shared" si="1"/>
        <v>Philadelphia Eagles</v>
      </c>
      <c r="M9" s="2">
        <f t="shared" si="2"/>
        <v>0.51101448303395325</v>
      </c>
      <c r="N9" t="str">
        <f t="shared" si="3"/>
        <v>New York Jets</v>
      </c>
      <c r="O9" s="2">
        <f t="shared" si="4"/>
        <v>0.48898551696604675</v>
      </c>
      <c r="P9" s="7">
        <f t="shared" si="6"/>
        <v>-2.2028966067906497E-2</v>
      </c>
    </row>
    <row r="10" spans="1:16">
      <c r="A10" t="s">
        <v>13</v>
      </c>
      <c r="B10">
        <v>3</v>
      </c>
      <c r="C10" t="s">
        <v>29</v>
      </c>
      <c r="D10" t="s">
        <v>45</v>
      </c>
      <c r="E10">
        <v>0.73384285518115333</v>
      </c>
      <c r="F10">
        <v>1</v>
      </c>
      <c r="G10">
        <v>1</v>
      </c>
      <c r="H10" s="1">
        <v>1</v>
      </c>
      <c r="I10" t="b">
        <f t="shared" si="0"/>
        <v>1</v>
      </c>
      <c r="J10" t="b">
        <f t="shared" si="5"/>
        <v>1</v>
      </c>
      <c r="L10" t="str">
        <f t="shared" si="1"/>
        <v>Indianapolis Colts</v>
      </c>
      <c r="M10" s="2">
        <f t="shared" si="2"/>
        <v>0.73384285518115333</v>
      </c>
      <c r="N10" t="str">
        <f t="shared" si="3"/>
        <v>Tennessee Titans</v>
      </c>
      <c r="O10" s="2">
        <f t="shared" si="4"/>
        <v>0.26615714481884667</v>
      </c>
      <c r="P10" s="7">
        <f t="shared" si="6"/>
        <v>-0.46768571036230666</v>
      </c>
    </row>
    <row r="11" spans="1:16">
      <c r="A11" t="s">
        <v>14</v>
      </c>
      <c r="B11">
        <v>3</v>
      </c>
      <c r="C11" t="s">
        <v>30</v>
      </c>
      <c r="D11" t="s">
        <v>46</v>
      </c>
      <c r="E11">
        <v>0.66955785195187123</v>
      </c>
      <c r="F11">
        <v>1</v>
      </c>
      <c r="G11">
        <v>1</v>
      </c>
      <c r="H11" s="1">
        <v>1</v>
      </c>
      <c r="I11" t="b">
        <f t="shared" si="0"/>
        <v>1</v>
      </c>
      <c r="J11" t="b">
        <f t="shared" si="5"/>
        <v>1</v>
      </c>
      <c r="L11" t="str">
        <f t="shared" si="1"/>
        <v>Pittsburgh Steelers</v>
      </c>
      <c r="M11" s="2">
        <f t="shared" si="2"/>
        <v>0.66955785195187123</v>
      </c>
      <c r="N11" t="str">
        <f t="shared" si="3"/>
        <v>St. Louis Rams</v>
      </c>
      <c r="O11" s="2">
        <f t="shared" si="4"/>
        <v>0.33044214804812877</v>
      </c>
      <c r="P11" s="7">
        <f t="shared" si="6"/>
        <v>-0.33911570390374246</v>
      </c>
    </row>
    <row r="12" spans="1:16">
      <c r="A12" t="s">
        <v>15</v>
      </c>
      <c r="B12">
        <v>3</v>
      </c>
      <c r="C12" t="s">
        <v>31</v>
      </c>
      <c r="D12" t="s">
        <v>47</v>
      </c>
      <c r="E12">
        <v>0.55228642132220285</v>
      </c>
      <c r="F12">
        <v>1</v>
      </c>
      <c r="G12">
        <v>0</v>
      </c>
      <c r="H12" s="1">
        <v>1</v>
      </c>
      <c r="I12" t="b">
        <f t="shared" si="0"/>
        <v>1</v>
      </c>
      <c r="J12" t="b">
        <f t="shared" si="5"/>
        <v>0</v>
      </c>
      <c r="L12" t="str">
        <f t="shared" si="1"/>
        <v>Cincinnati Bengals</v>
      </c>
      <c r="M12" s="2">
        <f t="shared" si="2"/>
        <v>0.55228642132220285</v>
      </c>
      <c r="N12" t="str">
        <f t="shared" si="3"/>
        <v>Baltimore Ravens</v>
      </c>
      <c r="O12" s="2">
        <f t="shared" si="4"/>
        <v>0.44771357867779715</v>
      </c>
      <c r="P12" s="7">
        <f t="shared" si="6"/>
        <v>-0.10457284264440569</v>
      </c>
    </row>
    <row r="13" spans="1:16">
      <c r="A13" t="s">
        <v>16</v>
      </c>
      <c r="B13">
        <v>3</v>
      </c>
      <c r="C13" t="s">
        <v>32</v>
      </c>
      <c r="D13" t="s">
        <v>48</v>
      </c>
      <c r="E13">
        <v>0.47380854613392376</v>
      </c>
      <c r="F13">
        <v>0</v>
      </c>
      <c r="G13">
        <v>0</v>
      </c>
      <c r="H13" s="1">
        <v>0</v>
      </c>
      <c r="I13" t="b">
        <f t="shared" si="0"/>
        <v>1</v>
      </c>
      <c r="J13" t="b">
        <f t="shared" si="5"/>
        <v>1</v>
      </c>
      <c r="L13" t="str">
        <f t="shared" si="1"/>
        <v>San Francisco 49ers</v>
      </c>
      <c r="M13" s="2">
        <f t="shared" si="2"/>
        <v>0.47380854613392376</v>
      </c>
      <c r="N13" t="str">
        <f t="shared" si="3"/>
        <v>Arizona Cardinals</v>
      </c>
      <c r="O13" s="2">
        <f t="shared" si="4"/>
        <v>0.52619145386607624</v>
      </c>
      <c r="P13" s="7">
        <f t="shared" si="6"/>
        <v>5.2382907732152484E-2</v>
      </c>
    </row>
    <row r="14" spans="1:16">
      <c r="A14" t="s">
        <v>17</v>
      </c>
      <c r="B14">
        <v>3</v>
      </c>
      <c r="C14" t="s">
        <v>33</v>
      </c>
      <c r="D14" t="s">
        <v>49</v>
      </c>
      <c r="E14">
        <v>0.50160295780828434</v>
      </c>
      <c r="F14">
        <v>1</v>
      </c>
      <c r="G14">
        <v>0</v>
      </c>
      <c r="H14" s="1">
        <v>1</v>
      </c>
      <c r="I14" t="b">
        <f t="shared" si="0"/>
        <v>1</v>
      </c>
      <c r="J14" t="b">
        <f t="shared" si="5"/>
        <v>0</v>
      </c>
      <c r="L14" t="str">
        <f t="shared" si="1"/>
        <v>Buffalo Bills</v>
      </c>
      <c r="M14" s="2">
        <f t="shared" si="2"/>
        <v>0.50160295780828434</v>
      </c>
      <c r="N14" t="str">
        <f t="shared" si="3"/>
        <v>Miami Dolphins</v>
      </c>
      <c r="O14" s="2">
        <f t="shared" si="4"/>
        <v>0.49839704219171566</v>
      </c>
      <c r="P14" s="7">
        <f t="shared" si="6"/>
        <v>-3.2059156165686886E-3</v>
      </c>
    </row>
    <row r="15" spans="1:16">
      <c r="A15" t="s">
        <v>18</v>
      </c>
      <c r="B15">
        <v>3</v>
      </c>
      <c r="C15" t="s">
        <v>34</v>
      </c>
      <c r="D15" t="s">
        <v>50</v>
      </c>
      <c r="E15">
        <v>0.24473144096882155</v>
      </c>
      <c r="F15">
        <v>0</v>
      </c>
      <c r="G15">
        <v>0</v>
      </c>
      <c r="H15" s="1">
        <v>0</v>
      </c>
      <c r="I15" t="b">
        <f t="shared" si="0"/>
        <v>1</v>
      </c>
      <c r="J15" t="b">
        <f t="shared" si="5"/>
        <v>1</v>
      </c>
      <c r="L15" t="str">
        <f t="shared" si="1"/>
        <v>Chicago Bears</v>
      </c>
      <c r="M15" s="2">
        <f t="shared" si="2"/>
        <v>0.24473144096882155</v>
      </c>
      <c r="N15" t="str">
        <f t="shared" si="3"/>
        <v>Seattle Seahawks</v>
      </c>
      <c r="O15" s="2">
        <f t="shared" si="4"/>
        <v>0.75526855903117851</v>
      </c>
      <c r="P15" s="7">
        <f t="shared" si="6"/>
        <v>0.51053711806235702</v>
      </c>
    </row>
    <row r="16" spans="1:16">
      <c r="A16" t="s">
        <v>19</v>
      </c>
      <c r="B16">
        <v>3</v>
      </c>
      <c r="C16" t="s">
        <v>35</v>
      </c>
      <c r="D16" t="s">
        <v>51</v>
      </c>
      <c r="E16">
        <v>0.66630359986632659</v>
      </c>
      <c r="F16">
        <v>1</v>
      </c>
      <c r="G16">
        <v>1</v>
      </c>
      <c r="H16" s="1">
        <v>1</v>
      </c>
      <c r="I16" t="b">
        <f t="shared" si="0"/>
        <v>1</v>
      </c>
      <c r="J16" t="b">
        <f t="shared" si="5"/>
        <v>1</v>
      </c>
      <c r="L16" t="str">
        <f t="shared" si="1"/>
        <v>Denver Broncos</v>
      </c>
      <c r="M16" s="2">
        <f t="shared" si="2"/>
        <v>0.66630359986632659</v>
      </c>
      <c r="N16" t="str">
        <f t="shared" si="3"/>
        <v>Detroit Lions</v>
      </c>
      <c r="O16" s="2">
        <f t="shared" si="4"/>
        <v>0.33369640013367341</v>
      </c>
      <c r="P16" s="7">
        <f t="shared" si="6"/>
        <v>-0.33260719973265318</v>
      </c>
    </row>
    <row r="17" spans="1:16">
      <c r="A17" t="s">
        <v>20</v>
      </c>
      <c r="B17">
        <v>3</v>
      </c>
      <c r="C17" t="s">
        <v>36</v>
      </c>
      <c r="D17" t="s">
        <v>52</v>
      </c>
      <c r="E17">
        <v>0.4442069169038973</v>
      </c>
      <c r="F17">
        <v>0</v>
      </c>
      <c r="G17">
        <v>0</v>
      </c>
      <c r="H17" s="1">
        <v>0</v>
      </c>
      <c r="I17" t="b">
        <f t="shared" si="0"/>
        <v>1</v>
      </c>
      <c r="J17" t="b">
        <f t="shared" si="5"/>
        <v>1</v>
      </c>
      <c r="L17" t="str">
        <f t="shared" si="1"/>
        <v>Kansas City Chiefs</v>
      </c>
      <c r="M17" s="2">
        <f t="shared" si="2"/>
        <v>0.4442069169038973</v>
      </c>
      <c r="N17" t="str">
        <f t="shared" si="3"/>
        <v>Green Bay Packers</v>
      </c>
      <c r="O17" s="2">
        <f t="shared" si="4"/>
        <v>0.55579308309610265</v>
      </c>
      <c r="P17" s="7">
        <f t="shared" si="6"/>
        <v>0.11158616619220535</v>
      </c>
    </row>
    <row r="18" spans="1:16">
      <c r="G18" s="2"/>
      <c r="I18" s="2">
        <f>COUNTIF(I2:I17,TRUE)/COUNTA(I2:I17)</f>
        <v>0.875</v>
      </c>
      <c r="J18" s="2">
        <f>COUNTIF(J2:J17,TRUE)/COUNTA(J2:J17)</f>
        <v>0.6875</v>
      </c>
      <c r="M18" s="2"/>
      <c r="O18" s="2"/>
    </row>
    <row r="19" spans="1:16">
      <c r="I19">
        <f>COUNTIF(I2:I17,TRUE)</f>
        <v>14</v>
      </c>
      <c r="J19">
        <f>COUNTIF(J2:J17,TRUE)</f>
        <v>11</v>
      </c>
    </row>
  </sheetData>
  <conditionalFormatting sqref="N2:N17">
    <cfRule type="expression" dxfId="7" priority="7">
      <formula>$O2&lt;0.5</formula>
    </cfRule>
    <cfRule type="expression" dxfId="6" priority="8">
      <formula>$O2&gt;0.5</formula>
    </cfRule>
  </conditionalFormatting>
  <conditionalFormatting sqref="L2:L17">
    <cfRule type="expression" dxfId="5" priority="5">
      <formula>$M2&lt;0.5</formula>
    </cfRule>
    <cfRule type="expression" dxfId="4" priority="6">
      <formula>$M2&gt;0.5</formula>
    </cfRule>
  </conditionalFormatting>
  <conditionalFormatting sqref="M2:M17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7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baseColWidth="10" defaultColWidth="8.83203125" defaultRowHeight="14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3</v>
      </c>
      <c r="C2" t="s">
        <v>21</v>
      </c>
      <c r="D2" t="s">
        <v>37</v>
      </c>
      <c r="E2">
        <v>0.48718337152445518</v>
      </c>
      <c r="F2">
        <v>0</v>
      </c>
    </row>
    <row r="3" spans="1:6">
      <c r="A3" t="s">
        <v>6</v>
      </c>
      <c r="B3">
        <v>3</v>
      </c>
      <c r="C3" t="s">
        <v>22</v>
      </c>
      <c r="D3" t="s">
        <v>38</v>
      </c>
      <c r="E3">
        <v>0.46963384947153669</v>
      </c>
      <c r="F3">
        <v>0</v>
      </c>
    </row>
    <row r="4" spans="1:6">
      <c r="A4" t="s">
        <v>7</v>
      </c>
      <c r="B4">
        <v>3</v>
      </c>
      <c r="C4" t="s">
        <v>23</v>
      </c>
      <c r="D4" t="s">
        <v>39</v>
      </c>
      <c r="E4">
        <v>0.54076005431025276</v>
      </c>
      <c r="F4">
        <v>1</v>
      </c>
    </row>
    <row r="5" spans="1:6">
      <c r="A5" t="s">
        <v>8</v>
      </c>
      <c r="B5">
        <v>3</v>
      </c>
      <c r="C5" t="s">
        <v>24</v>
      </c>
      <c r="D5" t="s">
        <v>40</v>
      </c>
      <c r="E5">
        <v>0.49872344190494033</v>
      </c>
      <c r="F5">
        <v>0</v>
      </c>
    </row>
    <row r="6" spans="1:6">
      <c r="A6" t="s">
        <v>9</v>
      </c>
      <c r="B6">
        <v>3</v>
      </c>
      <c r="C6" t="s">
        <v>25</v>
      </c>
      <c r="D6" t="s">
        <v>41</v>
      </c>
      <c r="E6">
        <v>0.37037498221444715</v>
      </c>
      <c r="F6">
        <v>0</v>
      </c>
    </row>
    <row r="7" spans="1:6">
      <c r="A7" t="s">
        <v>10</v>
      </c>
      <c r="B7">
        <v>3</v>
      </c>
      <c r="C7" t="s">
        <v>26</v>
      </c>
      <c r="D7" t="s">
        <v>42</v>
      </c>
      <c r="E7">
        <v>0.54694837239345329</v>
      </c>
      <c r="F7">
        <v>1</v>
      </c>
    </row>
    <row r="8" spans="1:6">
      <c r="A8" t="s">
        <v>11</v>
      </c>
      <c r="B8">
        <v>3</v>
      </c>
      <c r="C8" t="s">
        <v>27</v>
      </c>
      <c r="D8" t="s">
        <v>43</v>
      </c>
      <c r="E8">
        <v>0.24417235881801863</v>
      </c>
      <c r="F8">
        <v>0</v>
      </c>
    </row>
    <row r="9" spans="1:6">
      <c r="A9" t="s">
        <v>12</v>
      </c>
      <c r="B9">
        <v>3</v>
      </c>
      <c r="C9" t="s">
        <v>28</v>
      </c>
      <c r="D9" t="s">
        <v>44</v>
      </c>
      <c r="E9">
        <v>0.54856459261927348</v>
      </c>
      <c r="F9">
        <v>1</v>
      </c>
    </row>
    <row r="10" spans="1:6">
      <c r="A10" t="s">
        <v>13</v>
      </c>
      <c r="B10">
        <v>3</v>
      </c>
      <c r="C10" t="s">
        <v>29</v>
      </c>
      <c r="D10" t="s">
        <v>45</v>
      </c>
      <c r="E10">
        <v>0.72861720921363271</v>
      </c>
      <c r="F10">
        <v>1</v>
      </c>
    </row>
    <row r="11" spans="1:6">
      <c r="A11" t="s">
        <v>14</v>
      </c>
      <c r="B11">
        <v>3</v>
      </c>
      <c r="C11" t="s">
        <v>30</v>
      </c>
      <c r="D11" t="s">
        <v>46</v>
      </c>
      <c r="E11">
        <v>0.63471632518498389</v>
      </c>
      <c r="F11">
        <v>1</v>
      </c>
    </row>
    <row r="12" spans="1:6">
      <c r="A12" t="s">
        <v>15</v>
      </c>
      <c r="B12">
        <v>3</v>
      </c>
      <c r="C12" t="s">
        <v>31</v>
      </c>
      <c r="D12" t="s">
        <v>47</v>
      </c>
      <c r="E12">
        <v>0.56741886102159045</v>
      </c>
      <c r="F12">
        <v>1</v>
      </c>
    </row>
    <row r="13" spans="1:6">
      <c r="A13" t="s">
        <v>16</v>
      </c>
      <c r="B13">
        <v>3</v>
      </c>
      <c r="C13" t="s">
        <v>32</v>
      </c>
      <c r="D13" t="s">
        <v>48</v>
      </c>
      <c r="E13">
        <v>0.50064223526514484</v>
      </c>
      <c r="F13">
        <v>1</v>
      </c>
    </row>
    <row r="14" spans="1:6">
      <c r="A14" t="s">
        <v>17</v>
      </c>
      <c r="B14">
        <v>3</v>
      </c>
      <c r="C14" t="s">
        <v>33</v>
      </c>
      <c r="D14" t="s">
        <v>49</v>
      </c>
      <c r="E14">
        <v>0.49470356339168031</v>
      </c>
      <c r="F14">
        <v>0</v>
      </c>
    </row>
    <row r="15" spans="1:6">
      <c r="A15" t="s">
        <v>18</v>
      </c>
      <c r="B15">
        <v>3</v>
      </c>
      <c r="C15" t="s">
        <v>34</v>
      </c>
      <c r="D15" t="s">
        <v>50</v>
      </c>
      <c r="E15">
        <v>0.29977227163532039</v>
      </c>
      <c r="F15">
        <v>0</v>
      </c>
    </row>
    <row r="16" spans="1:6">
      <c r="A16" t="s">
        <v>19</v>
      </c>
      <c r="B16">
        <v>3</v>
      </c>
      <c r="C16" t="s">
        <v>35</v>
      </c>
      <c r="D16" t="s">
        <v>51</v>
      </c>
      <c r="E16">
        <v>0.68810484975493891</v>
      </c>
      <c r="F16">
        <v>1</v>
      </c>
    </row>
    <row r="17" spans="1:6">
      <c r="A17" t="s">
        <v>20</v>
      </c>
      <c r="B17">
        <v>3</v>
      </c>
      <c r="C17" t="s">
        <v>36</v>
      </c>
      <c r="D17" t="s">
        <v>52</v>
      </c>
      <c r="E17">
        <v>0.48820803809025354</v>
      </c>
      <c r="F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36"/>
  <sheetViews>
    <sheetView workbookViewId="0">
      <selection activeCell="D4" sqref="D4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>
        <v>0</v>
      </c>
      <c r="B2" t="s">
        <v>21</v>
      </c>
      <c r="C2" t="s">
        <v>37</v>
      </c>
      <c r="D2" s="6">
        <v>-0.97258338044099446</v>
      </c>
      <c r="E2" s="6">
        <v>-0.64725833804419608</v>
      </c>
      <c r="F2" s="6">
        <v>-2</v>
      </c>
      <c r="G2" s="6">
        <v>-1.5319389485584978</v>
      </c>
      <c r="H2" s="6">
        <v>-9</v>
      </c>
      <c r="I2" s="6">
        <v>0</v>
      </c>
      <c r="J2" s="6">
        <v>2.5</v>
      </c>
      <c r="K2" s="5">
        <v>-13.982136800452425</v>
      </c>
    </row>
    <row r="3" spans="1:11">
      <c r="A3">
        <v>0</v>
      </c>
      <c r="B3" t="s">
        <v>22</v>
      </c>
      <c r="C3" t="s">
        <v>38</v>
      </c>
      <c r="D3" s="6">
        <v>-2.8828172434729993</v>
      </c>
      <c r="E3" s="6">
        <v>0.84274438372799665</v>
      </c>
      <c r="F3" s="6">
        <v>2</v>
      </c>
      <c r="G3" s="6">
        <v>1.6438979963569977</v>
      </c>
      <c r="H3" s="6">
        <v>-6</v>
      </c>
      <c r="I3" s="6">
        <v>-4</v>
      </c>
      <c r="J3" s="6">
        <v>0</v>
      </c>
      <c r="K3" s="5">
        <v>-10.075409836065605</v>
      </c>
    </row>
    <row r="4" spans="1:11">
      <c r="A4">
        <v>1</v>
      </c>
      <c r="B4" t="s">
        <v>23</v>
      </c>
      <c r="C4" t="s">
        <v>39</v>
      </c>
      <c r="D4" s="6">
        <v>8.7465886939569941</v>
      </c>
      <c r="E4" s="6">
        <v>0.55750487329440546</v>
      </c>
      <c r="F4" s="6">
        <v>0</v>
      </c>
      <c r="G4" s="6">
        <v>1.3401559454191014</v>
      </c>
      <c r="H4" s="6">
        <v>-3</v>
      </c>
      <c r="I4" s="6">
        <v>-5</v>
      </c>
      <c r="J4" s="6">
        <v>-10</v>
      </c>
      <c r="K4" s="5">
        <v>-8.8269005847953981</v>
      </c>
    </row>
    <row r="5" spans="1:11">
      <c r="A5">
        <v>0</v>
      </c>
      <c r="B5" t="s">
        <v>24</v>
      </c>
      <c r="C5" t="s">
        <v>40</v>
      </c>
      <c r="D5" s="6">
        <v>-2.0777777777780102</v>
      </c>
      <c r="E5" s="6">
        <v>1.2703703703704008</v>
      </c>
      <c r="F5" s="6">
        <v>0</v>
      </c>
      <c r="G5" s="6">
        <v>0.63888888888889994</v>
      </c>
      <c r="H5" s="6">
        <v>-9</v>
      </c>
      <c r="I5" s="6">
        <v>-4</v>
      </c>
      <c r="J5" s="6">
        <v>2.5</v>
      </c>
      <c r="K5" s="5">
        <v>-12.802222222222451</v>
      </c>
    </row>
    <row r="6" spans="1:11">
      <c r="A6">
        <v>0</v>
      </c>
      <c r="B6" t="s">
        <v>25</v>
      </c>
      <c r="C6" t="s">
        <v>41</v>
      </c>
      <c r="D6" s="6">
        <v>-2.6666666666669983</v>
      </c>
      <c r="E6" s="6">
        <v>5.9523809523803095E-2</v>
      </c>
      <c r="F6" s="6">
        <v>0</v>
      </c>
      <c r="G6" s="6">
        <v>-0.7321428571428501</v>
      </c>
      <c r="H6" s="6">
        <v>-9</v>
      </c>
      <c r="I6" s="6">
        <v>-4</v>
      </c>
      <c r="J6" s="6">
        <v>0</v>
      </c>
      <c r="K6" s="5">
        <v>-19.607142857143256</v>
      </c>
    </row>
    <row r="7" spans="1:11">
      <c r="A7">
        <v>1</v>
      </c>
      <c r="B7" t="s">
        <v>26</v>
      </c>
      <c r="C7" t="s">
        <v>42</v>
      </c>
      <c r="D7" s="6">
        <v>7.0480392156860034</v>
      </c>
      <c r="E7" s="6">
        <v>0.94901960784319783</v>
      </c>
      <c r="F7" s="6">
        <v>0</v>
      </c>
      <c r="G7" s="6">
        <v>2.4019607843137503</v>
      </c>
      <c r="H7" s="6">
        <v>3</v>
      </c>
      <c r="I7" s="6">
        <v>-2</v>
      </c>
      <c r="J7" s="6">
        <v>-5</v>
      </c>
      <c r="K7" s="5">
        <v>7.6788235294115417</v>
      </c>
    </row>
    <row r="8" spans="1:11">
      <c r="A8">
        <v>0</v>
      </c>
      <c r="B8" t="s">
        <v>27</v>
      </c>
      <c r="C8" t="s">
        <v>43</v>
      </c>
      <c r="D8" s="6">
        <v>-5.1916541729140135</v>
      </c>
      <c r="E8" s="6">
        <v>-0.65717141429280446</v>
      </c>
      <c r="F8" s="6">
        <v>-2</v>
      </c>
      <c r="G8" s="6">
        <v>-1.8990504747626002</v>
      </c>
      <c r="H8" s="6">
        <v>-6</v>
      </c>
      <c r="I8" s="6">
        <v>0</v>
      </c>
      <c r="J8" s="6">
        <v>-17.5</v>
      </c>
      <c r="K8" s="5">
        <v>-39.897451274363306</v>
      </c>
    </row>
    <row r="9" spans="1:11">
      <c r="A9">
        <v>1</v>
      </c>
      <c r="B9" t="s">
        <v>28</v>
      </c>
      <c r="C9" t="s">
        <v>44</v>
      </c>
      <c r="D9" s="6">
        <v>-6.7503162155329903</v>
      </c>
      <c r="E9" s="6">
        <v>-0.15633695927159863</v>
      </c>
      <c r="F9" s="6">
        <v>0</v>
      </c>
      <c r="G9" s="6">
        <v>-0.42499367568935131</v>
      </c>
      <c r="H9" s="6">
        <v>-9</v>
      </c>
      <c r="I9" s="6">
        <v>-3</v>
      </c>
      <c r="J9" s="6">
        <v>-2.5</v>
      </c>
      <c r="K9" s="5">
        <v>-26.197976220592725</v>
      </c>
    </row>
    <row r="10" spans="1:11">
      <c r="A10">
        <v>1</v>
      </c>
      <c r="B10" t="s">
        <v>29</v>
      </c>
      <c r="C10" t="s">
        <v>45</v>
      </c>
      <c r="D10" s="6">
        <v>-2.1797820823239817</v>
      </c>
      <c r="E10" s="6">
        <v>2.5375302663438006</v>
      </c>
      <c r="F10" s="6">
        <v>0</v>
      </c>
      <c r="G10" s="6">
        <v>4.4915254237288016</v>
      </c>
      <c r="H10" s="6">
        <v>3</v>
      </c>
      <c r="I10" s="6">
        <v>-4</v>
      </c>
      <c r="J10" s="6">
        <v>0</v>
      </c>
      <c r="K10" s="5">
        <v>4.619128329298344</v>
      </c>
    </row>
    <row r="11" spans="1:11">
      <c r="A11">
        <v>1</v>
      </c>
      <c r="B11" t="s">
        <v>30</v>
      </c>
      <c r="C11" t="s">
        <v>46</v>
      </c>
      <c r="D11" s="6">
        <v>6.4595918367350009</v>
      </c>
      <c r="E11" s="6">
        <v>2.5330612244897992</v>
      </c>
      <c r="F11" s="6">
        <v>0</v>
      </c>
      <c r="G11" s="6">
        <v>6.7551020408163476</v>
      </c>
      <c r="H11" s="6">
        <v>3</v>
      </c>
      <c r="I11" s="6">
        <v>-4</v>
      </c>
      <c r="J11" s="6">
        <v>7.5</v>
      </c>
      <c r="K11" s="5">
        <v>26.697306122449376</v>
      </c>
    </row>
    <row r="12" spans="1:11">
      <c r="A12">
        <v>1</v>
      </c>
      <c r="B12" t="s">
        <v>31</v>
      </c>
      <c r="C12" t="s">
        <v>47</v>
      </c>
      <c r="D12" s="6">
        <v>-3.5367599219260057</v>
      </c>
      <c r="E12" s="6">
        <v>9.0435914118394578E-2</v>
      </c>
      <c r="F12" s="6">
        <v>2</v>
      </c>
      <c r="G12" s="6">
        <v>1.0556278464540991</v>
      </c>
      <c r="H12" s="6">
        <v>-3</v>
      </c>
      <c r="I12" s="6">
        <v>-3</v>
      </c>
      <c r="J12" s="6">
        <v>-2.5</v>
      </c>
      <c r="K12" s="5">
        <v>-10.668835393624214</v>
      </c>
    </row>
    <row r="13" spans="1:11">
      <c r="A13">
        <v>0</v>
      </c>
      <c r="B13" t="s">
        <v>32</v>
      </c>
      <c r="C13" t="s">
        <v>48</v>
      </c>
      <c r="D13" s="6">
        <v>-1.0196394942149993</v>
      </c>
      <c r="E13" s="6">
        <v>-1.0583804143126017</v>
      </c>
      <c r="F13" s="6">
        <v>0</v>
      </c>
      <c r="G13" s="6">
        <v>-2.9741727199354484</v>
      </c>
      <c r="H13" s="6">
        <v>-9</v>
      </c>
      <c r="I13" s="6">
        <v>-4</v>
      </c>
      <c r="J13" s="6">
        <v>2.5</v>
      </c>
      <c r="K13" s="5">
        <v>-18.662631154155658</v>
      </c>
    </row>
    <row r="14" spans="1:11">
      <c r="A14">
        <v>1</v>
      </c>
      <c r="B14" t="s">
        <v>33</v>
      </c>
      <c r="C14" t="s">
        <v>49</v>
      </c>
      <c r="D14" s="6">
        <v>-3.1308696860239991</v>
      </c>
      <c r="E14" s="6">
        <v>1.0891914420672038</v>
      </c>
      <c r="F14" s="6">
        <v>0</v>
      </c>
      <c r="G14" s="6">
        <v>3.0369547096415528</v>
      </c>
      <c r="H14" s="6">
        <v>3</v>
      </c>
      <c r="I14" s="6">
        <v>0</v>
      </c>
      <c r="J14" s="6">
        <v>0</v>
      </c>
      <c r="K14" s="5">
        <v>4.7943317588217091</v>
      </c>
    </row>
    <row r="15" spans="1:11">
      <c r="A15">
        <v>0</v>
      </c>
      <c r="B15" t="s">
        <v>34</v>
      </c>
      <c r="C15" t="s">
        <v>50</v>
      </c>
      <c r="D15" s="6">
        <v>-1.5931034482760253</v>
      </c>
      <c r="E15" s="6">
        <v>-0.44942528735619902</v>
      </c>
      <c r="F15" s="6">
        <v>0</v>
      </c>
      <c r="G15" s="6">
        <v>-1.778735632183901</v>
      </c>
      <c r="H15" s="6">
        <v>-12</v>
      </c>
      <c r="I15" s="6">
        <v>-2</v>
      </c>
      <c r="J15" s="6">
        <v>-22.5</v>
      </c>
      <c r="K15" s="5">
        <v>-48.385517241379354</v>
      </c>
    </row>
    <row r="16" spans="1:11">
      <c r="A16">
        <v>1</v>
      </c>
      <c r="B16" t="s">
        <v>35</v>
      </c>
      <c r="C16" t="s">
        <v>51</v>
      </c>
      <c r="D16" s="6">
        <v>-2.4673046252000006</v>
      </c>
      <c r="E16" s="6">
        <v>-0.32854864433820552</v>
      </c>
      <c r="F16" s="6">
        <v>0</v>
      </c>
      <c r="G16" s="6">
        <v>-1.6459330143540507</v>
      </c>
      <c r="H16" s="6">
        <v>-3</v>
      </c>
      <c r="I16" s="6">
        <v>-2</v>
      </c>
      <c r="J16" s="6">
        <v>-5</v>
      </c>
      <c r="K16" s="5">
        <v>-17.330143540670708</v>
      </c>
    </row>
    <row r="17" spans="1:11">
      <c r="A17">
        <v>0</v>
      </c>
      <c r="B17" t="s">
        <v>36</v>
      </c>
      <c r="C17" t="s">
        <v>52</v>
      </c>
      <c r="D17" s="6">
        <v>-7.9698129251700038</v>
      </c>
      <c r="E17" s="6">
        <v>0.50680272108859725</v>
      </c>
      <c r="F17" s="6">
        <v>-2</v>
      </c>
      <c r="G17" s="6">
        <v>1.3499149659864007</v>
      </c>
      <c r="H17" s="6">
        <v>-12</v>
      </c>
      <c r="I17" s="6">
        <v>-3</v>
      </c>
      <c r="J17" s="6">
        <v>-2.5</v>
      </c>
      <c r="K17" s="5">
        <v>-30.735714285714007</v>
      </c>
    </row>
    <row r="20" spans="1:11">
      <c r="B20" t="s">
        <v>1</v>
      </c>
      <c r="C20" t="s">
        <v>2</v>
      </c>
    </row>
    <row r="21" spans="1:11">
      <c r="B21" t="s">
        <v>21</v>
      </c>
      <c r="C21" t="s">
        <v>37</v>
      </c>
      <c r="D21" t="s">
        <v>57</v>
      </c>
    </row>
    <row r="22" spans="1:11">
      <c r="B22" t="s">
        <v>22</v>
      </c>
      <c r="C22" t="s">
        <v>38</v>
      </c>
      <c r="D22" t="s">
        <v>57</v>
      </c>
    </row>
    <row r="23" spans="1:11">
      <c r="B23" t="s">
        <v>23</v>
      </c>
      <c r="C23" t="s">
        <v>39</v>
      </c>
      <c r="D23" t="s">
        <v>59</v>
      </c>
      <c r="E23" t="s">
        <v>53</v>
      </c>
    </row>
    <row r="24" spans="1:11">
      <c r="B24" t="s">
        <v>24</v>
      </c>
      <c r="C24" t="s">
        <v>40</v>
      </c>
      <c r="D24" t="s">
        <v>57</v>
      </c>
    </row>
    <row r="25" spans="1:11">
      <c r="B25" t="s">
        <v>25</v>
      </c>
      <c r="C25" t="s">
        <v>41</v>
      </c>
      <c r="D25" t="s">
        <v>57</v>
      </c>
    </row>
    <row r="26" spans="1:11">
      <c r="B26" t="s">
        <v>26</v>
      </c>
      <c r="C26" t="s">
        <v>42</v>
      </c>
      <c r="D26" t="s">
        <v>59</v>
      </c>
      <c r="E26" t="s">
        <v>53</v>
      </c>
    </row>
    <row r="27" spans="1:11">
      <c r="B27" t="s">
        <v>27</v>
      </c>
      <c r="C27" t="s">
        <v>43</v>
      </c>
      <c r="D27" t="s">
        <v>59</v>
      </c>
    </row>
    <row r="28" spans="1:11">
      <c r="B28" t="s">
        <v>28</v>
      </c>
      <c r="C28" t="s">
        <v>44</v>
      </c>
      <c r="D28" t="s">
        <v>57</v>
      </c>
      <c r="E28" t="s">
        <v>53</v>
      </c>
      <c r="F28" t="s">
        <v>59</v>
      </c>
    </row>
    <row r="29" spans="1:11">
      <c r="B29" t="s">
        <v>29</v>
      </c>
      <c r="C29" t="s">
        <v>45</v>
      </c>
      <c r="D29" t="s">
        <v>58</v>
      </c>
    </row>
    <row r="30" spans="1:11">
      <c r="B30" t="s">
        <v>30</v>
      </c>
      <c r="C30" t="s">
        <v>46</v>
      </c>
      <c r="D30" t="s">
        <v>53</v>
      </c>
      <c r="E30" t="s">
        <v>59</v>
      </c>
    </row>
    <row r="31" spans="1:11">
      <c r="B31" t="s">
        <v>31</v>
      </c>
      <c r="C31" t="s">
        <v>47</v>
      </c>
      <c r="D31" t="s">
        <v>59</v>
      </c>
    </row>
    <row r="32" spans="1:11">
      <c r="B32" t="s">
        <v>32</v>
      </c>
      <c r="C32" t="s">
        <v>48</v>
      </c>
      <c r="D32" t="s">
        <v>57</v>
      </c>
    </row>
    <row r="33" spans="2:5">
      <c r="B33" t="s">
        <v>33</v>
      </c>
      <c r="C33" t="s">
        <v>49</v>
      </c>
      <c r="D33" t="s">
        <v>56</v>
      </c>
      <c r="E33" t="s">
        <v>57</v>
      </c>
    </row>
    <row r="34" spans="2:5">
      <c r="B34" t="s">
        <v>34</v>
      </c>
      <c r="C34" t="s">
        <v>50</v>
      </c>
      <c r="D34" t="s">
        <v>59</v>
      </c>
      <c r="E34" t="s">
        <v>57</v>
      </c>
    </row>
    <row r="35" spans="2:5">
      <c r="B35" t="s">
        <v>35</v>
      </c>
      <c r="C35" t="s">
        <v>51</v>
      </c>
      <c r="D35" t="s">
        <v>59</v>
      </c>
    </row>
    <row r="36" spans="2:5">
      <c r="B36" t="s">
        <v>36</v>
      </c>
      <c r="C36" t="s">
        <v>52</v>
      </c>
      <c r="D36" t="s">
        <v>57</v>
      </c>
      <c r="E36" t="s">
        <v>53</v>
      </c>
    </row>
  </sheetData>
  <conditionalFormatting sqref="D2:J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J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J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J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J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J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J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J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J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J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J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J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J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J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J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245.22</v>
      </c>
      <c r="E2">
        <v>246.2</v>
      </c>
      <c r="F2">
        <v>27.09</v>
      </c>
      <c r="G2">
        <v>27.41</v>
      </c>
      <c r="H2">
        <v>0</v>
      </c>
      <c r="I2">
        <v>1</v>
      </c>
      <c r="J2">
        <v>4.0999999999999996</v>
      </c>
      <c r="K2">
        <v>4.41</v>
      </c>
      <c r="L2">
        <v>0</v>
      </c>
      <c r="M2">
        <v>0</v>
      </c>
      <c r="N2">
        <v>0.5</v>
      </c>
      <c r="O2">
        <v>0</v>
      </c>
      <c r="P2">
        <v>3</v>
      </c>
      <c r="Q2">
        <v>197</v>
      </c>
      <c r="R2">
        <v>0</v>
      </c>
    </row>
    <row r="3" spans="1:18">
      <c r="A3" t="s">
        <v>62</v>
      </c>
      <c r="B3" t="s">
        <v>22</v>
      </c>
      <c r="C3" t="s">
        <v>38</v>
      </c>
      <c r="D3">
        <v>241.59</v>
      </c>
      <c r="E3">
        <v>244.48</v>
      </c>
      <c r="F3">
        <v>27.81</v>
      </c>
      <c r="G3">
        <v>27.39</v>
      </c>
      <c r="H3">
        <v>1</v>
      </c>
      <c r="I3">
        <v>0</v>
      </c>
      <c r="J3">
        <v>4.72</v>
      </c>
      <c r="K3">
        <v>4.3899999999999997</v>
      </c>
      <c r="L3">
        <v>1</v>
      </c>
      <c r="M3">
        <v>0</v>
      </c>
      <c r="N3">
        <v>0</v>
      </c>
      <c r="O3">
        <v>1</v>
      </c>
      <c r="P3">
        <v>2</v>
      </c>
      <c r="Q3">
        <v>649</v>
      </c>
      <c r="R3">
        <v>1</v>
      </c>
    </row>
    <row r="4" spans="1:18">
      <c r="A4" t="s">
        <v>63</v>
      </c>
      <c r="B4" t="s">
        <v>23</v>
      </c>
      <c r="C4" t="s">
        <v>39</v>
      </c>
      <c r="D4">
        <v>247.56</v>
      </c>
      <c r="E4">
        <v>238.81</v>
      </c>
      <c r="F4">
        <v>27.32</v>
      </c>
      <c r="G4">
        <v>27.04</v>
      </c>
      <c r="H4">
        <v>0</v>
      </c>
      <c r="I4">
        <v>0</v>
      </c>
      <c r="J4">
        <v>4.18</v>
      </c>
      <c r="K4">
        <v>3.91</v>
      </c>
      <c r="L4">
        <v>0</v>
      </c>
      <c r="M4">
        <v>1</v>
      </c>
      <c r="N4">
        <v>0.5</v>
      </c>
      <c r="O4">
        <v>1.5</v>
      </c>
      <c r="P4">
        <v>1</v>
      </c>
      <c r="Q4">
        <v>2156</v>
      </c>
      <c r="R4">
        <v>3</v>
      </c>
    </row>
    <row r="5" spans="1:18">
      <c r="A5" t="s">
        <v>64</v>
      </c>
      <c r="B5" t="s">
        <v>24</v>
      </c>
      <c r="C5" t="s">
        <v>40</v>
      </c>
      <c r="D5">
        <v>242.7</v>
      </c>
      <c r="E5">
        <v>244.78</v>
      </c>
      <c r="F5">
        <v>27.28</v>
      </c>
      <c r="G5">
        <v>26.65</v>
      </c>
      <c r="H5">
        <v>0</v>
      </c>
      <c r="I5">
        <v>0</v>
      </c>
      <c r="J5">
        <v>4.0199999999999996</v>
      </c>
      <c r="K5">
        <v>3.89</v>
      </c>
      <c r="L5">
        <v>0</v>
      </c>
      <c r="M5">
        <v>0</v>
      </c>
      <c r="N5">
        <v>0.5</v>
      </c>
      <c r="O5">
        <v>0</v>
      </c>
      <c r="P5">
        <v>3</v>
      </c>
      <c r="Q5">
        <v>720</v>
      </c>
      <c r="R5">
        <v>1</v>
      </c>
    </row>
    <row r="6" spans="1:18">
      <c r="A6" t="s">
        <v>65</v>
      </c>
      <c r="B6" t="s">
        <v>25</v>
      </c>
      <c r="C6" t="s">
        <v>41</v>
      </c>
      <c r="D6">
        <v>242.33</v>
      </c>
      <c r="E6">
        <v>245</v>
      </c>
      <c r="F6">
        <v>26.58</v>
      </c>
      <c r="G6">
        <v>26.55</v>
      </c>
      <c r="H6">
        <v>0</v>
      </c>
      <c r="I6">
        <v>0</v>
      </c>
      <c r="J6">
        <v>3.55</v>
      </c>
      <c r="K6">
        <v>3.7</v>
      </c>
      <c r="L6">
        <v>0</v>
      </c>
      <c r="M6">
        <v>0</v>
      </c>
      <c r="N6">
        <v>1</v>
      </c>
      <c r="O6">
        <v>1</v>
      </c>
      <c r="P6">
        <v>3</v>
      </c>
      <c r="Q6">
        <v>791</v>
      </c>
      <c r="R6">
        <v>1</v>
      </c>
    </row>
    <row r="7" spans="1:18">
      <c r="A7" t="s">
        <v>66</v>
      </c>
      <c r="B7" t="s">
        <v>26</v>
      </c>
      <c r="C7" t="s">
        <v>42</v>
      </c>
      <c r="D7">
        <v>247.76</v>
      </c>
      <c r="E7">
        <v>240.72</v>
      </c>
      <c r="F7">
        <v>27.27</v>
      </c>
      <c r="G7">
        <v>26.8</v>
      </c>
      <c r="H7">
        <v>0</v>
      </c>
      <c r="I7">
        <v>0</v>
      </c>
      <c r="J7">
        <v>4.3099999999999996</v>
      </c>
      <c r="K7">
        <v>3.83</v>
      </c>
      <c r="L7">
        <v>0</v>
      </c>
      <c r="M7">
        <v>1</v>
      </c>
      <c r="N7">
        <v>0.5</v>
      </c>
      <c r="O7">
        <v>0.5</v>
      </c>
      <c r="P7">
        <v>-1</v>
      </c>
      <c r="Q7">
        <v>1532</v>
      </c>
      <c r="R7">
        <v>2</v>
      </c>
    </row>
    <row r="8" spans="1:18">
      <c r="A8" t="s">
        <v>67</v>
      </c>
      <c r="B8" t="s">
        <v>27</v>
      </c>
      <c r="C8" t="s">
        <v>43</v>
      </c>
      <c r="D8">
        <v>238.71</v>
      </c>
      <c r="E8">
        <v>243.9</v>
      </c>
      <c r="F8">
        <v>26.12</v>
      </c>
      <c r="G8">
        <v>26.45</v>
      </c>
      <c r="H8">
        <v>0</v>
      </c>
      <c r="I8">
        <v>1</v>
      </c>
      <c r="J8">
        <v>3.34</v>
      </c>
      <c r="K8">
        <v>3.72</v>
      </c>
      <c r="L8">
        <v>0</v>
      </c>
      <c r="M8">
        <v>2</v>
      </c>
      <c r="N8">
        <v>0</v>
      </c>
      <c r="O8">
        <v>1.5</v>
      </c>
      <c r="P8">
        <v>2</v>
      </c>
      <c r="Q8">
        <v>1018</v>
      </c>
      <c r="R8">
        <v>0</v>
      </c>
    </row>
    <row r="9" spans="1:18">
      <c r="A9" t="s">
        <v>68</v>
      </c>
      <c r="B9" t="s">
        <v>28</v>
      </c>
      <c r="C9" t="s">
        <v>44</v>
      </c>
      <c r="D9">
        <v>242.97</v>
      </c>
      <c r="E9">
        <v>249.72</v>
      </c>
      <c r="F9">
        <v>27.22</v>
      </c>
      <c r="G9">
        <v>27.3</v>
      </c>
      <c r="H9">
        <v>0</v>
      </c>
      <c r="I9">
        <v>0</v>
      </c>
      <c r="J9">
        <v>4.29</v>
      </c>
      <c r="K9">
        <v>4.37</v>
      </c>
      <c r="L9">
        <v>1</v>
      </c>
      <c r="M9">
        <v>1</v>
      </c>
      <c r="N9">
        <v>0.5</v>
      </c>
      <c r="O9">
        <v>1</v>
      </c>
      <c r="P9">
        <v>3</v>
      </c>
      <c r="Q9">
        <v>80</v>
      </c>
      <c r="R9">
        <v>0</v>
      </c>
    </row>
    <row r="10" spans="1:18">
      <c r="A10" t="s">
        <v>69</v>
      </c>
      <c r="B10" t="s">
        <v>29</v>
      </c>
      <c r="C10" t="s">
        <v>45</v>
      </c>
      <c r="D10">
        <v>244.36</v>
      </c>
      <c r="E10">
        <v>246.54</v>
      </c>
      <c r="F10">
        <v>27.98</v>
      </c>
      <c r="G10">
        <v>26.71</v>
      </c>
      <c r="H10">
        <v>0</v>
      </c>
      <c r="I10">
        <v>0</v>
      </c>
      <c r="J10">
        <v>4.9000000000000004</v>
      </c>
      <c r="K10">
        <v>4</v>
      </c>
      <c r="L10">
        <v>0</v>
      </c>
      <c r="M10">
        <v>0</v>
      </c>
      <c r="N10">
        <v>0.5</v>
      </c>
      <c r="O10">
        <v>0.5</v>
      </c>
      <c r="P10">
        <v>-1</v>
      </c>
      <c r="Q10">
        <v>251</v>
      </c>
      <c r="R10">
        <v>1</v>
      </c>
    </row>
    <row r="11" spans="1:18">
      <c r="A11" t="s">
        <v>70</v>
      </c>
      <c r="B11" t="s">
        <v>30</v>
      </c>
      <c r="C11" t="s">
        <v>46</v>
      </c>
      <c r="D11">
        <v>243.98</v>
      </c>
      <c r="E11">
        <v>237.52</v>
      </c>
      <c r="F11">
        <v>27.33</v>
      </c>
      <c r="G11">
        <v>26.06</v>
      </c>
      <c r="H11">
        <v>0</v>
      </c>
      <c r="I11">
        <v>0</v>
      </c>
      <c r="J11">
        <v>4.55</v>
      </c>
      <c r="K11">
        <v>3.2</v>
      </c>
      <c r="L11">
        <v>2</v>
      </c>
      <c r="M11">
        <v>0</v>
      </c>
      <c r="N11">
        <v>0.5</v>
      </c>
      <c r="O11">
        <v>1</v>
      </c>
      <c r="P11">
        <v>-1</v>
      </c>
      <c r="Q11">
        <v>558</v>
      </c>
      <c r="R11">
        <v>1</v>
      </c>
    </row>
    <row r="12" spans="1:18">
      <c r="A12" t="s">
        <v>71</v>
      </c>
      <c r="B12" t="s">
        <v>31</v>
      </c>
      <c r="C12" t="s">
        <v>47</v>
      </c>
      <c r="D12">
        <v>243.69</v>
      </c>
      <c r="E12">
        <v>247.23</v>
      </c>
      <c r="F12">
        <v>27.12</v>
      </c>
      <c r="G12">
        <v>27.08</v>
      </c>
      <c r="H12">
        <v>1</v>
      </c>
      <c r="I12">
        <v>0</v>
      </c>
      <c r="J12">
        <v>4.3600000000000003</v>
      </c>
      <c r="K12">
        <v>4.1500000000000004</v>
      </c>
      <c r="L12">
        <v>1</v>
      </c>
      <c r="M12">
        <v>1</v>
      </c>
      <c r="N12">
        <v>0</v>
      </c>
      <c r="O12">
        <v>0.5</v>
      </c>
      <c r="P12">
        <v>1</v>
      </c>
      <c r="Q12">
        <v>423</v>
      </c>
      <c r="R12">
        <v>0</v>
      </c>
    </row>
    <row r="13" spans="1:18">
      <c r="A13" t="s">
        <v>72</v>
      </c>
      <c r="B13" t="s">
        <v>32</v>
      </c>
      <c r="C13" t="s">
        <v>48</v>
      </c>
      <c r="D13">
        <v>245.54</v>
      </c>
      <c r="E13">
        <v>246.56</v>
      </c>
      <c r="F13">
        <v>26.56</v>
      </c>
      <c r="G13">
        <v>27.08</v>
      </c>
      <c r="H13">
        <v>0</v>
      </c>
      <c r="I13">
        <v>0</v>
      </c>
      <c r="J13">
        <v>3.52</v>
      </c>
      <c r="K13">
        <v>4.12</v>
      </c>
      <c r="L13">
        <v>0</v>
      </c>
      <c r="M13">
        <v>0</v>
      </c>
      <c r="N13">
        <v>1</v>
      </c>
      <c r="O13">
        <v>0.5</v>
      </c>
      <c r="P13">
        <v>3</v>
      </c>
      <c r="Q13">
        <v>654</v>
      </c>
      <c r="R13">
        <v>1</v>
      </c>
    </row>
    <row r="14" spans="1:18">
      <c r="A14" t="s">
        <v>73</v>
      </c>
      <c r="B14" t="s">
        <v>33</v>
      </c>
      <c r="C14" t="s">
        <v>49</v>
      </c>
      <c r="D14">
        <v>242.36</v>
      </c>
      <c r="E14">
        <v>245.49</v>
      </c>
      <c r="F14">
        <v>26.93</v>
      </c>
      <c r="G14">
        <v>26.39</v>
      </c>
      <c r="H14">
        <v>0</v>
      </c>
      <c r="I14">
        <v>0</v>
      </c>
      <c r="J14">
        <v>4.08</v>
      </c>
      <c r="K14">
        <v>3.47</v>
      </c>
      <c r="L14">
        <v>0</v>
      </c>
      <c r="M14">
        <v>0</v>
      </c>
      <c r="N14">
        <v>1.5</v>
      </c>
      <c r="O14">
        <v>1.5</v>
      </c>
      <c r="P14">
        <v>-1</v>
      </c>
      <c r="Q14">
        <v>1186</v>
      </c>
      <c r="R14">
        <v>0</v>
      </c>
    </row>
    <row r="15" spans="1:18">
      <c r="A15" t="s">
        <v>74</v>
      </c>
      <c r="B15" t="s">
        <v>34</v>
      </c>
      <c r="C15" t="s">
        <v>50</v>
      </c>
      <c r="D15">
        <v>244.21</v>
      </c>
      <c r="E15">
        <v>245.8</v>
      </c>
      <c r="F15">
        <v>27.26</v>
      </c>
      <c r="G15">
        <v>27.48</v>
      </c>
      <c r="H15">
        <v>0</v>
      </c>
      <c r="I15">
        <v>0</v>
      </c>
      <c r="J15">
        <v>4.33</v>
      </c>
      <c r="K15">
        <v>4.68</v>
      </c>
      <c r="L15">
        <v>0</v>
      </c>
      <c r="M15">
        <v>2</v>
      </c>
      <c r="N15">
        <v>0</v>
      </c>
      <c r="O15">
        <v>2.5</v>
      </c>
      <c r="P15">
        <v>4</v>
      </c>
      <c r="Q15">
        <v>1734</v>
      </c>
      <c r="R15">
        <v>2</v>
      </c>
    </row>
    <row r="16" spans="1:18">
      <c r="A16" t="s">
        <v>75</v>
      </c>
      <c r="B16" t="s">
        <v>35</v>
      </c>
      <c r="C16" t="s">
        <v>51</v>
      </c>
      <c r="D16">
        <v>236.35</v>
      </c>
      <c r="E16">
        <v>238.82</v>
      </c>
      <c r="F16">
        <v>27.02</v>
      </c>
      <c r="G16">
        <v>27.18</v>
      </c>
      <c r="H16">
        <v>0</v>
      </c>
      <c r="I16">
        <v>0</v>
      </c>
      <c r="J16">
        <v>4.05</v>
      </c>
      <c r="K16">
        <v>4.38</v>
      </c>
      <c r="L16">
        <v>0</v>
      </c>
      <c r="M16">
        <v>1</v>
      </c>
      <c r="N16">
        <v>1.5</v>
      </c>
      <c r="O16">
        <v>1.5</v>
      </c>
      <c r="P16">
        <v>1</v>
      </c>
      <c r="Q16">
        <v>1155</v>
      </c>
      <c r="R16">
        <v>2</v>
      </c>
    </row>
    <row r="17" spans="1:18">
      <c r="A17" t="s">
        <v>76</v>
      </c>
      <c r="B17" t="s">
        <v>36</v>
      </c>
      <c r="C17" t="s">
        <v>52</v>
      </c>
      <c r="D17">
        <v>243.55</v>
      </c>
      <c r="E17">
        <v>251.52</v>
      </c>
      <c r="F17">
        <v>26.84</v>
      </c>
      <c r="G17">
        <v>26.58</v>
      </c>
      <c r="H17">
        <v>0</v>
      </c>
      <c r="I17">
        <v>1</v>
      </c>
      <c r="J17">
        <v>4.04</v>
      </c>
      <c r="K17">
        <v>3.77</v>
      </c>
      <c r="L17">
        <v>1</v>
      </c>
      <c r="M17">
        <v>2</v>
      </c>
      <c r="N17">
        <v>1</v>
      </c>
      <c r="O17">
        <v>0.5</v>
      </c>
      <c r="P17">
        <v>4</v>
      </c>
      <c r="Q17">
        <v>504</v>
      </c>
      <c r="R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baseColWidth="10" defaultColWidth="8.83203125" defaultRowHeight="14" x14ac:dyDescent="0"/>
  <sheetData>
    <row r="1" spans="1:8">
      <c r="A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>
      <c r="A2" t="s">
        <v>43</v>
      </c>
      <c r="B2">
        <v>1</v>
      </c>
      <c r="C2">
        <v>1658.8344334950941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50</v>
      </c>
      <c r="B3">
        <v>2</v>
      </c>
      <c r="C3">
        <v>1623.8787223688753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35</v>
      </c>
      <c r="B4">
        <v>3</v>
      </c>
      <c r="C4">
        <v>1618.2574751911554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29</v>
      </c>
      <c r="B5">
        <v>4</v>
      </c>
      <c r="C5">
        <v>1565.4459268424034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31</v>
      </c>
      <c r="B6">
        <v>5</v>
      </c>
      <c r="C6">
        <v>1564.773082070484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32</v>
      </c>
      <c r="B7">
        <v>6</v>
      </c>
      <c r="C7">
        <v>1560.6209511187019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40</v>
      </c>
      <c r="B8">
        <v>7</v>
      </c>
      <c r="C8">
        <v>1556.0704761191248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47</v>
      </c>
      <c r="B9">
        <v>8</v>
      </c>
      <c r="C9">
        <v>1554.0617810856393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30</v>
      </c>
      <c r="B10">
        <v>9</v>
      </c>
      <c r="C10">
        <v>1546.0486563568061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48</v>
      </c>
      <c r="B11">
        <v>10</v>
      </c>
      <c r="C11">
        <v>1539.6012301094788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52</v>
      </c>
      <c r="B12">
        <v>11</v>
      </c>
      <c r="C12">
        <v>1537.6934118881029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22</v>
      </c>
      <c r="B13">
        <v>12</v>
      </c>
      <c r="C13">
        <v>1529.6954283051591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28</v>
      </c>
      <c r="B14">
        <v>13</v>
      </c>
      <c r="C14">
        <v>1523.1802728877738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51</v>
      </c>
      <c r="B15">
        <v>14</v>
      </c>
      <c r="C15">
        <v>1517.5125647345044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38</v>
      </c>
      <c r="B16">
        <v>15</v>
      </c>
      <c r="C16">
        <v>1510.714919555402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26</v>
      </c>
      <c r="B17">
        <v>16</v>
      </c>
      <c r="C17">
        <v>1509.1403600596591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36</v>
      </c>
      <c r="B18">
        <v>17</v>
      </c>
      <c r="C18">
        <v>1508.0458796974638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49</v>
      </c>
      <c r="B19">
        <v>18</v>
      </c>
      <c r="C19">
        <v>1495.8810176226632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24</v>
      </c>
      <c r="B20">
        <v>19</v>
      </c>
      <c r="C20">
        <v>1484.5638274059788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41</v>
      </c>
      <c r="B21">
        <v>20</v>
      </c>
      <c r="C21">
        <v>1481.8209333048496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33</v>
      </c>
      <c r="B22">
        <v>21</v>
      </c>
      <c r="C22">
        <v>1480.2664254057761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37</v>
      </c>
      <c r="B23">
        <v>22</v>
      </c>
      <c r="C23">
        <v>1474.9619615953377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42</v>
      </c>
      <c r="B24">
        <v>23</v>
      </c>
      <c r="C24">
        <v>1467.7747362906689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34</v>
      </c>
      <c r="B25">
        <v>24</v>
      </c>
      <c r="C25">
        <v>1465.568239596842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46</v>
      </c>
      <c r="B26">
        <v>25</v>
      </c>
      <c r="C26">
        <v>1455.8827993439404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44</v>
      </c>
      <c r="B27">
        <v>26</v>
      </c>
      <c r="C27">
        <v>1448.8470674983146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27</v>
      </c>
      <c r="B28">
        <v>27</v>
      </c>
      <c r="C28">
        <v>1436.794794302612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21</v>
      </c>
      <c r="B29">
        <v>28</v>
      </c>
      <c r="C29">
        <v>1395.1000413301811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39</v>
      </c>
      <c r="B30">
        <v>29</v>
      </c>
      <c r="C30">
        <v>1383.9939180630531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23</v>
      </c>
      <c r="B31">
        <v>30</v>
      </c>
      <c r="C31">
        <v>1377.9474974974933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45</v>
      </c>
      <c r="B32">
        <v>31</v>
      </c>
      <c r="C32">
        <v>1374.0577511226236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25</v>
      </c>
      <c r="B33">
        <v>32</v>
      </c>
      <c r="C33">
        <v>1367.1504144784262</v>
      </c>
      <c r="D33">
        <v>0</v>
      </c>
      <c r="E33">
        <v>0</v>
      </c>
      <c r="F33">
        <v>0</v>
      </c>
      <c r="G33">
        <v>0</v>
      </c>
      <c r="H33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2:B33"/>
    </sheetView>
  </sheetViews>
  <sheetFormatPr baseColWidth="10" defaultColWidth="8.83203125" defaultRowHeight="14" x14ac:dyDescent="0"/>
  <sheetData>
    <row r="1" spans="1:8">
      <c r="A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>
      <c r="A2" t="s">
        <v>43</v>
      </c>
      <c r="B2">
        <v>1</v>
      </c>
      <c r="C2">
        <v>1665.6976178255165</v>
      </c>
      <c r="D2">
        <v>1</v>
      </c>
      <c r="E2">
        <v>1</v>
      </c>
      <c r="F2">
        <v>0</v>
      </c>
      <c r="G2">
        <v>0</v>
      </c>
      <c r="H2">
        <v>0</v>
      </c>
    </row>
    <row r="3" spans="1:8">
      <c r="A3" t="s">
        <v>35</v>
      </c>
      <c r="B3">
        <v>2</v>
      </c>
      <c r="C3">
        <v>1626.4305181769612</v>
      </c>
      <c r="D3">
        <v>1</v>
      </c>
      <c r="E3">
        <v>1</v>
      </c>
      <c r="F3">
        <v>0</v>
      </c>
      <c r="G3">
        <v>0</v>
      </c>
      <c r="H3">
        <v>0</v>
      </c>
    </row>
    <row r="4" spans="1:8">
      <c r="A4" t="s">
        <v>50</v>
      </c>
      <c r="B4">
        <v>3</v>
      </c>
      <c r="C4">
        <v>1609.388051192409</v>
      </c>
      <c r="D4">
        <v>1</v>
      </c>
      <c r="E4">
        <v>0</v>
      </c>
      <c r="F4">
        <v>0</v>
      </c>
      <c r="G4">
        <v>1</v>
      </c>
      <c r="H4">
        <v>0</v>
      </c>
    </row>
    <row r="5" spans="1:8">
      <c r="A5" t="s">
        <v>31</v>
      </c>
      <c r="B5">
        <v>4</v>
      </c>
      <c r="C5">
        <v>1569.860425487891</v>
      </c>
      <c r="D5">
        <v>1</v>
      </c>
      <c r="E5">
        <v>1</v>
      </c>
      <c r="F5">
        <v>0</v>
      </c>
      <c r="G5">
        <v>0</v>
      </c>
      <c r="H5">
        <v>0</v>
      </c>
    </row>
    <row r="6" spans="1:8">
      <c r="A6" t="s">
        <v>32</v>
      </c>
      <c r="B6">
        <v>5</v>
      </c>
      <c r="C6">
        <v>1568.0104695278333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t="s">
        <v>40</v>
      </c>
      <c r="B7">
        <v>6</v>
      </c>
      <c r="C7">
        <v>1563.7774896044709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t="s">
        <v>29</v>
      </c>
      <c r="B8">
        <v>7</v>
      </c>
      <c r="C8">
        <v>1553.0422310963804</v>
      </c>
      <c r="D8">
        <v>1</v>
      </c>
      <c r="E8">
        <v>0</v>
      </c>
      <c r="F8">
        <v>0</v>
      </c>
      <c r="G8">
        <v>1</v>
      </c>
      <c r="H8">
        <v>0</v>
      </c>
    </row>
    <row r="9" spans="1:8">
      <c r="A9" t="s">
        <v>48</v>
      </c>
      <c r="B9">
        <v>8</v>
      </c>
      <c r="C9">
        <v>1549.3161954444297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t="s">
        <v>47</v>
      </c>
      <c r="B10">
        <v>9</v>
      </c>
      <c r="C10">
        <v>1545.8887380998335</v>
      </c>
      <c r="D10">
        <v>1</v>
      </c>
      <c r="E10">
        <v>0</v>
      </c>
      <c r="F10">
        <v>0</v>
      </c>
      <c r="G10">
        <v>1</v>
      </c>
      <c r="H10">
        <v>0</v>
      </c>
    </row>
    <row r="11" spans="1:8">
      <c r="A11" t="s">
        <v>52</v>
      </c>
      <c r="B11">
        <v>10</v>
      </c>
      <c r="C11">
        <v>1545.6467979278139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t="s">
        <v>30</v>
      </c>
      <c r="B12">
        <v>11</v>
      </c>
      <c r="C12">
        <v>1539.1854720263836</v>
      </c>
      <c r="D12">
        <v>1</v>
      </c>
      <c r="E12">
        <v>0</v>
      </c>
      <c r="F12">
        <v>0</v>
      </c>
      <c r="G12">
        <v>1</v>
      </c>
      <c r="H12">
        <v>0</v>
      </c>
    </row>
    <row r="13" spans="1:8">
      <c r="A13" t="s">
        <v>22</v>
      </c>
      <c r="B13">
        <v>12</v>
      </c>
      <c r="C13">
        <v>1519.9804629702082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>
      <c r="A14" t="s">
        <v>26</v>
      </c>
      <c r="B14">
        <v>13</v>
      </c>
      <c r="C14">
        <v>1519.3812848496812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t="s">
        <v>38</v>
      </c>
      <c r="B15">
        <v>14</v>
      </c>
      <c r="C15">
        <v>1518.6188593843638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t="s">
        <v>36</v>
      </c>
      <c r="B16">
        <v>15</v>
      </c>
      <c r="C16">
        <v>1517.2924953117313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t="s">
        <v>28</v>
      </c>
      <c r="B17">
        <v>16</v>
      </c>
      <c r="C17">
        <v>1512.0733566510939</v>
      </c>
      <c r="D17">
        <v>1</v>
      </c>
      <c r="E17">
        <v>0</v>
      </c>
      <c r="F17">
        <v>0</v>
      </c>
      <c r="G17">
        <v>1</v>
      </c>
      <c r="H17">
        <v>0</v>
      </c>
    </row>
    <row r="18" spans="1:8">
      <c r="A18" t="s">
        <v>51</v>
      </c>
      <c r="B18">
        <v>17</v>
      </c>
      <c r="C18">
        <v>1507.2716399444823</v>
      </c>
      <c r="D18">
        <v>1</v>
      </c>
      <c r="E18">
        <v>0</v>
      </c>
      <c r="F18">
        <v>0</v>
      </c>
      <c r="G18">
        <v>1</v>
      </c>
      <c r="H18">
        <v>0</v>
      </c>
    </row>
    <row r="19" spans="1:8">
      <c r="A19" t="s">
        <v>49</v>
      </c>
      <c r="B19">
        <v>18</v>
      </c>
      <c r="C19">
        <v>1503.0590163280276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>
      <c r="A20" t="s">
        <v>24</v>
      </c>
      <c r="B20">
        <v>19</v>
      </c>
      <c r="C20">
        <v>1495.6707436426586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>
      <c r="A21" t="s">
        <v>33</v>
      </c>
      <c r="B21">
        <v>20</v>
      </c>
      <c r="C21">
        <v>1492.6701211517993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t="s">
        <v>41</v>
      </c>
      <c r="B22">
        <v>21</v>
      </c>
      <c r="C22">
        <v>1472.5743176905821</v>
      </c>
      <c r="D22">
        <v>1</v>
      </c>
      <c r="E22">
        <v>0</v>
      </c>
      <c r="F22">
        <v>0</v>
      </c>
      <c r="G22">
        <v>1</v>
      </c>
      <c r="H22">
        <v>0</v>
      </c>
    </row>
    <row r="23" spans="1:8">
      <c r="A23" t="s">
        <v>46</v>
      </c>
      <c r="B23">
        <v>22</v>
      </c>
      <c r="C23">
        <v>1470.3734705204067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t="s">
        <v>37</v>
      </c>
      <c r="B24">
        <v>23</v>
      </c>
      <c r="C24">
        <v>1467.2549481099916</v>
      </c>
      <c r="D24">
        <v>1</v>
      </c>
      <c r="E24">
        <v>0</v>
      </c>
      <c r="F24">
        <v>0</v>
      </c>
      <c r="G24">
        <v>1</v>
      </c>
      <c r="H24">
        <v>0</v>
      </c>
    </row>
    <row r="25" spans="1:8">
      <c r="A25" t="s">
        <v>42</v>
      </c>
      <c r="B25">
        <v>24</v>
      </c>
      <c r="C25">
        <v>1460.3852178815375</v>
      </c>
      <c r="D25">
        <v>1</v>
      </c>
      <c r="E25">
        <v>0</v>
      </c>
      <c r="F25">
        <v>0</v>
      </c>
      <c r="G25">
        <v>1</v>
      </c>
      <c r="H25">
        <v>0</v>
      </c>
    </row>
    <row r="26" spans="1:8">
      <c r="A26" t="s">
        <v>34</v>
      </c>
      <c r="B26">
        <v>25</v>
      </c>
      <c r="C26">
        <v>1457.614853557131</v>
      </c>
      <c r="D26">
        <v>1</v>
      </c>
      <c r="E26">
        <v>0</v>
      </c>
      <c r="F26">
        <v>0</v>
      </c>
      <c r="G26">
        <v>1</v>
      </c>
      <c r="H26">
        <v>0</v>
      </c>
    </row>
    <row r="27" spans="1:8">
      <c r="A27" t="s">
        <v>44</v>
      </c>
      <c r="B27">
        <v>26</v>
      </c>
      <c r="C27">
        <v>1457.0018253513374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t="s">
        <v>27</v>
      </c>
      <c r="B28">
        <v>27</v>
      </c>
      <c r="C28">
        <v>1428.8908544736503</v>
      </c>
      <c r="D28">
        <v>1</v>
      </c>
      <c r="E28">
        <v>0</v>
      </c>
      <c r="F28">
        <v>0</v>
      </c>
      <c r="G28">
        <v>1</v>
      </c>
      <c r="H28">
        <v>0</v>
      </c>
    </row>
    <row r="29" spans="1:8">
      <c r="A29" t="s">
        <v>21</v>
      </c>
      <c r="B29">
        <v>28</v>
      </c>
      <c r="C29">
        <v>1387.9220426248166</v>
      </c>
      <c r="D29">
        <v>1</v>
      </c>
      <c r="E29">
        <v>0</v>
      </c>
      <c r="F29">
        <v>0</v>
      </c>
      <c r="G29">
        <v>1</v>
      </c>
      <c r="H29">
        <v>0</v>
      </c>
    </row>
    <row r="30" spans="1:8">
      <c r="A30" t="s">
        <v>45</v>
      </c>
      <c r="B30">
        <v>29</v>
      </c>
      <c r="C30">
        <v>1383.8589681817671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t="s">
        <v>39</v>
      </c>
      <c r="B31">
        <v>30</v>
      </c>
      <c r="C31">
        <v>1375.8391602100303</v>
      </c>
      <c r="D31">
        <v>1</v>
      </c>
      <c r="E31">
        <v>0</v>
      </c>
      <c r="F31">
        <v>0</v>
      </c>
      <c r="G31">
        <v>1</v>
      </c>
      <c r="H31">
        <v>0</v>
      </c>
    </row>
    <row r="32" spans="1:8">
      <c r="A32" t="s">
        <v>23</v>
      </c>
      <c r="B32">
        <v>31</v>
      </c>
      <c r="C32">
        <v>1372.8601540800862</v>
      </c>
      <c r="D32">
        <v>1</v>
      </c>
      <c r="E32">
        <v>0</v>
      </c>
      <c r="F32">
        <v>0</v>
      </c>
      <c r="G32">
        <v>1</v>
      </c>
      <c r="H32">
        <v>0</v>
      </c>
    </row>
    <row r="33" spans="1:8">
      <c r="A33" t="s">
        <v>25</v>
      </c>
      <c r="B33">
        <v>32</v>
      </c>
      <c r="C33">
        <v>1357.3491974192827</v>
      </c>
      <c r="D33">
        <v>1</v>
      </c>
      <c r="E33">
        <v>0</v>
      </c>
      <c r="F33">
        <v>0</v>
      </c>
      <c r="G33">
        <v>1</v>
      </c>
      <c r="H3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33"/>
  <sheetViews>
    <sheetView workbookViewId="0">
      <selection activeCell="C2" sqref="C2"/>
    </sheetView>
  </sheetViews>
  <sheetFormatPr baseColWidth="10" defaultColWidth="8.83203125" defaultRowHeight="14" x14ac:dyDescent="0"/>
  <cols>
    <col min="12" max="12" width="18.5" bestFit="1" customWidth="1"/>
    <col min="14" max="14" width="12.1640625" bestFit="1" customWidth="1"/>
  </cols>
  <sheetData>
    <row r="1" spans="1:14">
      <c r="A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3" t="s">
        <v>103</v>
      </c>
      <c r="K1" s="3" t="s">
        <v>104</v>
      </c>
      <c r="L1" s="3" t="s">
        <v>105</v>
      </c>
      <c r="M1" s="3" t="s">
        <v>93</v>
      </c>
      <c r="N1" s="3" t="s">
        <v>106</v>
      </c>
    </row>
    <row r="2" spans="1:14">
      <c r="A2" t="s">
        <v>43</v>
      </c>
      <c r="B2">
        <v>1</v>
      </c>
      <c r="C2">
        <v>1671.0920859859959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4">
        <f>C2</f>
        <v>1671.0920859859959</v>
      </c>
      <c r="N2" s="5">
        <f>M2-VLOOKUP($A2,RankingWk2!$A$2:$H$33,3,FALSE)</f>
        <v>5.3944681604793914</v>
      </c>
    </row>
    <row r="3" spans="1:14">
      <c r="A3" t="s">
        <v>35</v>
      </c>
      <c r="B3">
        <v>2</v>
      </c>
      <c r="C3">
        <v>1633.3886719060536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4">
        <f t="shared" ref="M3:M33" si="1">C3</f>
        <v>1633.3886719060536</v>
      </c>
      <c r="N3" s="5">
        <f>M3-VLOOKUP($A3,RankingWk2!$A$2:$H$33,3,FALSE)</f>
        <v>6.9581537290923734</v>
      </c>
    </row>
    <row r="4" spans="1:14">
      <c r="A4" t="s">
        <v>50</v>
      </c>
      <c r="B4">
        <v>3</v>
      </c>
      <c r="C4">
        <v>1597.573740475973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4">
        <f t="shared" si="1"/>
        <v>1597.573740475973</v>
      </c>
      <c r="N4" s="5">
        <f>M4-VLOOKUP($A4,RankingWk2!$A$2:$H$33,3,FALSE)</f>
        <v>-11.814310716436012</v>
      </c>
    </row>
    <row r="5" spans="1:14">
      <c r="A5" t="s">
        <v>31</v>
      </c>
      <c r="B5">
        <v>4</v>
      </c>
      <c r="C5">
        <v>1578.4176567510581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4">
        <f t="shared" si="1"/>
        <v>1578.4176567510581</v>
      </c>
      <c r="N5" s="5">
        <f>M5-VLOOKUP($A5,RankingWk2!$A$2:$H$33,3,FALSE)</f>
        <v>8.5572312631670684</v>
      </c>
    </row>
    <row r="6" spans="1:14">
      <c r="A6" t="s">
        <v>40</v>
      </c>
      <c r="B6">
        <v>5</v>
      </c>
      <c r="C6">
        <v>1572.300214377191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4">
        <f t="shared" si="1"/>
        <v>1572.300214377191</v>
      </c>
      <c r="N6" s="5">
        <f>M6-VLOOKUP($A6,RankingWk2!$A$2:$H$33,3,FALSE)</f>
        <v>8.5227247727200393</v>
      </c>
    </row>
    <row r="7" spans="1:14">
      <c r="A7" t="s">
        <v>52</v>
      </c>
      <c r="B7">
        <v>6</v>
      </c>
      <c r="C7">
        <v>1557.4611086442499</v>
      </c>
      <c r="D7">
        <v>2</v>
      </c>
      <c r="E7">
        <v>2</v>
      </c>
      <c r="F7">
        <v>0</v>
      </c>
      <c r="G7">
        <v>0</v>
      </c>
      <c r="H7">
        <v>0</v>
      </c>
      <c r="J7">
        <f t="shared" si="2"/>
        <v>6</v>
      </c>
      <c r="K7">
        <f>VLOOKUP($A7,RankingWk2!$A$2:$H$33,2,FALSE)-J7</f>
        <v>4</v>
      </c>
      <c r="L7" t="str">
        <f t="shared" si="0"/>
        <v>Green Bay Packers</v>
      </c>
      <c r="M7" s="4">
        <f t="shared" si="1"/>
        <v>1557.4611086442499</v>
      </c>
      <c r="N7" s="5">
        <f>M7-VLOOKUP($A7,RankingWk2!$A$2:$H$33,3,FALSE)</f>
        <v>11.814310716436012</v>
      </c>
    </row>
    <row r="8" spans="1:14">
      <c r="A8" t="s">
        <v>32</v>
      </c>
      <c r="B8">
        <v>7</v>
      </c>
      <c r="C8">
        <v>1557.1827177293505</v>
      </c>
      <c r="D8">
        <v>2</v>
      </c>
      <c r="E8">
        <v>1</v>
      </c>
      <c r="F8">
        <v>0</v>
      </c>
      <c r="G8">
        <v>1</v>
      </c>
      <c r="H8">
        <v>0</v>
      </c>
      <c r="J8">
        <f t="shared" si="2"/>
        <v>7</v>
      </c>
      <c r="K8">
        <f>VLOOKUP($A8,RankingWk2!$A$2:$H$33,2,FALSE)-J8</f>
        <v>-2</v>
      </c>
      <c r="L8" t="str">
        <f t="shared" si="0"/>
        <v>San Francisco 49ers</v>
      </c>
      <c r="M8" s="4">
        <f t="shared" si="1"/>
        <v>1557.1827177293505</v>
      </c>
      <c r="N8" s="5">
        <f>M8-VLOOKUP($A8,RankingWk2!$A$2:$H$33,3,FALSE)</f>
        <v>-10.827751798482723</v>
      </c>
    </row>
    <row r="9" spans="1:14">
      <c r="A9" t="s">
        <v>48</v>
      </c>
      <c r="B9">
        <v>8</v>
      </c>
      <c r="C9">
        <v>1556.7364467131438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0</v>
      </c>
      <c r="L9" t="str">
        <f t="shared" si="0"/>
        <v>Arizona Cardinals</v>
      </c>
      <c r="M9" s="4">
        <f t="shared" si="1"/>
        <v>1556.7364467131438</v>
      </c>
      <c r="N9" s="5">
        <f>M9-VLOOKUP($A9,RankingWk2!$A$2:$H$33,3,FALSE)</f>
        <v>7.4202512687140825</v>
      </c>
    </row>
    <row r="10" spans="1:14">
      <c r="A10" t="s">
        <v>30</v>
      </c>
      <c r="B10">
        <v>9</v>
      </c>
      <c r="C10">
        <v>1550.0132238248664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4">
        <f t="shared" si="1"/>
        <v>1550.0132238248664</v>
      </c>
      <c r="N10" s="5">
        <f>M10-VLOOKUP($A10,RankingWk2!$A$2:$H$33,3,FALSE)</f>
        <v>10.827751798482723</v>
      </c>
    </row>
    <row r="11" spans="1:14">
      <c r="A11" t="s">
        <v>29</v>
      </c>
      <c r="B11">
        <v>10</v>
      </c>
      <c r="C11">
        <v>1540.3462859168178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4">
        <f t="shared" si="1"/>
        <v>1540.3462859168178</v>
      </c>
      <c r="N11" s="5">
        <f>M11-VLOOKUP($A11,RankingWk2!$A$2:$H$33,3,FALSE)</f>
        <v>-12.695945179562614</v>
      </c>
    </row>
    <row r="12" spans="1:14">
      <c r="A12" t="s">
        <v>47</v>
      </c>
      <c r="B12">
        <v>11</v>
      </c>
      <c r="C12">
        <v>1531.2831816022556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4">
        <f t="shared" si="1"/>
        <v>1531.2831816022556</v>
      </c>
      <c r="N12" s="5">
        <f>M12-VLOOKUP($A12,RankingWk2!$A$2:$H$33,3,FALSE)</f>
        <v>-14.605556497577936</v>
      </c>
    </row>
    <row r="13" spans="1:14">
      <c r="A13" t="s">
        <v>38</v>
      </c>
      <c r="B13">
        <v>12</v>
      </c>
      <c r="C13">
        <v>1527.3012955441236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4">
        <f t="shared" si="1"/>
        <v>1527.3012955441236</v>
      </c>
      <c r="N13" s="5">
        <f>M13-VLOOKUP($A13,RankingWk2!$A$2:$H$33,3,FALSE)</f>
        <v>8.6824361597598454</v>
      </c>
    </row>
    <row r="14" spans="1:14">
      <c r="A14" t="s">
        <v>26</v>
      </c>
      <c r="B14">
        <v>13</v>
      </c>
      <c r="C14">
        <v>1510.8240535865141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4">
        <f t="shared" si="1"/>
        <v>1510.8240535865141</v>
      </c>
      <c r="N14" s="5">
        <f>M14-VLOOKUP($A14,RankingWk2!$A$2:$H$33,3,FALSE)</f>
        <v>-8.5572312631670684</v>
      </c>
    </row>
    <row r="15" spans="1:14">
      <c r="A15" t="s">
        <v>36</v>
      </c>
      <c r="B15">
        <v>14</v>
      </c>
      <c r="C15">
        <v>1510.3343415826389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4">
        <f t="shared" si="1"/>
        <v>1510.3343415826389</v>
      </c>
      <c r="N15" s="5">
        <f>M15-VLOOKUP($A15,RankingWk2!$A$2:$H$33,3,FALSE)</f>
        <v>-6.9581537290923734</v>
      </c>
    </row>
    <row r="16" spans="1:14">
      <c r="A16" t="s">
        <v>22</v>
      </c>
      <c r="B16">
        <v>15</v>
      </c>
      <c r="C16">
        <v>1505.6139118588837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4">
        <f t="shared" si="1"/>
        <v>1505.6139118588837</v>
      </c>
      <c r="N16" s="5">
        <f>M16-VLOOKUP($A16,RankingWk2!$A$2:$H$33,3,FALSE)</f>
        <v>-14.366551111324497</v>
      </c>
    </row>
    <row r="17" spans="1:14">
      <c r="A17" t="s">
        <v>24</v>
      </c>
      <c r="B17">
        <v>16</v>
      </c>
      <c r="C17">
        <v>1504.8546900604824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4">
        <f t="shared" si="1"/>
        <v>1504.8546900604824</v>
      </c>
      <c r="N17" s="5">
        <f>M17-VLOOKUP($A17,RankingWk2!$A$2:$H$33,3,FALSE)</f>
        <v>9.1839464178237904</v>
      </c>
    </row>
    <row r="18" spans="1:14">
      <c r="A18" t="s">
        <v>28</v>
      </c>
      <c r="B18">
        <v>17</v>
      </c>
      <c r="C18">
        <v>1503.5506318783739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4">
        <f t="shared" si="1"/>
        <v>1503.5506318783739</v>
      </c>
      <c r="N18" s="5">
        <f>M18-VLOOKUP($A18,RankingWk2!$A$2:$H$33,3,FALSE)</f>
        <v>-8.5227247727200393</v>
      </c>
    </row>
    <row r="19" spans="1:14">
      <c r="A19" t="s">
        <v>51</v>
      </c>
      <c r="B19">
        <v>18</v>
      </c>
      <c r="C19">
        <v>1495.9302731339428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4">
        <f t="shared" si="1"/>
        <v>1495.9302731339428</v>
      </c>
      <c r="N19" s="5">
        <f>M19-VLOOKUP($A19,RankingWk2!$A$2:$H$33,3,FALSE)</f>
        <v>-11.341366810539512</v>
      </c>
    </row>
    <row r="20" spans="1:14">
      <c r="A20" t="s">
        <v>49</v>
      </c>
      <c r="B20">
        <v>19</v>
      </c>
      <c r="C20">
        <v>1490.9561317647313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4">
        <f t="shared" si="1"/>
        <v>1490.9561317647313</v>
      </c>
      <c r="N20" s="5">
        <f>M20-VLOOKUP($A20,RankingWk2!$A$2:$H$33,3,FALSE)</f>
        <v>-12.102884563296357</v>
      </c>
    </row>
    <row r="21" spans="1:14">
      <c r="A21" t="s">
        <v>33</v>
      </c>
      <c r="B21">
        <v>20</v>
      </c>
      <c r="C21">
        <v>1487.2756529913199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4">
        <f t="shared" si="1"/>
        <v>1487.2756529913199</v>
      </c>
      <c r="N21" s="5">
        <f>M21-VLOOKUP($A21,RankingWk2!$A$2:$H$33,3,FALSE)</f>
        <v>-5.3944681604793914</v>
      </c>
    </row>
    <row r="22" spans="1:14">
      <c r="A22" t="s">
        <v>42</v>
      </c>
      <c r="B22">
        <v>21</v>
      </c>
      <c r="C22">
        <v>1471.726584692077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4">
        <f t="shared" si="1"/>
        <v>1471.726584692077</v>
      </c>
      <c r="N22" s="5">
        <f>M22-VLOOKUP($A22,RankingWk2!$A$2:$H$33,3,FALSE)</f>
        <v>11.341366810539512</v>
      </c>
    </row>
    <row r="23" spans="1:14">
      <c r="A23" t="s">
        <v>44</v>
      </c>
      <c r="B23">
        <v>22</v>
      </c>
      <c r="C23">
        <v>1469.6977705309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4">
        <f t="shared" si="1"/>
        <v>1469.6977705309</v>
      </c>
      <c r="N23" s="5">
        <f>M23-VLOOKUP($A23,RankingWk2!$A$2:$H$33,3,FALSE)</f>
        <v>12.695945179562614</v>
      </c>
    </row>
    <row r="24" spans="1:14">
      <c r="A24" t="s">
        <v>41</v>
      </c>
      <c r="B24">
        <v>23</v>
      </c>
      <c r="C24">
        <v>1463.8918815308223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4">
        <f t="shared" si="1"/>
        <v>1463.8918815308223</v>
      </c>
      <c r="N24" s="5">
        <f>M24-VLOOKUP($A24,RankingWk2!$A$2:$H$33,3,FALSE)</f>
        <v>-8.6824361597598454</v>
      </c>
    </row>
    <row r="25" spans="1:14">
      <c r="A25" t="s">
        <v>37</v>
      </c>
      <c r="B25">
        <v>24</v>
      </c>
      <c r="C25">
        <v>1458.0710016921678</v>
      </c>
      <c r="D25">
        <v>2</v>
      </c>
      <c r="E25">
        <v>0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VLOOKUP($A25,RankingWk2!$A$2:$H$33,2,FALSE)-J25</f>
        <v>-1</v>
      </c>
      <c r="L25" t="str">
        <f t="shared" si="0"/>
        <v>New York Giants</v>
      </c>
      <c r="M25" s="4">
        <f t="shared" si="1"/>
        <v>1458.0710016921678</v>
      </c>
      <c r="N25" s="5">
        <f>M25-VLOOKUP($A25,RankingWk2!$A$2:$H$33,3,FALSE)</f>
        <v>-9.1839464178237904</v>
      </c>
    </row>
    <row r="26" spans="1:14">
      <c r="A26" t="s">
        <v>46</v>
      </c>
      <c r="B26">
        <v>25</v>
      </c>
      <c r="C26">
        <v>1458.0438967089569</v>
      </c>
      <c r="D26">
        <v>2</v>
      </c>
      <c r="E26">
        <v>1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VLOOKUP($A26,RankingWk2!$A$2:$H$33,2,FALSE)-J26</f>
        <v>-3</v>
      </c>
      <c r="L26" t="str">
        <f t="shared" si="0"/>
        <v>St. Louis Rams</v>
      </c>
      <c r="M26" s="4">
        <f t="shared" si="1"/>
        <v>1458.0438967089569</v>
      </c>
      <c r="N26" s="5">
        <f>M26-VLOOKUP($A26,RankingWk2!$A$2:$H$33,3,FALSE)</f>
        <v>-12.329573811449791</v>
      </c>
    </row>
    <row r="27" spans="1:14">
      <c r="A27" t="s">
        <v>34</v>
      </c>
      <c r="B27">
        <v>26</v>
      </c>
      <c r="C27">
        <v>1450.1946022884169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4">
        <f t="shared" si="1"/>
        <v>1450.1946022884169</v>
      </c>
      <c r="N27" s="5">
        <f>M27-VLOOKUP($A27,RankingWk2!$A$2:$H$33,3,FALSE)</f>
        <v>-7.4202512687140825</v>
      </c>
    </row>
    <row r="28" spans="1:14">
      <c r="A28" t="s">
        <v>27</v>
      </c>
      <c r="B28">
        <v>27</v>
      </c>
      <c r="C28">
        <v>1440.9937390369466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4">
        <f t="shared" si="1"/>
        <v>1440.9937390369466</v>
      </c>
      <c r="N28" s="5">
        <f>M28-VLOOKUP($A28,RankingWk2!$A$2:$H$33,3,FALSE)</f>
        <v>12.102884563296357</v>
      </c>
    </row>
    <row r="29" spans="1:14">
      <c r="A29" t="s">
        <v>21</v>
      </c>
      <c r="B29">
        <v>28</v>
      </c>
      <c r="C29">
        <v>1400.2516164362664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4">
        <f t="shared" si="1"/>
        <v>1400.2516164362664</v>
      </c>
      <c r="N29" s="5">
        <f>M29-VLOOKUP($A29,RankingWk2!$A$2:$H$33,3,FALSE)</f>
        <v>12.329573811449791</v>
      </c>
    </row>
    <row r="30" spans="1:14">
      <c r="A30" t="s">
        <v>23</v>
      </c>
      <c r="B30">
        <v>29</v>
      </c>
      <c r="C30">
        <v>1387.4657105776641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4">
        <f t="shared" si="1"/>
        <v>1387.4657105776641</v>
      </c>
      <c r="N30" s="5">
        <f>M30-VLOOKUP($A30,RankingWk2!$A$2:$H$33,3,FALSE)</f>
        <v>14.605556497577936</v>
      </c>
    </row>
    <row r="31" spans="1:14">
      <c r="A31" t="s">
        <v>39</v>
      </c>
      <c r="B31">
        <v>30</v>
      </c>
      <c r="C31">
        <v>1386.0699478507286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4">
        <f t="shared" si="1"/>
        <v>1386.0699478507286</v>
      </c>
      <c r="N31" s="5">
        <f>M31-VLOOKUP($A31,RankingWk2!$A$2:$H$33,3,FALSE)</f>
        <v>10.230787640698281</v>
      </c>
    </row>
    <row r="32" spans="1:14">
      <c r="A32" t="s">
        <v>45</v>
      </c>
      <c r="B32">
        <v>31</v>
      </c>
      <c r="C32">
        <v>1373.6281805410688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4">
        <f t="shared" si="1"/>
        <v>1373.6281805410688</v>
      </c>
      <c r="N32" s="5">
        <f>M32-VLOOKUP($A32,RankingWk2!$A$2:$H$33,3,FALSE)</f>
        <v>-10.230787640698281</v>
      </c>
    </row>
    <row r="33" spans="1:14">
      <c r="A33" t="s">
        <v>25</v>
      </c>
      <c r="B33">
        <v>32</v>
      </c>
      <c r="C33">
        <v>1371.7157485306072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4">
        <f t="shared" si="1"/>
        <v>1371.7157485306072</v>
      </c>
      <c r="N33" s="5">
        <f>M33-VLOOKUP($A33,RankingWk2!$A$2:$H$33,3,FALSE)</f>
        <v>14.366551111324497</v>
      </c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13" sqref="L13"/>
    </sheetView>
  </sheetViews>
  <sheetFormatPr baseColWidth="10" defaultColWidth="8.83203125" defaultRowHeight="14" x14ac:dyDescent="0"/>
  <sheetData>
    <row r="1" spans="1:14">
      <c r="A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3" t="s">
        <v>103</v>
      </c>
      <c r="K1" s="3" t="s">
        <v>104</v>
      </c>
      <c r="L1" s="3" t="s">
        <v>105</v>
      </c>
      <c r="M1" s="3" t="s">
        <v>93</v>
      </c>
      <c r="N1" s="3" t="s">
        <v>106</v>
      </c>
    </row>
    <row r="2" spans="1:14">
      <c r="A2" t="s">
        <v>43</v>
      </c>
      <c r="B2">
        <v>1</v>
      </c>
      <c r="C2">
        <v>1672.4240875734824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 t="shared" ref="L2:L33" si="0">A2</f>
        <v>New England Patriots</v>
      </c>
      <c r="M2" s="4">
        <f t="shared" ref="M2:M33" si="1">C2</f>
        <v>1672.4240875734824</v>
      </c>
      <c r="N2" s="5">
        <f>M2-VLOOKUP($A2,RankingWk2!$A$2:$H$33,3,FALSE)</f>
        <v>6.7264697479658935</v>
      </c>
    </row>
    <row r="3" spans="1:14">
      <c r="A3" t="s">
        <v>35</v>
      </c>
      <c r="B3">
        <f t="shared" ref="B3:B33" si="2">B2+1</f>
        <v>2</v>
      </c>
      <c r="C3">
        <v>1634.7206734935401</v>
      </c>
      <c r="D3">
        <v>2</v>
      </c>
      <c r="E3">
        <v>2</v>
      </c>
      <c r="F3">
        <v>0</v>
      </c>
      <c r="G3">
        <v>0</v>
      </c>
      <c r="H3">
        <v>0</v>
      </c>
      <c r="J3">
        <f t="shared" ref="J3:J33" si="3">J2+1</f>
        <v>2</v>
      </c>
      <c r="K3">
        <f>VLOOKUP($A3,RankingWk2!$A$2:$H$33,2,FALSE)-J3</f>
        <v>0</v>
      </c>
      <c r="L3" t="str">
        <f t="shared" si="0"/>
        <v>Denver Broncos</v>
      </c>
      <c r="M3" s="4">
        <f t="shared" si="1"/>
        <v>1634.7206734935401</v>
      </c>
      <c r="N3" s="5">
        <f>M3-VLOOKUP($A3,RankingWk2!$A$2:$H$33,3,FALSE)</f>
        <v>8.2901553165788755</v>
      </c>
    </row>
    <row r="4" spans="1:14">
      <c r="A4" t="s">
        <v>50</v>
      </c>
      <c r="B4">
        <f t="shared" si="2"/>
        <v>3</v>
      </c>
      <c r="C4">
        <v>1598.9057420634595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si="3"/>
        <v>3</v>
      </c>
      <c r="K4">
        <f>VLOOKUP($A4,RankingWk2!$A$2:$H$33,2,FALSE)-J4</f>
        <v>0</v>
      </c>
      <c r="L4" t="str">
        <f t="shared" si="0"/>
        <v>Seattle Seahawks</v>
      </c>
      <c r="M4" s="4">
        <f t="shared" si="1"/>
        <v>1598.9057420634595</v>
      </c>
      <c r="N4" s="5">
        <f>M4-VLOOKUP($A4,RankingWk2!$A$2:$H$33,3,FALSE)</f>
        <v>-10.48230912894951</v>
      </c>
    </row>
    <row r="5" spans="1:14">
      <c r="A5" t="s">
        <v>31</v>
      </c>
      <c r="B5">
        <f t="shared" si="2"/>
        <v>4</v>
      </c>
      <c r="C5">
        <v>1579.7496583385446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3"/>
        <v>4</v>
      </c>
      <c r="K5">
        <f>VLOOKUP($A5,RankingWk2!$A$2:$H$33,2,FALSE)-J5</f>
        <v>0</v>
      </c>
      <c r="L5" t="str">
        <f t="shared" si="0"/>
        <v>Cincinnati Bengals</v>
      </c>
      <c r="M5" s="4">
        <f t="shared" si="1"/>
        <v>1579.7496583385446</v>
      </c>
      <c r="N5" s="5">
        <f>M5-VLOOKUP($A5,RankingWk2!$A$2:$H$33,3,FALSE)</f>
        <v>9.8892328506535705</v>
      </c>
    </row>
    <row r="6" spans="1:14">
      <c r="A6" t="s">
        <v>52</v>
      </c>
      <c r="B6">
        <f t="shared" si="2"/>
        <v>5</v>
      </c>
      <c r="C6">
        <v>1558.7931102317364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3"/>
        <v>5</v>
      </c>
      <c r="K6">
        <f>VLOOKUP($A6,RankingWk2!$A$2:$H$33,2,FALSE)-J6</f>
        <v>5</v>
      </c>
      <c r="L6" t="str">
        <f t="shared" si="0"/>
        <v>Green Bay Packers</v>
      </c>
      <c r="M6" s="4">
        <f t="shared" si="1"/>
        <v>1558.7931102317364</v>
      </c>
      <c r="N6" s="5">
        <f>M6-VLOOKUP($A6,RankingWk2!$A$2:$H$33,3,FALSE)</f>
        <v>13.146312303922514</v>
      </c>
    </row>
    <row r="7" spans="1:14">
      <c r="A7" t="s">
        <v>32</v>
      </c>
      <c r="B7">
        <f t="shared" si="2"/>
        <v>6</v>
      </c>
      <c r="C7">
        <v>1558.514719316837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3"/>
        <v>6</v>
      </c>
      <c r="K7">
        <f>VLOOKUP($A7,RankingWk2!$A$2:$H$33,2,FALSE)-J7</f>
        <v>-1</v>
      </c>
      <c r="L7" t="str">
        <f t="shared" si="0"/>
        <v>San Francisco 49ers</v>
      </c>
      <c r="M7" s="4">
        <f t="shared" si="1"/>
        <v>1558.514719316837</v>
      </c>
      <c r="N7" s="5">
        <f>M7-VLOOKUP($A7,RankingWk2!$A$2:$H$33,3,FALSE)</f>
        <v>-9.4957502109962206</v>
      </c>
    </row>
    <row r="8" spans="1:14">
      <c r="A8" t="s">
        <v>48</v>
      </c>
      <c r="B8">
        <f t="shared" si="2"/>
        <v>7</v>
      </c>
      <c r="C8">
        <v>1558.0684483006303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3"/>
        <v>7</v>
      </c>
      <c r="K8">
        <f>VLOOKUP($A8,RankingWk2!$A$2:$H$33,2,FALSE)-J8</f>
        <v>1</v>
      </c>
      <c r="L8" t="str">
        <f t="shared" si="0"/>
        <v>Arizona Cardinals</v>
      </c>
      <c r="M8" s="4">
        <f t="shared" si="1"/>
        <v>1558.0684483006303</v>
      </c>
      <c r="N8" s="5">
        <f>M8-VLOOKUP($A8,RankingWk2!$A$2:$H$33,3,FALSE)</f>
        <v>8.7522528562005846</v>
      </c>
    </row>
    <row r="9" spans="1:14">
      <c r="A9" t="s">
        <v>30</v>
      </c>
      <c r="B9">
        <f t="shared" si="2"/>
        <v>8</v>
      </c>
      <c r="C9">
        <v>1555.3584299236734</v>
      </c>
      <c r="D9">
        <v>2</v>
      </c>
      <c r="E9">
        <v>1</v>
      </c>
      <c r="F9">
        <v>0</v>
      </c>
      <c r="G9">
        <v>1</v>
      </c>
      <c r="H9">
        <v>0</v>
      </c>
      <c r="J9">
        <f t="shared" si="3"/>
        <v>8</v>
      </c>
      <c r="K9">
        <f>VLOOKUP($A9,RankingWk2!$A$2:$H$33,2,FALSE)-J9</f>
        <v>3</v>
      </c>
      <c r="L9" t="str">
        <f t="shared" si="0"/>
        <v>Pittsburgh Steelers</v>
      </c>
      <c r="M9" s="4">
        <f t="shared" si="1"/>
        <v>1555.3584299236734</v>
      </c>
      <c r="N9" s="5">
        <f>M9-VLOOKUP($A9,RankingWk2!$A$2:$H$33,3,FALSE)</f>
        <v>16.172957897289734</v>
      </c>
    </row>
    <row r="10" spans="1:14">
      <c r="A10" t="s">
        <v>29</v>
      </c>
      <c r="B10">
        <f t="shared" si="2"/>
        <v>9</v>
      </c>
      <c r="C10">
        <v>1546.5311530866868</v>
      </c>
      <c r="D10">
        <v>2</v>
      </c>
      <c r="E10">
        <v>0</v>
      </c>
      <c r="F10">
        <v>0</v>
      </c>
      <c r="G10">
        <v>2</v>
      </c>
      <c r="H10">
        <v>0</v>
      </c>
      <c r="J10">
        <f t="shared" si="3"/>
        <v>9</v>
      </c>
      <c r="K10">
        <f>VLOOKUP($A10,RankingWk2!$A$2:$H$33,2,FALSE)-J10</f>
        <v>-2</v>
      </c>
      <c r="L10" t="str">
        <f t="shared" si="0"/>
        <v>Indianapolis Colts</v>
      </c>
      <c r="M10" s="4">
        <f t="shared" si="1"/>
        <v>1546.5311530866868</v>
      </c>
      <c r="N10" s="5">
        <f>M10-VLOOKUP($A10,RankingWk2!$A$2:$H$33,3,FALSE)</f>
        <v>-6.5110780096936196</v>
      </c>
    </row>
    <row r="11" spans="1:14">
      <c r="A11" t="s">
        <v>47</v>
      </c>
      <c r="B11">
        <f t="shared" si="2"/>
        <v>10</v>
      </c>
      <c r="C11">
        <v>1532.6151831897421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3"/>
        <v>10</v>
      </c>
      <c r="K11">
        <f>VLOOKUP($A11,RankingWk2!$A$2:$H$33,2,FALSE)-J11</f>
        <v>-1</v>
      </c>
      <c r="L11" t="str">
        <f t="shared" si="0"/>
        <v>Baltimore Ravens</v>
      </c>
      <c r="M11" s="4">
        <f t="shared" si="1"/>
        <v>1532.6151831897421</v>
      </c>
      <c r="N11" s="5">
        <f>M11-VLOOKUP($A11,RankingWk2!$A$2:$H$33,3,FALSE)</f>
        <v>-13.273554910091434</v>
      </c>
    </row>
    <row r="12" spans="1:14">
      <c r="A12" t="s">
        <v>38</v>
      </c>
      <c r="B12">
        <f t="shared" si="2"/>
        <v>11</v>
      </c>
      <c r="C12">
        <v>1528.6332971316101</v>
      </c>
      <c r="D12">
        <v>2</v>
      </c>
      <c r="E12">
        <v>2</v>
      </c>
      <c r="F12">
        <v>0</v>
      </c>
      <c r="G12">
        <v>0</v>
      </c>
      <c r="H12">
        <v>0</v>
      </c>
      <c r="J12">
        <f t="shared" si="3"/>
        <v>11</v>
      </c>
      <c r="K12">
        <f>VLOOKUP($A12,RankingWk2!$A$2:$H$33,2,FALSE)-J12</f>
        <v>3</v>
      </c>
      <c r="L12" t="str">
        <f t="shared" si="0"/>
        <v>Carolina Panthers</v>
      </c>
      <c r="M12" s="4">
        <f t="shared" si="1"/>
        <v>1528.6332971316101</v>
      </c>
      <c r="N12" s="5">
        <f>M12-VLOOKUP($A12,RankingWk2!$A$2:$H$33,3,FALSE)</f>
        <v>10.014437747246347</v>
      </c>
    </row>
    <row r="13" spans="1:14">
      <c r="A13" t="s">
        <v>40</v>
      </c>
      <c r="B13">
        <f t="shared" si="2"/>
        <v>12</v>
      </c>
      <c r="C13">
        <v>1522.1420950714034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3"/>
        <v>12</v>
      </c>
      <c r="K13">
        <f>VLOOKUP($A13,RankingWk2!$A$2:$H$33,2,FALSE)-J13</f>
        <v>-6</v>
      </c>
      <c r="L13" t="str">
        <f t="shared" si="0"/>
        <v>Dallas Cowboys</v>
      </c>
      <c r="M13" s="4">
        <f t="shared" si="1"/>
        <v>1522.1420950714034</v>
      </c>
      <c r="N13" s="5">
        <f>M13-VLOOKUP($A13,RankingWk2!$A$2:$H$33,3,FALSE)</f>
        <v>-41.635394533067483</v>
      </c>
    </row>
    <row r="14" spans="1:14">
      <c r="A14" t="s">
        <v>26</v>
      </c>
      <c r="B14">
        <f t="shared" si="2"/>
        <v>13</v>
      </c>
      <c r="C14">
        <v>1512.1560551740006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3"/>
        <v>13</v>
      </c>
      <c r="K14">
        <f>VLOOKUP($A14,RankingWk2!$A$2:$H$33,2,FALSE)-J14</f>
        <v>0</v>
      </c>
      <c r="L14" t="str">
        <f t="shared" si="0"/>
        <v>San Diego Chargers</v>
      </c>
      <c r="M14" s="4">
        <f t="shared" si="1"/>
        <v>1512.1560551740006</v>
      </c>
      <c r="N14" s="5">
        <f>M14-VLOOKUP($A14,RankingWk2!$A$2:$H$33,3,FALSE)</f>
        <v>-7.2252296756805663</v>
      </c>
    </row>
    <row r="15" spans="1:14">
      <c r="A15" t="s">
        <v>36</v>
      </c>
      <c r="B15">
        <f t="shared" si="2"/>
        <v>14</v>
      </c>
      <c r="C15">
        <v>1511.6663431701254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3"/>
        <v>14</v>
      </c>
      <c r="K15">
        <f>VLOOKUP($A15,RankingWk2!$A$2:$H$33,2,FALSE)-J15</f>
        <v>1</v>
      </c>
      <c r="L15" t="str">
        <f t="shared" si="0"/>
        <v>Kansas City Chiefs</v>
      </c>
      <c r="M15" s="4">
        <f t="shared" si="1"/>
        <v>1511.6663431701254</v>
      </c>
      <c r="N15" s="5">
        <f>M15-VLOOKUP($A15,RankingWk2!$A$2:$H$33,3,FALSE)</f>
        <v>-5.6261521416058713</v>
      </c>
    </row>
    <row r="16" spans="1:14">
      <c r="A16" t="s">
        <v>22</v>
      </c>
      <c r="B16">
        <f t="shared" si="2"/>
        <v>15</v>
      </c>
      <c r="C16">
        <v>1506.9459134463702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3"/>
        <v>15</v>
      </c>
      <c r="K16">
        <f>VLOOKUP($A16,RankingWk2!$A$2:$H$33,2,FALSE)-J16</f>
        <v>-3</v>
      </c>
      <c r="L16" t="str">
        <f t="shared" si="0"/>
        <v>New Orleans Saints</v>
      </c>
      <c r="M16" s="4">
        <f t="shared" si="1"/>
        <v>1506.9459134463702</v>
      </c>
      <c r="N16" s="5">
        <f>M16-VLOOKUP($A16,RankingWk2!$A$2:$H$33,3,FALSE)</f>
        <v>-13.034549523837995</v>
      </c>
    </row>
    <row r="17" spans="1:14">
      <c r="A17" t="s">
        <v>24</v>
      </c>
      <c r="B17">
        <f t="shared" si="2"/>
        <v>16</v>
      </c>
      <c r="C17">
        <v>1506.1866916479689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3"/>
        <v>16</v>
      </c>
      <c r="K17">
        <f>VLOOKUP($A17,RankingWk2!$A$2:$H$33,2,FALSE)-J17</f>
        <v>3</v>
      </c>
      <c r="L17" t="str">
        <f t="shared" si="0"/>
        <v>Atlanta Falcons</v>
      </c>
      <c r="M17" s="4">
        <f t="shared" si="1"/>
        <v>1506.1866916479689</v>
      </c>
      <c r="N17" s="5">
        <f>M17-VLOOKUP($A17,RankingWk2!$A$2:$H$33,3,FALSE)</f>
        <v>10.515948005310293</v>
      </c>
    </row>
    <row r="18" spans="1:14">
      <c r="A18" t="s">
        <v>28</v>
      </c>
      <c r="B18">
        <f t="shared" si="2"/>
        <v>17</v>
      </c>
      <c r="C18">
        <v>1504.8826334658604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3"/>
        <v>17</v>
      </c>
      <c r="K18">
        <f>VLOOKUP($A18,RankingWk2!$A$2:$H$33,2,FALSE)-J18</f>
        <v>-1</v>
      </c>
      <c r="L18" t="str">
        <f t="shared" si="0"/>
        <v>Philadelphia Eagles</v>
      </c>
      <c r="M18" s="4">
        <f t="shared" si="1"/>
        <v>1504.8826334658604</v>
      </c>
      <c r="N18" s="5">
        <f>M18-VLOOKUP($A18,RankingWk2!$A$2:$H$33,3,FALSE)</f>
        <v>-7.1907231852335372</v>
      </c>
    </row>
    <row r="19" spans="1:14">
      <c r="A19" t="s">
        <v>51</v>
      </c>
      <c r="B19">
        <f t="shared" si="2"/>
        <v>18</v>
      </c>
      <c r="C19">
        <v>1497.2622747214293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3"/>
        <v>18</v>
      </c>
      <c r="K19">
        <f>VLOOKUP($A19,RankingWk2!$A$2:$H$33,2,FALSE)-J19</f>
        <v>-1</v>
      </c>
      <c r="L19" t="str">
        <f t="shared" si="0"/>
        <v>Detroit Lions</v>
      </c>
      <c r="M19" s="4">
        <f t="shared" si="1"/>
        <v>1497.2622747214293</v>
      </c>
      <c r="N19" s="5">
        <f>M19-VLOOKUP($A19,RankingWk2!$A$2:$H$33,3,FALSE)</f>
        <v>-10.00936522305301</v>
      </c>
    </row>
    <row r="20" spans="1:14">
      <c r="A20" t="s">
        <v>49</v>
      </c>
      <c r="B20">
        <f t="shared" si="2"/>
        <v>19</v>
      </c>
      <c r="C20">
        <v>1492.2881333522178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3"/>
        <v>19</v>
      </c>
      <c r="K20">
        <f>VLOOKUP($A20,RankingWk2!$A$2:$H$33,2,FALSE)-J20</f>
        <v>-1</v>
      </c>
      <c r="L20" t="str">
        <f t="shared" si="0"/>
        <v>Miami Dolphins</v>
      </c>
      <c r="M20" s="4">
        <f t="shared" si="1"/>
        <v>1492.2881333522178</v>
      </c>
      <c r="N20" s="5">
        <f>M20-VLOOKUP($A20,RankingWk2!$A$2:$H$33,3,FALSE)</f>
        <v>-10.770882975809855</v>
      </c>
    </row>
    <row r="21" spans="1:14">
      <c r="A21" t="s">
        <v>33</v>
      </c>
      <c r="B21">
        <f t="shared" si="2"/>
        <v>20</v>
      </c>
      <c r="C21">
        <v>1488.6076545788064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3"/>
        <v>20</v>
      </c>
      <c r="K21">
        <f>VLOOKUP($A21,RankingWk2!$A$2:$H$33,2,FALSE)-J21</f>
        <v>0</v>
      </c>
      <c r="L21" t="str">
        <f t="shared" si="0"/>
        <v>Buffalo Bills</v>
      </c>
      <c r="M21" s="4">
        <f t="shared" si="1"/>
        <v>1488.6076545788064</v>
      </c>
      <c r="N21" s="5">
        <f>M21-VLOOKUP($A21,RankingWk2!$A$2:$H$33,3,FALSE)</f>
        <v>-4.0624665729928893</v>
      </c>
    </row>
    <row r="22" spans="1:14">
      <c r="A22" t="s">
        <v>42</v>
      </c>
      <c r="B22">
        <f t="shared" si="2"/>
        <v>21</v>
      </c>
      <c r="C22">
        <v>1473.0585862795635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3"/>
        <v>21</v>
      </c>
      <c r="K22">
        <f>VLOOKUP($A22,RankingWk2!$A$2:$H$33,2,FALSE)-J22</f>
        <v>3</v>
      </c>
      <c r="L22" t="str">
        <f t="shared" si="0"/>
        <v>Minnesota Vikings</v>
      </c>
      <c r="M22" s="4">
        <f t="shared" si="1"/>
        <v>1473.0585862795635</v>
      </c>
      <c r="N22" s="5">
        <f>M22-VLOOKUP($A22,RankingWk2!$A$2:$H$33,3,FALSE)</f>
        <v>12.673368398026014</v>
      </c>
    </row>
    <row r="23" spans="1:14">
      <c r="A23" t="s">
        <v>44</v>
      </c>
      <c r="B23">
        <f t="shared" si="2"/>
        <v>22</v>
      </c>
      <c r="C23">
        <v>1471.0297721183865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3"/>
        <v>22</v>
      </c>
      <c r="K23">
        <f>VLOOKUP($A23,RankingWk2!$A$2:$H$33,2,FALSE)-J23</f>
        <v>4</v>
      </c>
      <c r="L23" t="str">
        <f t="shared" si="0"/>
        <v>New York Jets</v>
      </c>
      <c r="M23" s="4">
        <f t="shared" si="1"/>
        <v>1471.0297721183865</v>
      </c>
      <c r="N23" s="5">
        <f>M23-VLOOKUP($A23,RankingWk2!$A$2:$H$33,3,FALSE)</f>
        <v>14.027946767049116</v>
      </c>
    </row>
    <row r="24" spans="1:14">
      <c r="A24" t="s">
        <v>41</v>
      </c>
      <c r="B24">
        <f t="shared" si="2"/>
        <v>23</v>
      </c>
      <c r="C24">
        <v>1465.2238831183088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3"/>
        <v>23</v>
      </c>
      <c r="K24">
        <f>VLOOKUP($A24,RankingWk2!$A$2:$H$33,2,FALSE)-J24</f>
        <v>-2</v>
      </c>
      <c r="L24" t="str">
        <f t="shared" si="0"/>
        <v>Houston Texans</v>
      </c>
      <c r="M24" s="4">
        <f t="shared" si="1"/>
        <v>1465.2238831183088</v>
      </c>
      <c r="N24" s="5">
        <f>M24-VLOOKUP($A24,RankingWk2!$A$2:$H$33,3,FALSE)</f>
        <v>-7.3504345722733433</v>
      </c>
    </row>
    <row r="25" spans="1:14">
      <c r="A25" t="s">
        <v>37</v>
      </c>
      <c r="B25">
        <f t="shared" si="2"/>
        <v>24</v>
      </c>
      <c r="C25">
        <v>1459.4030032796543</v>
      </c>
      <c r="D25">
        <v>2</v>
      </c>
      <c r="E25">
        <v>0</v>
      </c>
      <c r="F25">
        <v>0</v>
      </c>
      <c r="G25">
        <v>2</v>
      </c>
      <c r="H25">
        <v>0</v>
      </c>
      <c r="J25">
        <f t="shared" si="3"/>
        <v>24</v>
      </c>
      <c r="K25">
        <f>VLOOKUP($A25,RankingWk2!$A$2:$H$33,2,FALSE)-J25</f>
        <v>-1</v>
      </c>
      <c r="L25" t="str">
        <f t="shared" si="0"/>
        <v>New York Giants</v>
      </c>
      <c r="M25" s="4">
        <f t="shared" si="1"/>
        <v>1459.4030032796543</v>
      </c>
      <c r="N25" s="5">
        <f>M25-VLOOKUP($A25,RankingWk2!$A$2:$H$33,3,FALSE)</f>
        <v>-7.8519448303372883</v>
      </c>
    </row>
    <row r="26" spans="1:14">
      <c r="A26" t="s">
        <v>46</v>
      </c>
      <c r="B26">
        <f t="shared" si="2"/>
        <v>25</v>
      </c>
      <c r="C26">
        <v>1459.3758982964434</v>
      </c>
      <c r="D26">
        <v>2</v>
      </c>
      <c r="E26">
        <v>1</v>
      </c>
      <c r="F26">
        <v>0</v>
      </c>
      <c r="G26">
        <v>1</v>
      </c>
      <c r="H26">
        <v>0</v>
      </c>
      <c r="J26">
        <f t="shared" si="3"/>
        <v>25</v>
      </c>
      <c r="K26">
        <f>VLOOKUP($A26,RankingWk2!$A$2:$H$33,2,FALSE)-J26</f>
        <v>-3</v>
      </c>
      <c r="L26" t="str">
        <f t="shared" si="0"/>
        <v>St. Louis Rams</v>
      </c>
      <c r="M26" s="4">
        <f t="shared" si="1"/>
        <v>1459.3758982964434</v>
      </c>
      <c r="N26" s="5">
        <f>M26-VLOOKUP($A26,RankingWk2!$A$2:$H$33,3,FALSE)</f>
        <v>-10.997572223963289</v>
      </c>
    </row>
    <row r="27" spans="1:14">
      <c r="A27" t="s">
        <v>34</v>
      </c>
      <c r="B27">
        <f t="shared" si="2"/>
        <v>26</v>
      </c>
      <c r="C27">
        <v>1451.5266038759034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3"/>
        <v>26</v>
      </c>
      <c r="K27">
        <f>VLOOKUP($A27,RankingWk2!$A$2:$H$33,2,FALSE)-J27</f>
        <v>-1</v>
      </c>
      <c r="L27" t="str">
        <f t="shared" si="0"/>
        <v>Chicago Bears</v>
      </c>
      <c r="M27" s="4">
        <f t="shared" si="1"/>
        <v>1451.5266038759034</v>
      </c>
      <c r="N27" s="5">
        <f>M27-VLOOKUP($A27,RankingWk2!$A$2:$H$33,3,FALSE)</f>
        <v>-6.0882496812275804</v>
      </c>
    </row>
    <row r="28" spans="1:14">
      <c r="A28" t="s">
        <v>27</v>
      </c>
      <c r="B28">
        <f t="shared" si="2"/>
        <v>27</v>
      </c>
      <c r="C28">
        <v>1442.3257406244331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3"/>
        <v>27</v>
      </c>
      <c r="K28">
        <f>VLOOKUP($A28,RankingWk2!$A$2:$H$33,2,FALSE)-J28</f>
        <v>0</v>
      </c>
      <c r="L28" t="str">
        <f t="shared" si="0"/>
        <v>Jacksonville Jaguars</v>
      </c>
      <c r="M28" s="4">
        <f t="shared" si="1"/>
        <v>1442.3257406244331</v>
      </c>
      <c r="N28" s="5">
        <f>M28-VLOOKUP($A28,RankingWk2!$A$2:$H$33,3,FALSE)</f>
        <v>13.434886150782859</v>
      </c>
    </row>
    <row r="29" spans="1:14">
      <c r="A29" t="s">
        <v>21</v>
      </c>
      <c r="B29">
        <f t="shared" si="2"/>
        <v>28</v>
      </c>
      <c r="C29">
        <v>1401.5836180237529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3"/>
        <v>28</v>
      </c>
      <c r="K29">
        <f>VLOOKUP($A29,RankingWk2!$A$2:$H$33,2,FALSE)-J29</f>
        <v>0</v>
      </c>
      <c r="L29" t="str">
        <f t="shared" si="0"/>
        <v>Washington Redskins</v>
      </c>
      <c r="M29" s="4">
        <f t="shared" si="1"/>
        <v>1401.5836180237529</v>
      </c>
      <c r="N29" s="5">
        <f>M29-VLOOKUP($A29,RankingWk2!$A$2:$H$33,3,FALSE)</f>
        <v>13.661575398936293</v>
      </c>
    </row>
    <row r="30" spans="1:14">
      <c r="A30" t="s">
        <v>23</v>
      </c>
      <c r="B30">
        <f t="shared" si="2"/>
        <v>29</v>
      </c>
      <c r="C30">
        <v>1388.7977121651506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3"/>
        <v>29</v>
      </c>
      <c r="K30">
        <f>VLOOKUP($A30,RankingWk2!$A$2:$H$33,2,FALSE)-J30</f>
        <v>2</v>
      </c>
      <c r="L30" t="str">
        <f t="shared" si="0"/>
        <v>Oakland Raiders</v>
      </c>
      <c r="M30" s="4">
        <f t="shared" si="1"/>
        <v>1388.7977121651506</v>
      </c>
      <c r="N30" s="5">
        <f>M30-VLOOKUP($A30,RankingWk2!$A$2:$H$33,3,FALSE)</f>
        <v>15.937558085064438</v>
      </c>
    </row>
    <row r="31" spans="1:14">
      <c r="A31" t="s">
        <v>39</v>
      </c>
      <c r="B31">
        <f t="shared" si="2"/>
        <v>30</v>
      </c>
      <c r="C31">
        <v>1387.4019494382151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3"/>
        <v>30</v>
      </c>
      <c r="K31">
        <f>VLOOKUP($A31,RankingWk2!$A$2:$H$33,2,FALSE)-J31</f>
        <v>0</v>
      </c>
      <c r="L31" t="str">
        <f t="shared" si="0"/>
        <v>Cleveland Browns</v>
      </c>
      <c r="M31" s="4">
        <f t="shared" si="1"/>
        <v>1387.4019494382151</v>
      </c>
      <c r="N31" s="5">
        <f>M31-VLOOKUP($A31,RankingWk2!$A$2:$H$33,3,FALSE)</f>
        <v>11.562789228184783</v>
      </c>
    </row>
    <row r="32" spans="1:14">
      <c r="A32" t="s">
        <v>45</v>
      </c>
      <c r="B32">
        <f t="shared" si="2"/>
        <v>31</v>
      </c>
      <c r="C32">
        <v>1374.9601821285553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3"/>
        <v>31</v>
      </c>
      <c r="K32">
        <f>VLOOKUP($A32,RankingWk2!$A$2:$H$33,2,FALSE)-J32</f>
        <v>-2</v>
      </c>
      <c r="L32" t="str">
        <f t="shared" si="0"/>
        <v>Tennessee Titans</v>
      </c>
      <c r="M32" s="4">
        <f t="shared" si="1"/>
        <v>1374.9601821285553</v>
      </c>
      <c r="N32" s="5">
        <f>M32-VLOOKUP($A32,RankingWk2!$A$2:$H$33,3,FALSE)</f>
        <v>-8.8987860532117793</v>
      </c>
    </row>
    <row r="33" spans="1:14">
      <c r="A33" t="s">
        <v>25</v>
      </c>
      <c r="B33">
        <f t="shared" si="2"/>
        <v>32</v>
      </c>
      <c r="C33">
        <v>1373.0477501180937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3"/>
        <v>32</v>
      </c>
      <c r="K33">
        <f>VLOOKUP($A33,RankingWk2!$A$2:$H$33,2,FALSE)-J33</f>
        <v>0</v>
      </c>
      <c r="L33" t="str">
        <f t="shared" si="0"/>
        <v>Tampa Bay Buccaneers</v>
      </c>
      <c r="M33" s="4">
        <f t="shared" si="1"/>
        <v>1373.0477501180937</v>
      </c>
      <c r="N33" s="5">
        <f>M33-VLOOKUP($A33,RankingWk2!$A$2:$H$33,3,FALSE)</f>
        <v>15.698552698811</v>
      </c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RankingWk3(DYAR)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2015-09-22T17:05:50Z</dcterms:created>
  <dcterms:modified xsi:type="dcterms:W3CDTF">2015-09-29T14:09:06Z</dcterms:modified>
</cp:coreProperties>
</file>