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3820" yWindow="0" windowWidth="25420" windowHeight="14980"/>
  </bookViews>
  <sheets>
    <sheet name="NoGamma" sheetId="2" r:id="rId1"/>
    <sheet name="RankingWk4" sheetId="1" r:id="rId2"/>
    <sheet name="RankingWk3" sheetId="3" r:id="rId3"/>
    <sheet name="RankingWk1" sheetId="4" r:id="rId4"/>
    <sheet name="Sheet5" sheetId="7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D4" i="7"/>
  <c r="E3" i="7"/>
  <c r="D3" i="7"/>
  <c r="A3" i="7"/>
  <c r="A2" i="7"/>
  <c r="A1" i="7"/>
  <c r="M33" i="1"/>
  <c r="Q33" i="1"/>
  <c r="M32" i="1"/>
  <c r="Q32" i="1"/>
  <c r="M31" i="1"/>
  <c r="Q31" i="1"/>
  <c r="M30" i="1"/>
  <c r="Q30" i="1"/>
  <c r="M29" i="1"/>
  <c r="Q29" i="1"/>
  <c r="M28" i="1"/>
  <c r="Q28" i="1"/>
  <c r="M27" i="1"/>
  <c r="Q27" i="1"/>
  <c r="M26" i="1"/>
  <c r="Q26" i="1"/>
  <c r="M25" i="1"/>
  <c r="Q25" i="1"/>
  <c r="M24" i="1"/>
  <c r="Q24" i="1"/>
  <c r="M23" i="1"/>
  <c r="Q23" i="1"/>
  <c r="M22" i="1"/>
  <c r="Q22" i="1"/>
  <c r="M21" i="1"/>
  <c r="Q21" i="1"/>
  <c r="M20" i="1"/>
  <c r="Q20" i="1"/>
  <c r="M19" i="1"/>
  <c r="Q19" i="1"/>
  <c r="M18" i="1"/>
  <c r="Q18" i="1"/>
  <c r="M17" i="1"/>
  <c r="Q17" i="1"/>
  <c r="M16" i="1"/>
  <c r="Q16" i="1"/>
  <c r="M15" i="1"/>
  <c r="Q15" i="1"/>
  <c r="M14" i="1"/>
  <c r="Q14" i="1"/>
  <c r="M13" i="1"/>
  <c r="Q13" i="1"/>
  <c r="M12" i="1"/>
  <c r="Q12" i="1"/>
  <c r="M11" i="1"/>
  <c r="Q11" i="1"/>
  <c r="M10" i="1"/>
  <c r="Q10" i="1"/>
  <c r="M9" i="1"/>
  <c r="Q9" i="1"/>
  <c r="M8" i="1"/>
  <c r="Q8" i="1"/>
  <c r="M7" i="1"/>
  <c r="Q7" i="1"/>
  <c r="M6" i="1"/>
  <c r="Q6" i="1"/>
  <c r="M5" i="1"/>
  <c r="Q5" i="1"/>
  <c r="M4" i="1"/>
  <c r="Q4" i="1"/>
  <c r="M3" i="1"/>
  <c r="Q3" i="1"/>
  <c r="M2" i="1"/>
  <c r="Q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3" i="4"/>
  <c r="L3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3" i="3"/>
  <c r="N33" i="3"/>
  <c r="L3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K33" i="3"/>
  <c r="M32" i="3"/>
  <c r="N32" i="3"/>
  <c r="L32" i="3"/>
  <c r="K32" i="3"/>
  <c r="M31" i="3"/>
  <c r="N31" i="3"/>
  <c r="L31" i="3"/>
  <c r="K31" i="3"/>
  <c r="M30" i="3"/>
  <c r="N30" i="3"/>
  <c r="L30" i="3"/>
  <c r="K30" i="3"/>
  <c r="M29" i="3"/>
  <c r="N29" i="3"/>
  <c r="L29" i="3"/>
  <c r="K29" i="3"/>
  <c r="M28" i="3"/>
  <c r="N28" i="3"/>
  <c r="L28" i="3"/>
  <c r="K28" i="3"/>
  <c r="M27" i="3"/>
  <c r="N27" i="3"/>
  <c r="L27" i="3"/>
  <c r="K27" i="3"/>
  <c r="M26" i="3"/>
  <c r="N26" i="3"/>
  <c r="L26" i="3"/>
  <c r="K26" i="3"/>
  <c r="M25" i="3"/>
  <c r="N25" i="3"/>
  <c r="L25" i="3"/>
  <c r="K25" i="3"/>
  <c r="M24" i="3"/>
  <c r="N24" i="3"/>
  <c r="L24" i="3"/>
  <c r="K24" i="3"/>
  <c r="M23" i="3"/>
  <c r="N23" i="3"/>
  <c r="L23" i="3"/>
  <c r="K23" i="3"/>
  <c r="M22" i="3"/>
  <c r="N22" i="3"/>
  <c r="L22" i="3"/>
  <c r="K22" i="3"/>
  <c r="M21" i="3"/>
  <c r="N21" i="3"/>
  <c r="L21" i="3"/>
  <c r="K21" i="3"/>
  <c r="M20" i="3"/>
  <c r="N20" i="3"/>
  <c r="L20" i="3"/>
  <c r="K20" i="3"/>
  <c r="M19" i="3"/>
  <c r="N19" i="3"/>
  <c r="L19" i="3"/>
  <c r="K19" i="3"/>
  <c r="M18" i="3"/>
  <c r="N18" i="3"/>
  <c r="L18" i="3"/>
  <c r="K18" i="3"/>
  <c r="M17" i="3"/>
  <c r="N17" i="3"/>
  <c r="L17" i="3"/>
  <c r="K17" i="3"/>
  <c r="M16" i="3"/>
  <c r="N16" i="3"/>
  <c r="L16" i="3"/>
  <c r="K16" i="3"/>
  <c r="M15" i="3"/>
  <c r="N15" i="3"/>
  <c r="L15" i="3"/>
  <c r="K15" i="3"/>
  <c r="M14" i="3"/>
  <c r="N14" i="3"/>
  <c r="L14" i="3"/>
  <c r="K14" i="3"/>
  <c r="M13" i="3"/>
  <c r="N13" i="3"/>
  <c r="L13" i="3"/>
  <c r="K13" i="3"/>
  <c r="M12" i="3"/>
  <c r="N12" i="3"/>
  <c r="L12" i="3"/>
  <c r="K12" i="3"/>
  <c r="M11" i="3"/>
  <c r="N11" i="3"/>
  <c r="L11" i="3"/>
  <c r="K11" i="3"/>
  <c r="M10" i="3"/>
  <c r="N10" i="3"/>
  <c r="L10" i="3"/>
  <c r="K10" i="3"/>
  <c r="M9" i="3"/>
  <c r="N9" i="3"/>
  <c r="L9" i="3"/>
  <c r="K9" i="3"/>
  <c r="M8" i="3"/>
  <c r="N8" i="3"/>
  <c r="L8" i="3"/>
  <c r="K8" i="3"/>
  <c r="M7" i="3"/>
  <c r="N7" i="3"/>
  <c r="L7" i="3"/>
  <c r="K7" i="3"/>
  <c r="M6" i="3"/>
  <c r="N6" i="3"/>
  <c r="L6" i="3"/>
  <c r="K6" i="3"/>
  <c r="M5" i="3"/>
  <c r="N5" i="3"/>
  <c r="L5" i="3"/>
  <c r="K5" i="3"/>
  <c r="M4" i="3"/>
  <c r="N4" i="3"/>
  <c r="L4" i="3"/>
  <c r="K4" i="3"/>
  <c r="M3" i="3"/>
  <c r="N3" i="3"/>
  <c r="L3" i="3"/>
  <c r="K3" i="3"/>
  <c r="M2" i="3"/>
  <c r="N2" i="3"/>
  <c r="L2" i="3"/>
  <c r="K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</calcChain>
</file>

<file path=xl/sharedStrings.xml><?xml version="1.0" encoding="utf-8"?>
<sst xmlns="http://schemas.openxmlformats.org/spreadsheetml/2006/main" count="194" uniqueCount="73">
  <si>
    <t>Player</t>
  </si>
  <si>
    <t>Rating</t>
  </si>
  <si>
    <t>Games</t>
  </si>
  <si>
    <t>Win</t>
  </si>
  <si>
    <t>Draw</t>
  </si>
  <si>
    <t>Loss</t>
  </si>
  <si>
    <t>Lag</t>
  </si>
  <si>
    <t>New England Patriots</t>
  </si>
  <si>
    <t>Denver Broncos</t>
  </si>
  <si>
    <t>Seattle Seahawks</t>
  </si>
  <si>
    <t>Cincinnati Bengals</t>
  </si>
  <si>
    <t>Arizona Cardinals</t>
  </si>
  <si>
    <t>Green Bay Packers</t>
  </si>
  <si>
    <t>Dallas Cowboys</t>
  </si>
  <si>
    <t>Pittsburgh Steelers</t>
  </si>
  <si>
    <t>San Francisco 49ers</t>
  </si>
  <si>
    <t>Indianapolis Colts</t>
  </si>
  <si>
    <t>Carolina Panthers</t>
  </si>
  <si>
    <t>Baltimore Ravens</t>
  </si>
  <si>
    <t>Atlanta Falcons</t>
  </si>
  <si>
    <t>Philadelphia Eagles</t>
  </si>
  <si>
    <t>Kansas City Chiefs</t>
  </si>
  <si>
    <t>San Diego Chargers</t>
  </si>
  <si>
    <t>Buffalo Bills</t>
  </si>
  <si>
    <t>New Orleans Saints</t>
  </si>
  <si>
    <t>Detroit Lions</t>
  </si>
  <si>
    <t>Minnesota Vikings</t>
  </si>
  <si>
    <t>Miami Dolphins</t>
  </si>
  <si>
    <t>Houston Texans</t>
  </si>
  <si>
    <t>New York Giants</t>
  </si>
  <si>
    <t>New York Jets</t>
  </si>
  <si>
    <t>St. Louis Rams</t>
  </si>
  <si>
    <t>Chicago Bears</t>
  </si>
  <si>
    <t>Jacksonville Jaguars</t>
  </si>
  <si>
    <t>Oakland Raiders</t>
  </si>
  <si>
    <t>Washington Redskins</t>
  </si>
  <si>
    <t>Cleveland Browns</t>
  </si>
  <si>
    <t>Tennessee Titans</t>
  </si>
  <si>
    <t>Tampa Bay Buccaneers</t>
  </si>
  <si>
    <t>Week</t>
  </si>
  <si>
    <t>Away</t>
  </si>
  <si>
    <t>Home</t>
  </si>
  <si>
    <t>Probability</t>
  </si>
  <si>
    <t>Prediction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</si>
  <si>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</si>
  <si>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</si>
  <si>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</si>
  <si>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</si>
  <si>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</si>
  <si>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</si>
  <si>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</si>
  <si>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</si>
  <si>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</si>
  <si>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</si>
  <si>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</si>
  <si>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</si>
  <si>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</si>
  <si>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</si>
  <si>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</si>
  <si>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FiveThirtyEight</t>
  </si>
  <si>
    <t>Actual</t>
  </si>
  <si>
    <t>Firstborn</t>
  </si>
  <si>
    <t>% Win</t>
  </si>
  <si>
    <t>Margin</t>
  </si>
  <si>
    <t>Ranking</t>
  </si>
  <si>
    <t>Rank Change</t>
  </si>
  <si>
    <t>Team</t>
  </si>
  <si>
    <t>Rating Change</t>
  </si>
  <si>
    <t>Rank</t>
  </si>
  <si>
    <t>Rank Change vs Wk1</t>
  </si>
  <si>
    <t>Rank Change vs Prior Week</t>
  </si>
  <si>
    <t>Rating Change vs Prior Week</t>
  </si>
  <si>
    <t>Rating Change vs Wk1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</si>
</sst>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</cellXfs>
  <cellStyles count="7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.15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dictions"/>
      <sheetName val="NoGamma"/>
      <sheetName val="GammaScale"/>
      <sheetName val="GammaRaw"/>
      <sheetName val="RankingWk1"/>
      <sheetName val="RankingWk2"/>
      <sheetName val="RankingWk3"/>
      <sheetName val="RankingWk3(DYA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New England Patriots</v>
          </cell>
          <cell r="B2">
            <v>1</v>
          </cell>
          <cell r="C2">
            <v>1665.6976178255165</v>
          </cell>
          <cell r="D2">
            <v>1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</row>
        <row r="3">
          <cell r="A3" t="str">
            <v>Denver Broncos</v>
          </cell>
          <cell r="B3">
            <v>2</v>
          </cell>
          <cell r="C3">
            <v>1626.4305181769612</v>
          </cell>
          <cell r="D3">
            <v>1</v>
          </cell>
          <cell r="E3">
            <v>1</v>
          </cell>
          <cell r="F3">
            <v>0</v>
          </cell>
          <cell r="G3">
            <v>0</v>
          </cell>
          <cell r="H3">
            <v>0</v>
          </cell>
        </row>
        <row r="4">
          <cell r="A4" t="str">
            <v>Seattle Seahawks</v>
          </cell>
          <cell r="B4">
            <v>3</v>
          </cell>
          <cell r="C4">
            <v>1609.388051192409</v>
          </cell>
          <cell r="D4">
            <v>1</v>
          </cell>
          <cell r="E4">
            <v>0</v>
          </cell>
          <cell r="F4">
            <v>0</v>
          </cell>
          <cell r="G4">
            <v>1</v>
          </cell>
          <cell r="H4">
            <v>0</v>
          </cell>
        </row>
        <row r="5">
          <cell r="A5" t="str">
            <v>Cincinnati Bengals</v>
          </cell>
          <cell r="B5">
            <v>4</v>
          </cell>
          <cell r="C5">
            <v>1569.860425487891</v>
          </cell>
          <cell r="D5">
            <v>1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</row>
        <row r="6">
          <cell r="A6" t="str">
            <v>San Francisco 49ers</v>
          </cell>
          <cell r="B6">
            <v>5</v>
          </cell>
          <cell r="C6">
            <v>1568.0104695278333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</row>
        <row r="7">
          <cell r="A7" t="str">
            <v>Dallas Cowboys</v>
          </cell>
          <cell r="B7">
            <v>6</v>
          </cell>
          <cell r="C7">
            <v>1563.7774896044709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Indianapolis Colts</v>
          </cell>
          <cell r="B8">
            <v>7</v>
          </cell>
          <cell r="C8">
            <v>1553.0422310963804</v>
          </cell>
          <cell r="D8">
            <v>1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</row>
        <row r="9">
          <cell r="A9" t="str">
            <v>Arizona Cardinals</v>
          </cell>
          <cell r="B9">
            <v>8</v>
          </cell>
          <cell r="C9">
            <v>1549.3161954444297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Baltimore Ravens</v>
          </cell>
          <cell r="B10">
            <v>9</v>
          </cell>
          <cell r="C10">
            <v>1545.8887380998335</v>
          </cell>
          <cell r="D10">
            <v>1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</row>
        <row r="11">
          <cell r="A11" t="str">
            <v>Green Bay Packers</v>
          </cell>
          <cell r="B11">
            <v>10</v>
          </cell>
          <cell r="C11">
            <v>1545.6467979278139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Pittsburgh Steelers</v>
          </cell>
          <cell r="B12">
            <v>11</v>
          </cell>
          <cell r="C12">
            <v>1539.1854720263836</v>
          </cell>
          <cell r="D12">
            <v>1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</row>
        <row r="13">
          <cell r="A13" t="str">
            <v>New Orleans Saints</v>
          </cell>
          <cell r="B13">
            <v>12</v>
          </cell>
          <cell r="C13">
            <v>1519.9804629702082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</row>
        <row r="14">
          <cell r="A14" t="str">
            <v>San Diego Chargers</v>
          </cell>
          <cell r="B14">
            <v>13</v>
          </cell>
          <cell r="C14">
            <v>1519.3812848496812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Carolina Panthers</v>
          </cell>
          <cell r="B15">
            <v>14</v>
          </cell>
          <cell r="C15">
            <v>1518.6188593843638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Kansas City Chiefs</v>
          </cell>
          <cell r="B16">
            <v>15</v>
          </cell>
          <cell r="C16">
            <v>1517.2924953117313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Philadelphia Eagles</v>
          </cell>
          <cell r="B17">
            <v>16</v>
          </cell>
          <cell r="C17">
            <v>1512.0733566510939</v>
          </cell>
          <cell r="D17">
            <v>1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</row>
        <row r="18">
          <cell r="A18" t="str">
            <v>Detroit Lions</v>
          </cell>
          <cell r="B18">
            <v>17</v>
          </cell>
          <cell r="C18">
            <v>1507.2716399444823</v>
          </cell>
          <cell r="D18">
            <v>1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</row>
        <row r="19">
          <cell r="A19" t="str">
            <v>Miami Dolphins</v>
          </cell>
          <cell r="B19">
            <v>18</v>
          </cell>
          <cell r="C19">
            <v>1503.0590163280276</v>
          </cell>
          <cell r="D19">
            <v>1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Atlanta Falcons</v>
          </cell>
          <cell r="B20">
            <v>19</v>
          </cell>
          <cell r="C20">
            <v>1495.6707436426586</v>
          </cell>
          <cell r="D20">
            <v>1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Buffalo Bills</v>
          </cell>
          <cell r="B21">
            <v>20</v>
          </cell>
          <cell r="C21">
            <v>1492.6701211517993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Houston Texans</v>
          </cell>
          <cell r="B22">
            <v>21</v>
          </cell>
          <cell r="C22">
            <v>1472.5743176905821</v>
          </cell>
          <cell r="D22">
            <v>1</v>
          </cell>
          <cell r="E22">
            <v>0</v>
          </cell>
          <cell r="F22">
            <v>0</v>
          </cell>
          <cell r="G22">
            <v>1</v>
          </cell>
          <cell r="H22">
            <v>0</v>
          </cell>
        </row>
        <row r="23">
          <cell r="A23" t="str">
            <v>St. Louis Rams</v>
          </cell>
          <cell r="B23">
            <v>22</v>
          </cell>
          <cell r="C23">
            <v>1470.3734705204067</v>
          </cell>
          <cell r="D23">
            <v>1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New York Giants</v>
          </cell>
          <cell r="B24">
            <v>23</v>
          </cell>
          <cell r="C24">
            <v>1467.2549481099916</v>
          </cell>
          <cell r="D24">
            <v>1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</row>
        <row r="25">
          <cell r="A25" t="str">
            <v>Minnesota Vikings</v>
          </cell>
          <cell r="B25">
            <v>24</v>
          </cell>
          <cell r="C25">
            <v>1460.3852178815375</v>
          </cell>
          <cell r="D25">
            <v>1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</row>
        <row r="26">
          <cell r="A26" t="str">
            <v>Chicago Bears</v>
          </cell>
          <cell r="B26">
            <v>25</v>
          </cell>
          <cell r="C26">
            <v>1457.614853557131</v>
          </cell>
          <cell r="D26">
            <v>1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</row>
        <row r="27">
          <cell r="A27" t="str">
            <v>New York Jets</v>
          </cell>
          <cell r="B27">
            <v>26</v>
          </cell>
          <cell r="C27">
            <v>1457.0018253513374</v>
          </cell>
          <cell r="D27">
            <v>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Jacksonville Jaguars</v>
          </cell>
          <cell r="B28">
            <v>27</v>
          </cell>
          <cell r="C28">
            <v>1428.8908544736503</v>
          </cell>
          <cell r="D28">
            <v>1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</row>
        <row r="29">
          <cell r="A29" t="str">
            <v>Washington Redskins</v>
          </cell>
          <cell r="B29">
            <v>28</v>
          </cell>
          <cell r="C29">
            <v>1387.9220426248166</v>
          </cell>
          <cell r="D29">
            <v>1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</row>
        <row r="30">
          <cell r="A30" t="str">
            <v>Tennessee Titans</v>
          </cell>
          <cell r="B30">
            <v>29</v>
          </cell>
          <cell r="C30">
            <v>1383.8589681817671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</row>
        <row r="31">
          <cell r="A31" t="str">
            <v>Cleveland Browns</v>
          </cell>
          <cell r="B31">
            <v>30</v>
          </cell>
          <cell r="C31">
            <v>1375.8391602100303</v>
          </cell>
          <cell r="D31">
            <v>1</v>
          </cell>
          <cell r="E31">
            <v>0</v>
          </cell>
          <cell r="F31">
            <v>0</v>
          </cell>
          <cell r="G31">
            <v>1</v>
          </cell>
          <cell r="H31">
            <v>0</v>
          </cell>
        </row>
        <row r="32">
          <cell r="A32" t="str">
            <v>Oakland Raiders</v>
          </cell>
          <cell r="B32">
            <v>31</v>
          </cell>
          <cell r="C32">
            <v>1372.8601540800862</v>
          </cell>
          <cell r="D32">
            <v>1</v>
          </cell>
          <cell r="E32">
            <v>0</v>
          </cell>
          <cell r="F32">
            <v>0</v>
          </cell>
          <cell r="G32">
            <v>1</v>
          </cell>
          <cell r="H32">
            <v>0</v>
          </cell>
        </row>
        <row r="33">
          <cell r="A33" t="str">
            <v>Tampa Bay Buccaneers</v>
          </cell>
          <cell r="B33">
            <v>32</v>
          </cell>
          <cell r="C33">
            <v>1357.3491974192827</v>
          </cell>
          <cell r="D33">
            <v>1</v>
          </cell>
          <cell r="E33">
            <v>0</v>
          </cell>
          <cell r="F33">
            <v>0</v>
          </cell>
          <cell r="G33">
            <v>1</v>
          </cell>
          <cell r="H33">
            <v>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9"/>
  <sheetViews>
    <sheetView tabSelected="1" workbookViewId="0">
      <selection activeCell="D26" sqref="D26:D37"/>
    </sheetView>
  </sheetViews>
  <sheetFormatPr baseColWidth="10" defaultColWidth="8.83203125" defaultRowHeight="14" x14ac:dyDescent="0"/>
  <cols>
    <col min="3" max="3" width="16" bestFit="1" customWidth="1"/>
    <col min="4" max="4" width="18.5" bestFit="1" customWidth="1"/>
    <col min="7" max="7" width="12.33203125" bestFit="1" customWidth="1"/>
    <col min="8" max="8" width="6" customWidth="1"/>
    <col min="9" max="9" width="8" bestFit="1" customWidth="1"/>
    <col min="10" max="10" width="12.33203125" customWidth="1"/>
    <col min="11" max="11" width="8.83203125" customWidth="1"/>
    <col min="12" max="12" width="15.6640625" bestFit="1" customWidth="1"/>
    <col min="13" max="13" width="6" bestFit="1" customWidth="1"/>
    <col min="14" max="14" width="18.5" bestFit="1" customWidth="1"/>
    <col min="15" max="15" width="6" bestFit="1" customWidth="1"/>
  </cols>
  <sheetData>
    <row r="1" spans="1:16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59</v>
      </c>
      <c r="H1" s="1" t="s">
        <v>60</v>
      </c>
      <c r="I1" t="s">
        <v>61</v>
      </c>
      <c r="J1" t="s">
        <v>59</v>
      </c>
      <c r="L1" t="s">
        <v>40</v>
      </c>
      <c r="M1" s="2" t="s">
        <v>62</v>
      </c>
      <c r="N1" t="s">
        <v>41</v>
      </c>
      <c r="O1" s="2" t="s">
        <v>62</v>
      </c>
      <c r="P1" t="s">
        <v>63</v>
      </c>
    </row>
    <row r="2" spans="1:16">
      <c r="A2" t="s">
        <v>44</v>
      </c>
      <c r="B2">
        <v>4</v>
      </c>
      <c r="C2" t="s">
        <v>18</v>
      </c>
      <c r="D2" t="s">
        <v>14</v>
      </c>
      <c r="E2">
        <v>0.45012941221841352</v>
      </c>
      <c r="F2">
        <v>0</v>
      </c>
      <c r="G2">
        <v>0</v>
      </c>
      <c r="H2" s="1"/>
      <c r="J2" t="str">
        <f>IF(H2="","",IF(G2=H2,TRUE,FALSE))</f>
        <v/>
      </c>
      <c r="L2" t="str">
        <f t="shared" ref="L2:L17" si="0">C2</f>
        <v>Baltimore Ravens</v>
      </c>
      <c r="M2" s="2">
        <f t="shared" ref="M2:M17" si="1">E2</f>
        <v>0.45012941221841352</v>
      </c>
      <c r="N2" t="str">
        <f t="shared" ref="N2:N17" si="2">D2</f>
        <v>Pittsburgh Steelers</v>
      </c>
      <c r="O2" s="2">
        <f t="shared" ref="O2:O17" si="3">1-E2</f>
        <v>0.54987058778158648</v>
      </c>
      <c r="P2" s="3">
        <f>O2-M2</f>
        <v>9.9741175563172968E-2</v>
      </c>
    </row>
    <row r="3" spans="1:16">
      <c r="A3" t="s">
        <v>45</v>
      </c>
      <c r="B3">
        <v>4</v>
      </c>
      <c r="C3" t="s">
        <v>28</v>
      </c>
      <c r="D3" t="s">
        <v>19</v>
      </c>
      <c r="E3">
        <v>0.43506362403149873</v>
      </c>
      <c r="F3">
        <v>0</v>
      </c>
      <c r="G3">
        <v>0</v>
      </c>
      <c r="H3" s="1"/>
      <c r="J3" t="str">
        <f t="shared" ref="J3:J17" si="4">IF(H3="","",IF(G3=H3,TRUE,FALSE))</f>
        <v/>
      </c>
      <c r="L3" t="str">
        <f t="shared" si="0"/>
        <v>Houston Texans</v>
      </c>
      <c r="M3" s="2">
        <f t="shared" si="1"/>
        <v>0.43506362403149873</v>
      </c>
      <c r="N3" t="str">
        <f t="shared" si="2"/>
        <v>Atlanta Falcons</v>
      </c>
      <c r="O3" s="2">
        <f t="shared" si="3"/>
        <v>0.56493637596850133</v>
      </c>
      <c r="P3" s="3">
        <f t="shared" ref="P3:P17" si="5">O3-M3</f>
        <v>0.1298727519370026</v>
      </c>
    </row>
    <row r="4" spans="1:16">
      <c r="A4" t="s">
        <v>46</v>
      </c>
      <c r="B4">
        <v>4</v>
      </c>
      <c r="C4" t="s">
        <v>29</v>
      </c>
      <c r="D4" t="s">
        <v>23</v>
      </c>
      <c r="E4">
        <v>0.45534024667417228</v>
      </c>
      <c r="F4">
        <v>0</v>
      </c>
      <c r="G4">
        <v>0</v>
      </c>
      <c r="H4" s="1"/>
      <c r="J4" t="str">
        <f t="shared" si="4"/>
        <v/>
      </c>
      <c r="L4" t="str">
        <f t="shared" si="0"/>
        <v>New York Giants</v>
      </c>
      <c r="M4" s="2">
        <f t="shared" si="1"/>
        <v>0.45534024667417228</v>
      </c>
      <c r="N4" t="str">
        <f t="shared" si="2"/>
        <v>Buffalo Bills</v>
      </c>
      <c r="O4" s="2">
        <f t="shared" si="3"/>
        <v>0.54465975332582772</v>
      </c>
      <c r="P4" s="3">
        <f t="shared" si="5"/>
        <v>8.9319506651655445E-2</v>
      </c>
    </row>
    <row r="5" spans="1:16">
      <c r="A5" t="s">
        <v>47</v>
      </c>
      <c r="B5">
        <v>4</v>
      </c>
      <c r="C5" t="s">
        <v>34</v>
      </c>
      <c r="D5" t="s">
        <v>32</v>
      </c>
      <c r="E5">
        <v>0.43316963552560361</v>
      </c>
      <c r="F5">
        <v>0</v>
      </c>
      <c r="G5">
        <v>0</v>
      </c>
      <c r="H5" s="1"/>
      <c r="J5" t="str">
        <f t="shared" si="4"/>
        <v/>
      </c>
      <c r="L5" t="str">
        <f t="shared" si="0"/>
        <v>Oakland Raiders</v>
      </c>
      <c r="M5" s="2">
        <f t="shared" si="1"/>
        <v>0.43316963552560361</v>
      </c>
      <c r="N5" t="str">
        <f t="shared" si="2"/>
        <v>Chicago Bears</v>
      </c>
      <c r="O5" s="2">
        <f t="shared" si="3"/>
        <v>0.56683036447439639</v>
      </c>
      <c r="P5" s="3">
        <f t="shared" si="5"/>
        <v>0.13366072894879277</v>
      </c>
    </row>
    <row r="6" spans="1:16">
      <c r="A6" t="s">
        <v>48</v>
      </c>
      <c r="B6">
        <v>4</v>
      </c>
      <c r="C6" t="s">
        <v>21</v>
      </c>
      <c r="D6" t="s">
        <v>10</v>
      </c>
      <c r="E6">
        <v>0.37949295140802197</v>
      </c>
      <c r="F6">
        <v>0</v>
      </c>
      <c r="G6">
        <v>0</v>
      </c>
      <c r="H6" s="1"/>
      <c r="J6" t="str">
        <f t="shared" si="4"/>
        <v/>
      </c>
      <c r="L6" t="str">
        <f t="shared" si="0"/>
        <v>Kansas City Chiefs</v>
      </c>
      <c r="M6" s="2">
        <f t="shared" si="1"/>
        <v>0.37949295140802197</v>
      </c>
      <c r="N6" t="str">
        <f t="shared" si="2"/>
        <v>Cincinnati Bengals</v>
      </c>
      <c r="O6" s="2">
        <f t="shared" si="3"/>
        <v>0.62050704859197803</v>
      </c>
      <c r="P6" s="3">
        <f t="shared" si="5"/>
        <v>0.24101409718395606</v>
      </c>
    </row>
    <row r="7" spans="1:16">
      <c r="A7" t="s">
        <v>49</v>
      </c>
      <c r="B7">
        <v>4</v>
      </c>
      <c r="C7" t="s">
        <v>33</v>
      </c>
      <c r="D7" t="s">
        <v>16</v>
      </c>
      <c r="E7">
        <v>0.34640924376930027</v>
      </c>
      <c r="F7">
        <v>0</v>
      </c>
      <c r="G7">
        <v>0</v>
      </c>
      <c r="H7" s="1"/>
      <c r="J7" t="str">
        <f t="shared" si="4"/>
        <v/>
      </c>
      <c r="L7" t="str">
        <f t="shared" si="0"/>
        <v>Jacksonville Jaguars</v>
      </c>
      <c r="M7" s="2">
        <f t="shared" si="1"/>
        <v>0.34640924376930027</v>
      </c>
      <c r="N7" t="str">
        <f t="shared" si="2"/>
        <v>Indianapolis Colts</v>
      </c>
      <c r="O7" s="2">
        <f t="shared" si="3"/>
        <v>0.65359075623069973</v>
      </c>
      <c r="P7" s="3">
        <f t="shared" si="5"/>
        <v>0.30718151246139946</v>
      </c>
    </row>
    <row r="8" spans="1:16">
      <c r="A8" t="s">
        <v>50</v>
      </c>
      <c r="B8">
        <v>4</v>
      </c>
      <c r="C8" t="s">
        <v>17</v>
      </c>
      <c r="D8" t="s">
        <v>38</v>
      </c>
      <c r="E8">
        <v>0.7295026019321913</v>
      </c>
      <c r="F8">
        <v>1</v>
      </c>
      <c r="G8">
        <v>1</v>
      </c>
      <c r="H8" s="1"/>
      <c r="J8" t="str">
        <f t="shared" si="4"/>
        <v/>
      </c>
      <c r="L8" t="str">
        <f t="shared" si="0"/>
        <v>Carolina Panthers</v>
      </c>
      <c r="M8" s="2">
        <f t="shared" si="1"/>
        <v>0.7295026019321913</v>
      </c>
      <c r="N8" t="str">
        <f t="shared" si="2"/>
        <v>Tampa Bay Buccaneers</v>
      </c>
      <c r="O8" s="2">
        <f t="shared" si="3"/>
        <v>0.2704973980678087</v>
      </c>
      <c r="P8" s="3">
        <f t="shared" si="5"/>
        <v>-0.45900520386438259</v>
      </c>
    </row>
    <row r="9" spans="1:16">
      <c r="A9" t="s">
        <v>51</v>
      </c>
      <c r="B9">
        <v>4</v>
      </c>
      <c r="C9" t="s">
        <v>20</v>
      </c>
      <c r="D9" t="s">
        <v>35</v>
      </c>
      <c r="E9">
        <v>0.66701444969360024</v>
      </c>
      <c r="F9">
        <v>1</v>
      </c>
      <c r="G9">
        <v>1</v>
      </c>
      <c r="H9" s="1"/>
      <c r="J9" t="str">
        <f t="shared" si="4"/>
        <v/>
      </c>
      <c r="L9" t="str">
        <f t="shared" si="0"/>
        <v>Philadelphia Eagles</v>
      </c>
      <c r="M9" s="2">
        <f t="shared" si="1"/>
        <v>0.66701444969360024</v>
      </c>
      <c r="N9" t="str">
        <f t="shared" si="2"/>
        <v>Washington Redskins</v>
      </c>
      <c r="O9" s="2">
        <f t="shared" si="3"/>
        <v>0.33298555030639976</v>
      </c>
      <c r="P9" s="3">
        <f t="shared" si="5"/>
        <v>-0.33402889938720048</v>
      </c>
    </row>
    <row r="10" spans="1:16">
      <c r="A10" t="s">
        <v>52</v>
      </c>
      <c r="B10">
        <v>4</v>
      </c>
      <c r="C10" t="s">
        <v>36</v>
      </c>
      <c r="D10" t="s">
        <v>22</v>
      </c>
      <c r="E10">
        <v>0.33023136646716406</v>
      </c>
      <c r="F10">
        <v>0</v>
      </c>
      <c r="G10">
        <v>0</v>
      </c>
      <c r="H10" s="1"/>
      <c r="J10" t="str">
        <f t="shared" si="4"/>
        <v/>
      </c>
      <c r="L10" t="str">
        <f t="shared" si="0"/>
        <v>Cleveland Browns</v>
      </c>
      <c r="M10" s="2">
        <f t="shared" si="1"/>
        <v>0.33023136646716406</v>
      </c>
      <c r="N10" t="str">
        <f t="shared" si="2"/>
        <v>San Diego Chargers</v>
      </c>
      <c r="O10" s="2">
        <f t="shared" si="3"/>
        <v>0.66976863353283589</v>
      </c>
      <c r="P10" s="3">
        <f t="shared" si="5"/>
        <v>0.33953726706567183</v>
      </c>
    </row>
    <row r="11" spans="1:16">
      <c r="A11" t="s">
        <v>53</v>
      </c>
      <c r="B11">
        <v>4</v>
      </c>
      <c r="C11" t="s">
        <v>31</v>
      </c>
      <c r="D11" t="s">
        <v>11</v>
      </c>
      <c r="E11">
        <v>0.33884821543368127</v>
      </c>
      <c r="F11">
        <v>0</v>
      </c>
      <c r="G11">
        <v>0</v>
      </c>
      <c r="H11" s="1"/>
      <c r="J11" t="str">
        <f t="shared" si="4"/>
        <v/>
      </c>
      <c r="L11" t="str">
        <f t="shared" si="0"/>
        <v>St. Louis Rams</v>
      </c>
      <c r="M11" s="2">
        <f t="shared" si="1"/>
        <v>0.33884821543368127</v>
      </c>
      <c r="N11" t="str">
        <f t="shared" si="2"/>
        <v>Arizona Cardinals</v>
      </c>
      <c r="O11" s="2">
        <f t="shared" si="3"/>
        <v>0.66115178456631873</v>
      </c>
      <c r="P11" s="3">
        <f t="shared" si="5"/>
        <v>0.32230356913263747</v>
      </c>
    </row>
    <row r="12" spans="1:16">
      <c r="A12" t="s">
        <v>54</v>
      </c>
      <c r="B12">
        <v>4</v>
      </c>
      <c r="C12" t="s">
        <v>26</v>
      </c>
      <c r="D12" t="s">
        <v>8</v>
      </c>
      <c r="E12">
        <v>0.28854491656375603</v>
      </c>
      <c r="F12">
        <v>0</v>
      </c>
      <c r="G12">
        <v>0</v>
      </c>
      <c r="H12" s="1"/>
      <c r="J12" t="str">
        <f t="shared" si="4"/>
        <v/>
      </c>
      <c r="L12" t="str">
        <f t="shared" si="0"/>
        <v>Minnesota Vikings</v>
      </c>
      <c r="M12" s="2">
        <f t="shared" si="1"/>
        <v>0.28854491656375603</v>
      </c>
      <c r="N12" t="str">
        <f t="shared" si="2"/>
        <v>Denver Broncos</v>
      </c>
      <c r="O12" s="2">
        <f t="shared" si="3"/>
        <v>0.71145508343624397</v>
      </c>
      <c r="P12" s="3">
        <f t="shared" si="5"/>
        <v>0.42291016687248795</v>
      </c>
    </row>
    <row r="13" spans="1:16">
      <c r="A13" t="s">
        <v>55</v>
      </c>
      <c r="B13">
        <v>4</v>
      </c>
      <c r="C13" t="s">
        <v>12</v>
      </c>
      <c r="D13" t="s">
        <v>15</v>
      </c>
      <c r="E13">
        <v>0.5258892424945214</v>
      </c>
      <c r="F13">
        <v>1</v>
      </c>
      <c r="G13">
        <v>1</v>
      </c>
      <c r="H13" s="1"/>
      <c r="J13" t="str">
        <f t="shared" si="4"/>
        <v/>
      </c>
      <c r="L13" t="str">
        <f t="shared" si="0"/>
        <v>Green Bay Packers</v>
      </c>
      <c r="M13" s="2">
        <f t="shared" si="1"/>
        <v>0.5258892424945214</v>
      </c>
      <c r="N13" t="str">
        <f t="shared" si="2"/>
        <v>San Francisco 49ers</v>
      </c>
      <c r="O13" s="2">
        <f t="shared" si="3"/>
        <v>0.4741107575054786</v>
      </c>
      <c r="P13" s="3">
        <f t="shared" si="5"/>
        <v>-5.1778484989042806E-2</v>
      </c>
    </row>
    <row r="14" spans="1:16">
      <c r="A14" t="s">
        <v>56</v>
      </c>
      <c r="B14">
        <v>4</v>
      </c>
      <c r="C14" t="s">
        <v>13</v>
      </c>
      <c r="D14" t="s">
        <v>24</v>
      </c>
      <c r="E14">
        <v>0.59127285440865873</v>
      </c>
      <c r="F14">
        <v>1</v>
      </c>
      <c r="G14">
        <v>1</v>
      </c>
      <c r="H14" s="1"/>
      <c r="J14" t="str">
        <f t="shared" si="4"/>
        <v/>
      </c>
      <c r="L14" t="str">
        <f t="shared" si="0"/>
        <v>Dallas Cowboys</v>
      </c>
      <c r="M14" s="2">
        <f t="shared" si="1"/>
        <v>0.59127285440865873</v>
      </c>
      <c r="N14" t="str">
        <f t="shared" si="2"/>
        <v>New Orleans Saints</v>
      </c>
      <c r="O14" s="2">
        <f t="shared" si="3"/>
        <v>0.40872714559134127</v>
      </c>
      <c r="P14" s="3">
        <f t="shared" si="5"/>
        <v>-0.18254570881731746</v>
      </c>
    </row>
    <row r="15" spans="1:16">
      <c r="A15" t="s">
        <v>57</v>
      </c>
      <c r="B15">
        <v>4</v>
      </c>
      <c r="C15" t="s">
        <v>30</v>
      </c>
      <c r="D15" t="s">
        <v>27</v>
      </c>
      <c r="E15">
        <v>0.47107657022100341</v>
      </c>
      <c r="F15">
        <v>0</v>
      </c>
      <c r="G15">
        <v>1</v>
      </c>
      <c r="H15" s="1"/>
      <c r="J15" t="str">
        <f t="shared" si="4"/>
        <v/>
      </c>
      <c r="L15" t="str">
        <f t="shared" si="0"/>
        <v>New York Jets</v>
      </c>
      <c r="M15" s="2">
        <f t="shared" si="1"/>
        <v>0.47107657022100341</v>
      </c>
      <c r="N15" t="str">
        <f t="shared" si="2"/>
        <v>Miami Dolphins</v>
      </c>
      <c r="O15" s="2">
        <f t="shared" si="3"/>
        <v>0.52892342977899665</v>
      </c>
      <c r="P15" s="3">
        <f t="shared" si="5"/>
        <v>5.7846859557993235E-2</v>
      </c>
    </row>
    <row r="16" spans="1:16">
      <c r="A16" t="s">
        <v>58</v>
      </c>
      <c r="B16">
        <v>4</v>
      </c>
      <c r="C16" t="s">
        <v>25</v>
      </c>
      <c r="D16" t="s">
        <v>9</v>
      </c>
      <c r="E16">
        <v>0.34178841961490708</v>
      </c>
      <c r="F16">
        <v>0</v>
      </c>
      <c r="G16">
        <v>0</v>
      </c>
      <c r="H16" s="1"/>
      <c r="J16" t="str">
        <f t="shared" si="4"/>
        <v/>
      </c>
      <c r="L16" t="str">
        <f t="shared" si="0"/>
        <v>Detroit Lions</v>
      </c>
      <c r="M16" s="2">
        <f t="shared" si="1"/>
        <v>0.34178841961490708</v>
      </c>
      <c r="N16" t="str">
        <f t="shared" si="2"/>
        <v>Seattle Seahawks</v>
      </c>
      <c r="O16" s="2">
        <f t="shared" si="3"/>
        <v>0.65821158038509298</v>
      </c>
      <c r="P16" s="3">
        <f t="shared" si="5"/>
        <v>0.3164231607701859</v>
      </c>
    </row>
    <row r="17" spans="7:16">
      <c r="H17" s="1"/>
      <c r="J17" t="str">
        <f t="shared" si="4"/>
        <v/>
      </c>
      <c r="L17">
        <f t="shared" si="0"/>
        <v>0</v>
      </c>
      <c r="M17" s="2">
        <f t="shared" si="1"/>
        <v>0</v>
      </c>
      <c r="N17">
        <f t="shared" si="2"/>
        <v>0</v>
      </c>
      <c r="O17" s="2">
        <f t="shared" si="3"/>
        <v>1</v>
      </c>
      <c r="P17" s="3">
        <f t="shared" si="5"/>
        <v>1</v>
      </c>
    </row>
    <row r="18" spans="7:16">
      <c r="G18" s="2"/>
      <c r="I18" s="2" t="e">
        <f>COUNTIF(I2:I17,TRUE)/COUNTA(I2:I17)</f>
        <v>#DIV/0!</v>
      </c>
      <c r="J18" s="2">
        <f>COUNTIF(J2:J17,TRUE)/COUNTA(J2:J17)</f>
        <v>0</v>
      </c>
      <c r="M18" s="2"/>
      <c r="O18" s="2"/>
    </row>
    <row r="19" spans="7:16">
      <c r="I19">
        <f>COUNTIF(I2:I17,TRUE)</f>
        <v>0</v>
      </c>
      <c r="J19">
        <f>COUNTIF(J2:J17,TRUE)</f>
        <v>0</v>
      </c>
    </row>
  </sheetData>
  <conditionalFormatting sqref="N2:N17">
    <cfRule type="expression" dxfId="7" priority="7">
      <formula>$O2&lt;0.5</formula>
    </cfRule>
    <cfRule type="expression" dxfId="6" priority="8">
      <formula>$O2&gt;0.5</formula>
    </cfRule>
  </conditionalFormatting>
  <conditionalFormatting sqref="L2:L17">
    <cfRule type="expression" dxfId="5" priority="5">
      <formula>$M2&lt;0.5</formula>
    </cfRule>
    <cfRule type="expression" dxfId="4" priority="6">
      <formula>$M2&gt;0.5</formula>
    </cfRule>
  </conditionalFormatting>
  <conditionalFormatting sqref="M2:M1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3"/>
  <sheetViews>
    <sheetView workbookViewId="0">
      <selection activeCell="J1" sqref="J1:N1048576"/>
    </sheetView>
  </sheetViews>
  <sheetFormatPr baseColWidth="10" defaultColWidth="8.83203125" defaultRowHeight="14" x14ac:dyDescent="0"/>
  <cols>
    <col min="11" max="11" width="22.1640625" bestFit="1" customWidth="1"/>
    <col min="12" max="12" width="18.5" bestFit="1" customWidth="1"/>
    <col min="14" max="14" width="23.1640625" bestFit="1" customWidth="1"/>
    <col min="15" max="15" width="12.1640625" customWidth="1"/>
    <col min="16" max="16" width="17" bestFit="1" customWidth="1"/>
  </cols>
  <sheetData>
    <row r="1" spans="1:17">
      <c r="A1" t="s">
        <v>0</v>
      </c>
      <c r="B1" t="s">
        <v>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 t="s">
        <v>64</v>
      </c>
      <c r="K1" s="4" t="s">
        <v>70</v>
      </c>
      <c r="L1" s="4" t="s">
        <v>66</v>
      </c>
      <c r="M1" s="4" t="s">
        <v>1</v>
      </c>
      <c r="N1" s="4" t="s">
        <v>71</v>
      </c>
      <c r="O1" s="4"/>
      <c r="P1" s="4" t="s">
        <v>69</v>
      </c>
      <c r="Q1" s="4" t="s">
        <v>72</v>
      </c>
    </row>
    <row r="2" spans="1:17">
      <c r="A2" t="s">
        <v>7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5">
        <f>C2</f>
        <v>1675.3052363552786</v>
      </c>
      <c r="N2" s="6">
        <f>M2-VLOOKUP($A2,RankingWk3!$A$2:$H$33,3,FALSE)</f>
        <v>4.21315036928263</v>
      </c>
      <c r="O2" s="6"/>
      <c r="P2">
        <f>VLOOKUP($A2,RankingWk1!$A$2:$H$33,2,FALSE)-J2</f>
        <v>0</v>
      </c>
      <c r="Q2" s="6">
        <f>M2-VLOOKUP($A2,RankingWk1!$A$2:$H$33,3,FALSE)</f>
        <v>16.470802860184449</v>
      </c>
    </row>
    <row r="3" spans="1:17">
      <c r="A3" t="s">
        <v>8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5">
        <f t="shared" ref="M3:M33" si="1">C3</f>
        <v>1639.6625726577504</v>
      </c>
      <c r="N3" s="6">
        <f>M3-VLOOKUP($A3,RankingWk3!$A$2:$H$33,3,FALSE)</f>
        <v>6.2739007516968286</v>
      </c>
      <c r="O3" s="6"/>
      <c r="P3">
        <f>VLOOKUP($A3,RankingWk1!$A$2:$H$33,2,FALSE)-J3</f>
        <v>1</v>
      </c>
      <c r="Q3" s="6">
        <f>M3-VLOOKUP($A3,RankingWk1!$A$2:$H$33,3,FALSE)</f>
        <v>21.405097466594952</v>
      </c>
    </row>
    <row r="4" spans="1:17">
      <c r="A4" t="s">
        <v>9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5">
        <f t="shared" si="1"/>
        <v>1603.5773403999337</v>
      </c>
      <c r="N4" s="6">
        <f>M4-VLOOKUP($A4,RankingWk3!$A$2:$H$33,3,FALSE)</f>
        <v>6.0035999239607918</v>
      </c>
      <c r="O4" s="6"/>
      <c r="P4">
        <f>VLOOKUP($A4,RankingWk1!$A$2:$H$33,2,FALSE)-J4</f>
        <v>-1</v>
      </c>
      <c r="Q4" s="6">
        <f>M4-VLOOKUP($A4,RankingWk1!$A$2:$H$33,3,FALSE)</f>
        <v>-20.301381968941541</v>
      </c>
    </row>
    <row r="5" spans="1:17">
      <c r="A5" t="s">
        <v>10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5">
        <f t="shared" si="1"/>
        <v>1587.1108344485069</v>
      </c>
      <c r="N5" s="6">
        <f>M5-VLOOKUP($A5,RankingWk3!$A$2:$H$33,3,FALSE)</f>
        <v>8.6931776974488457</v>
      </c>
      <c r="O5" s="6"/>
      <c r="P5">
        <f>VLOOKUP($A5,RankingWk1!$A$2:$H$33,2,FALSE)-J5</f>
        <v>1</v>
      </c>
      <c r="Q5" s="6">
        <f>M5-VLOOKUP($A5,RankingWk1!$A$2:$H$33,3,FALSE)</f>
        <v>22.337752378022969</v>
      </c>
    </row>
    <row r="6" spans="1:17">
      <c r="A6" t="s">
        <v>11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3</v>
      </c>
      <c r="L6" t="str">
        <f t="shared" si="0"/>
        <v>Arizona Cardinals</v>
      </c>
      <c r="M6" s="5">
        <f t="shared" si="1"/>
        <v>1566.7843105784966</v>
      </c>
      <c r="N6" s="6">
        <f>M6-VLOOKUP($A6,RankingWk3!$A$2:$H$33,3,FALSE)</f>
        <v>10.047863865352838</v>
      </c>
      <c r="O6" s="6"/>
      <c r="P6">
        <f>VLOOKUP($A6,RankingWk1!$A$2:$H$33,2,FALSE)-J6</f>
        <v>5</v>
      </c>
      <c r="Q6" s="6">
        <f>M6-VLOOKUP($A6,RankingWk1!$A$2:$H$33,3,FALSE)</f>
        <v>27.183080469017796</v>
      </c>
    </row>
    <row r="7" spans="1:17">
      <c r="A7" t="s">
        <v>12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0</v>
      </c>
      <c r="L7" t="str">
        <f t="shared" si="0"/>
        <v>Green Bay Packers</v>
      </c>
      <c r="M7" s="5">
        <f t="shared" si="1"/>
        <v>1565.2106754017805</v>
      </c>
      <c r="N7" s="6">
        <f>M7-VLOOKUP($A7,RankingWk3!$A$2:$H$33,3,FALSE)</f>
        <v>7.7495667575306015</v>
      </c>
      <c r="O7" s="6"/>
      <c r="P7">
        <f>VLOOKUP($A7,RankingWk1!$A$2:$H$33,2,FALSE)-J7</f>
        <v>5</v>
      </c>
      <c r="Q7" s="6">
        <f>M7-VLOOKUP($A7,RankingWk1!$A$2:$H$33,3,FALSE)</f>
        <v>27.517263513677563</v>
      </c>
    </row>
    <row r="8" spans="1:17">
      <c r="A8" t="s">
        <v>13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5">
        <f t="shared" si="1"/>
        <v>1560.4142352631945</v>
      </c>
      <c r="N8" s="6">
        <f>M8-VLOOKUP($A8,RankingWk3!$A$2:$H$33,3,FALSE)</f>
        <v>-11.885979113996427</v>
      </c>
      <c r="O8" s="6"/>
      <c r="P8">
        <f>VLOOKUP($A8,RankingWk1!$A$2:$H$33,2,FALSE)-J8</f>
        <v>0</v>
      </c>
      <c r="Q8" s="6">
        <f>M8-VLOOKUP($A8,RankingWk1!$A$2:$H$33,3,FALSE)</f>
        <v>4.3437591440697361</v>
      </c>
    </row>
    <row r="9" spans="1:17">
      <c r="A9" t="s">
        <v>14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5">
        <f t="shared" si="1"/>
        <v>1557.4367428338471</v>
      </c>
      <c r="N9" s="6">
        <f>M9-VLOOKUP($A9,RankingWk3!$A$2:$H$33,3,FALSE)</f>
        <v>7.4235190089807475</v>
      </c>
      <c r="O9" s="6"/>
      <c r="P9">
        <f>VLOOKUP($A9,RankingWk1!$A$2:$H$33,2,FALSE)-J9</f>
        <v>1</v>
      </c>
      <c r="Q9" s="6">
        <f>M9-VLOOKUP($A9,RankingWk1!$A$2:$H$33,3,FALSE)</f>
        <v>11.388086477041043</v>
      </c>
    </row>
    <row r="10" spans="1:17">
      <c r="A10" t="s">
        <v>15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-2</v>
      </c>
      <c r="L10" t="str">
        <f t="shared" si="0"/>
        <v>San Francisco 49ers</v>
      </c>
      <c r="M10" s="5">
        <f t="shared" si="1"/>
        <v>1547.2048843874336</v>
      </c>
      <c r="N10" s="6">
        <f>M10-VLOOKUP($A10,RankingWk3!$A$2:$H$33,3,FALSE)</f>
        <v>-9.9778333419169485</v>
      </c>
      <c r="O10" s="6"/>
      <c r="P10">
        <f>VLOOKUP($A10,RankingWk1!$A$2:$H$33,2,FALSE)-J10</f>
        <v>-3</v>
      </c>
      <c r="Q10" s="6">
        <f>M10-VLOOKUP($A10,RankingWk1!$A$2:$H$33,3,FALSE)</f>
        <v>-13.416066731268302</v>
      </c>
    </row>
    <row r="11" spans="1:17">
      <c r="A11" t="s">
        <v>16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5">
        <f t="shared" si="1"/>
        <v>1545.9222207327978</v>
      </c>
      <c r="N11" s="6">
        <f>M11-VLOOKUP($A11,RankingWk3!$A$2:$H$33,3,FALSE)</f>
        <v>5.5759348159799629</v>
      </c>
      <c r="O11" s="6"/>
      <c r="P11">
        <f>VLOOKUP($A11,RankingWk1!$A$2:$H$33,2,FALSE)-J11</f>
        <v>-6</v>
      </c>
      <c r="Q11" s="6">
        <f>M11-VLOOKUP($A11,RankingWk1!$A$2:$H$33,3,FALSE)</f>
        <v>-19.523706109605655</v>
      </c>
    </row>
    <row r="12" spans="1:17">
      <c r="A12" t="s">
        <v>17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5">
        <f t="shared" si="1"/>
        <v>1536.6919836914203</v>
      </c>
      <c r="N12" s="6">
        <f>M12-VLOOKUP($A12,RankingWk3!$A$2:$H$33,3,FALSE)</f>
        <v>9.3906881472967143</v>
      </c>
      <c r="O12" s="6"/>
      <c r="P12">
        <f>VLOOKUP($A12,RankingWk1!$A$2:$H$33,2,FALSE)-J12</f>
        <v>4</v>
      </c>
      <c r="Q12" s="6">
        <f>M12-VLOOKUP($A12,RankingWk1!$A$2:$H$33,3,FALSE)</f>
        <v>25.977064136018271</v>
      </c>
    </row>
    <row r="13" spans="1:17">
      <c r="A13" t="s">
        <v>18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5">
        <f t="shared" si="1"/>
        <v>1522.6675033249564</v>
      </c>
      <c r="N13" s="6">
        <f>M13-VLOOKUP($A13,RankingWk3!$A$2:$H$33,3,FALSE)</f>
        <v>-8.6156782772991392</v>
      </c>
      <c r="O13" s="6"/>
      <c r="P13">
        <f>VLOOKUP($A13,RankingWk1!$A$2:$H$33,2,FALSE)-J13</f>
        <v>-4</v>
      </c>
      <c r="Q13" s="6">
        <f>M13-VLOOKUP($A13,RankingWk1!$A$2:$H$33,3,FALSE)</f>
        <v>-31.394277760682826</v>
      </c>
    </row>
    <row r="14" spans="1:17">
      <c r="A14" t="s">
        <v>19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5">
        <f t="shared" si="1"/>
        <v>1516.8029303616115</v>
      </c>
      <c r="N14" s="6">
        <f>M14-VLOOKUP($A14,RankingWk3!$A$2:$H$33,3,FALSE)</f>
        <v>11.94824030112909</v>
      </c>
      <c r="O14" s="6"/>
      <c r="P14">
        <f>VLOOKUP($A14,RankingWk1!$A$2:$H$33,2,FALSE)-J14</f>
        <v>6</v>
      </c>
      <c r="Q14" s="6">
        <f>M14-VLOOKUP($A14,RankingWk1!$A$2:$H$33,3,FALSE)</f>
        <v>32.239102955632688</v>
      </c>
    </row>
    <row r="15" spans="1:17">
      <c r="A15" t="s">
        <v>20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5">
        <f t="shared" si="1"/>
        <v>1512.6157885398179</v>
      </c>
      <c r="N15" s="6">
        <f>M15-VLOOKUP($A15,RankingWk3!$A$2:$H$33,3,FALSE)</f>
        <v>9.0651566614440071</v>
      </c>
      <c r="O15" s="6"/>
      <c r="P15">
        <f>VLOOKUP($A15,RankingWk1!$A$2:$H$33,2,FALSE)-J15</f>
        <v>-1</v>
      </c>
      <c r="Q15" s="6">
        <f>M15-VLOOKUP($A15,RankingWk1!$A$2:$H$33,3,FALSE)</f>
        <v>-10.56448434795584</v>
      </c>
    </row>
    <row r="16" spans="1:17">
      <c r="A16" t="s">
        <v>21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5">
        <f t="shared" si="1"/>
        <v>1501.6936323110074</v>
      </c>
      <c r="N16" s="6">
        <f>M16-VLOOKUP($A16,RankingWk3!$A$2:$H$33,3,FALSE)</f>
        <v>-8.6407092716315219</v>
      </c>
      <c r="O16" s="6"/>
      <c r="P16">
        <f>VLOOKUP($A16,RankingWk1!$A$2:$H$33,2,FALSE)-J16</f>
        <v>2</v>
      </c>
      <c r="Q16" s="6">
        <f>M16-VLOOKUP($A16,RankingWk1!$A$2:$H$33,3,FALSE)</f>
        <v>-6.3522473864563835</v>
      </c>
    </row>
    <row r="17" spans="1:17">
      <c r="A17" t="s">
        <v>22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5">
        <f t="shared" si="1"/>
        <v>1499.9384484776217</v>
      </c>
      <c r="N17" s="6">
        <f>M17-VLOOKUP($A17,RankingWk3!$A$2:$H$33,3,FALSE)</f>
        <v>-10.885605108892378</v>
      </c>
      <c r="O17" s="6"/>
      <c r="P17">
        <f>VLOOKUP($A17,RankingWk1!$A$2:$H$33,2,FALSE)-J17</f>
        <v>0</v>
      </c>
      <c r="Q17" s="6">
        <f>M17-VLOOKUP($A17,RankingWk1!$A$2:$H$33,3,FALSE)</f>
        <v>-9.2019115820373827</v>
      </c>
    </row>
    <row r="18" spans="1:17">
      <c r="A18" t="s">
        <v>23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5">
        <f t="shared" si="1"/>
        <v>1497.4163534749084</v>
      </c>
      <c r="N18" s="6">
        <f>M18-VLOOKUP($A18,RankingWk3!$A$2:$H$33,3,FALSE)</f>
        <v>10.140700483588489</v>
      </c>
      <c r="O18" s="6"/>
      <c r="P18">
        <f>VLOOKUP($A18,RankingWk1!$A$2:$H$33,2,FALSE)-J18</f>
        <v>4</v>
      </c>
      <c r="Q18" s="6">
        <f>M18-VLOOKUP($A18,RankingWk1!$A$2:$H$33,3,FALSE)</f>
        <v>17.149928069132329</v>
      </c>
    </row>
    <row r="19" spans="1:17">
      <c r="A19" t="s">
        <v>24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5">
        <f t="shared" si="1"/>
        <v>1496.2724518647719</v>
      </c>
      <c r="N19" s="6">
        <f>M19-VLOOKUP($A19,RankingWk3!$A$2:$H$33,3,FALSE)</f>
        <v>-9.3414599941118013</v>
      </c>
      <c r="O19" s="6"/>
      <c r="P19">
        <f>VLOOKUP($A19,RankingWk1!$A$2:$H$33,2,FALSE)-J19</f>
        <v>-6</v>
      </c>
      <c r="Q19" s="6">
        <f>M19-VLOOKUP($A19,RankingWk1!$A$2:$H$33,3,FALSE)</f>
        <v>-33.422976440387174</v>
      </c>
    </row>
    <row r="20" spans="1:17">
      <c r="A20" t="s">
        <v>25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5">
        <f t="shared" si="1"/>
        <v>1489.7340704420176</v>
      </c>
      <c r="N20" s="6">
        <f>M20-VLOOKUP($A20,RankingWk3!$A$2:$H$33,3,FALSE)</f>
        <v>-6.1962026919252366</v>
      </c>
      <c r="O20" s="6"/>
      <c r="P20">
        <f>VLOOKUP($A20,RankingWk1!$A$2:$H$33,2,FALSE)-J20</f>
        <v>-5</v>
      </c>
      <c r="Q20" s="6">
        <f>M20-VLOOKUP($A20,RankingWk1!$A$2:$H$33,3,FALSE)</f>
        <v>-27.778494292486812</v>
      </c>
    </row>
    <row r="21" spans="1:17">
      <c r="A21" t="s">
        <v>26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5">
        <f t="shared" si="1"/>
        <v>1482.8889489486892</v>
      </c>
      <c r="N21" s="6">
        <f>M21-VLOOKUP($A21,RankingWk3!$A$2:$H$33,3,FALSE)</f>
        <v>11.162364256612136</v>
      </c>
      <c r="O21" s="6"/>
      <c r="P21">
        <f>VLOOKUP($A21,RankingWk1!$A$2:$H$33,2,FALSE)-J21</f>
        <v>3</v>
      </c>
      <c r="Q21" s="6">
        <f>M21-VLOOKUP($A21,RankingWk1!$A$2:$H$33,3,FALSE)</f>
        <v>15.114212658020278</v>
      </c>
    </row>
    <row r="22" spans="1:17">
      <c r="A22" t="s">
        <v>27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5">
        <f t="shared" si="1"/>
        <v>1480.8526028585227</v>
      </c>
      <c r="N22" s="6">
        <f>M22-VLOOKUP($A22,RankingWk3!$A$2:$H$33,3,FALSE)</f>
        <v>-10.103528906208567</v>
      </c>
      <c r="O22" s="6"/>
      <c r="P22">
        <f>VLOOKUP($A22,RankingWk1!$A$2:$H$33,2,FALSE)-J22</f>
        <v>-3</v>
      </c>
      <c r="Q22" s="6">
        <f>M22-VLOOKUP($A22,RankingWk1!$A$2:$H$33,3,FALSE)</f>
        <v>-15.028414764140507</v>
      </c>
    </row>
    <row r="23" spans="1:17">
      <c r="A23" t="s">
        <v>28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5">
        <f t="shared" si="1"/>
        <v>1471.4242237660931</v>
      </c>
      <c r="N23" s="6">
        <f>M23-VLOOKUP($A23,RankingWk3!$A$2:$H$33,3,FALSE)</f>
        <v>7.5323422352707894</v>
      </c>
      <c r="O23" s="6"/>
      <c r="P23">
        <f>VLOOKUP($A23,RankingWk1!$A$2:$H$33,2,FALSE)-J23</f>
        <v>-2</v>
      </c>
      <c r="Q23" s="6">
        <f>M23-VLOOKUP($A23,RankingWk1!$A$2:$H$33,3,FALSE)</f>
        <v>-10.396709538756568</v>
      </c>
    </row>
    <row r="24" spans="1:17">
      <c r="A24" t="s">
        <v>29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1</v>
      </c>
      <c r="L24" t="str">
        <f t="shared" si="0"/>
        <v>New York Giants</v>
      </c>
      <c r="M24" s="5">
        <f t="shared" si="1"/>
        <v>1466.3006548552864</v>
      </c>
      <c r="N24" s="6">
        <f>M24-VLOOKUP($A24,RankingWk3!$A$2:$H$33,3,FALSE)</f>
        <v>8.2296531631186554</v>
      </c>
      <c r="O24" s="6"/>
      <c r="P24">
        <f>VLOOKUP($A24,RankingWk1!$A$2:$H$33,2,FALSE)-J24</f>
        <v>-1</v>
      </c>
      <c r="Q24" s="6">
        <f>M24-VLOOKUP($A24,RankingWk1!$A$2:$H$33,3,FALSE)</f>
        <v>-8.6613067400512591</v>
      </c>
    </row>
    <row r="25" spans="1:17">
      <c r="A25" t="s">
        <v>30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5">
        <f t="shared" si="1"/>
        <v>1460.7320824503881</v>
      </c>
      <c r="N25" s="6">
        <f>M25-VLOOKUP($A25,RankingWk3!$A$2:$H$33,3,FALSE)</f>
        <v>-8.9656880805118817</v>
      </c>
      <c r="O25" s="6"/>
      <c r="P25">
        <f>VLOOKUP($A25,RankingWk1!$A$2:$H$33,2,FALSE)-J25</f>
        <v>2</v>
      </c>
      <c r="Q25" s="6">
        <f>M25-VLOOKUP($A25,RankingWk1!$A$2:$H$33,3,FALSE)</f>
        <v>11.885014952073561</v>
      </c>
    </row>
    <row r="26" spans="1:17">
      <c r="A26" t="s">
        <v>31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0</v>
      </c>
      <c r="L26" t="str">
        <f t="shared" si="0"/>
        <v>St. Louis Rams</v>
      </c>
      <c r="M26" s="5">
        <f t="shared" si="1"/>
        <v>1450.6659218704783</v>
      </c>
      <c r="N26" s="6">
        <f>M26-VLOOKUP($A26,RankingWk3!$A$2:$H$33,3,FALSE)</f>
        <v>-7.3779748384786217</v>
      </c>
      <c r="O26" s="6"/>
      <c r="P26">
        <f>VLOOKUP($A26,RankingWk1!$A$2:$H$33,2,FALSE)-J26</f>
        <v>0</v>
      </c>
      <c r="Q26" s="6">
        <f>M26-VLOOKUP($A26,RankingWk1!$A$2:$H$33,3,FALSE)</f>
        <v>-5.2168774734620911</v>
      </c>
    </row>
    <row r="27" spans="1:17">
      <c r="A27" t="s">
        <v>32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5">
        <f t="shared" si="1"/>
        <v>1444.2075064982957</v>
      </c>
      <c r="N27" s="6">
        <f>M27-VLOOKUP($A27,RankingWk3!$A$2:$H$33,3,FALSE)</f>
        <v>-5.9870957901212023</v>
      </c>
      <c r="O27" s="6"/>
      <c r="P27">
        <f>VLOOKUP($A27,RankingWk1!$A$2:$H$33,2,FALSE)-J27</f>
        <v>-2</v>
      </c>
      <c r="Q27" s="6">
        <f>M27-VLOOKUP($A27,RankingWk1!$A$2:$H$33,3,FALSE)</f>
        <v>-21.360733098546234</v>
      </c>
    </row>
    <row r="28" spans="1:17">
      <c r="A28" t="s">
        <v>33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5">
        <f t="shared" si="1"/>
        <v>1435.6356491841382</v>
      </c>
      <c r="N28" s="6">
        <f>M28-VLOOKUP($A28,RankingWk3!$A$2:$H$33,3,FALSE)</f>
        <v>-5.3580898528084617</v>
      </c>
      <c r="O28" s="6"/>
      <c r="P28">
        <f>VLOOKUP($A28,RankingWk1!$A$2:$H$33,2,FALSE)-J28</f>
        <v>0</v>
      </c>
      <c r="Q28" s="6">
        <f>M28-VLOOKUP($A28,RankingWk1!$A$2:$H$33,3,FALSE)</f>
        <v>-1.1591451184738162</v>
      </c>
    </row>
    <row r="29" spans="1:17">
      <c r="A29" t="s">
        <v>34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5">
        <f t="shared" si="1"/>
        <v>1397.4894660276339</v>
      </c>
      <c r="N29" s="6">
        <f>M29-VLOOKUP($A29,RankingWk3!$A$2:$H$33,3,FALSE)</f>
        <v>10.023755449969713</v>
      </c>
      <c r="O29" s="6"/>
      <c r="P29">
        <f>VLOOKUP($A29,RankingWk1!$A$2:$H$33,2,FALSE)-J29</f>
        <v>2</v>
      </c>
      <c r="Q29" s="6">
        <f>M29-VLOOKUP($A29,RankingWk1!$A$2:$H$33,3,FALSE)</f>
        <v>19.541968530140593</v>
      </c>
    </row>
    <row r="30" spans="1:17">
      <c r="A30" t="s">
        <v>35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5">
        <f t="shared" si="1"/>
        <v>1391.9318468366268</v>
      </c>
      <c r="N30" s="6">
        <f>M30-VLOOKUP($A30,RankingWk3!$A$2:$H$33,3,FALSE)</f>
        <v>-8.3197695996395851</v>
      </c>
      <c r="O30" s="6"/>
      <c r="P30">
        <f>VLOOKUP($A30,RankingWk1!$A$2:$H$33,2,FALSE)-J30</f>
        <v>-1</v>
      </c>
      <c r="Q30" s="6">
        <f>M30-VLOOKUP($A30,RankingWk1!$A$2:$H$33,3,FALSE)</f>
        <v>-3.1681944935542106</v>
      </c>
    </row>
    <row r="31" spans="1:17">
      <c r="A31" t="s">
        <v>36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5">
        <f t="shared" si="1"/>
        <v>1377.0958551663753</v>
      </c>
      <c r="N31" s="6">
        <f>M31-VLOOKUP($A31,RankingWk3!$A$2:$H$33,3,FALSE)</f>
        <v>-8.9740926843533089</v>
      </c>
      <c r="O31" s="6"/>
      <c r="P31">
        <f>VLOOKUP($A31,RankingWk1!$A$2:$H$33,2,FALSE)-J31</f>
        <v>-1</v>
      </c>
      <c r="Q31" s="6">
        <f>M31-VLOOKUP($A31,RankingWk1!$A$2:$H$33,3,FALSE)</f>
        <v>-6.8980628966778568</v>
      </c>
    </row>
    <row r="32" spans="1:17">
      <c r="A32" t="s">
        <v>37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5">
        <f t="shared" si="1"/>
        <v>1368.1535403570169</v>
      </c>
      <c r="N32" s="6">
        <f>M32-VLOOKUP($A32,RankingWk3!$A$2:$H$33,3,FALSE)</f>
        <v>-5.4746401840518502</v>
      </c>
      <c r="O32" s="6"/>
      <c r="P32">
        <f>VLOOKUP($A32,RankingWk1!$A$2:$H$33,2,FALSE)-J32</f>
        <v>0</v>
      </c>
      <c r="Q32" s="6">
        <f>M32-VLOOKUP($A32,RankingWk1!$A$2:$H$33,3,FALSE)</f>
        <v>-5.9042107656066491</v>
      </c>
    </row>
    <row r="33" spans="1:17">
      <c r="A33" t="s">
        <v>38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5">
        <f t="shared" si="1"/>
        <v>1364.3464823778854</v>
      </c>
      <c r="N33" s="6">
        <f>M33-VLOOKUP($A33,RankingWk3!$A$2:$H$33,3,FALSE)</f>
        <v>-7.3692661527218206</v>
      </c>
      <c r="O33" s="6"/>
      <c r="P33">
        <f>VLOOKUP($A33,RankingWk1!$A$2:$H$33,2,FALSE)-J33</f>
        <v>0</v>
      </c>
      <c r="Q33" s="6">
        <f>M33-VLOOKUP($A33,RankingWk1!$A$2:$H$33,3,FALSE)</f>
        <v>-2.8039321005408055</v>
      </c>
    </row>
  </sheetData>
  <conditionalFormatting sqref="N2:O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 K2:K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1048576"/>
    </sheetView>
  </sheetViews>
  <sheetFormatPr baseColWidth="10" defaultColWidth="8.83203125" defaultRowHeight="14" x14ac:dyDescent="0"/>
  <cols>
    <col min="12" max="12" width="18.5" bestFit="1" customWidth="1"/>
    <col min="14" max="14" width="12.1640625" bestFit="1" customWidth="1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 t="s">
        <v>64</v>
      </c>
      <c r="K1" s="4" t="s">
        <v>65</v>
      </c>
      <c r="L1" s="4" t="s">
        <v>66</v>
      </c>
      <c r="M1" s="4" t="s">
        <v>1</v>
      </c>
      <c r="N1" s="4" t="s">
        <v>67</v>
      </c>
    </row>
    <row r="2" spans="1:14">
      <c r="A2" t="s">
        <v>7</v>
      </c>
      <c r="B2">
        <v>1</v>
      </c>
      <c r="C2">
        <v>1671.0920859859959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VLOOKUP($A2,[1]RankingWk2!$A$2:$H$33,2,FALSE)-J2</f>
        <v>0</v>
      </c>
      <c r="L2" t="str">
        <f>A2</f>
        <v>New England Patriots</v>
      </c>
      <c r="M2" s="5">
        <f>C2</f>
        <v>1671.0920859859959</v>
      </c>
      <c r="N2" s="6">
        <f>M2-VLOOKUP($A2,[1]RankingWk2!$A$2:$H$33,3,FALSE)</f>
        <v>5.3944681604793914</v>
      </c>
    </row>
    <row r="3" spans="1:14">
      <c r="A3" t="s">
        <v>8</v>
      </c>
      <c r="B3">
        <v>2</v>
      </c>
      <c r="C3">
        <v>1633.3886719060536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VLOOKUP($A3,[1]RankingWk2!$A$2:$H$33,2,FALSE)-J3</f>
        <v>0</v>
      </c>
      <c r="L3" t="str">
        <f t="shared" ref="L3:L33" si="0">A3</f>
        <v>Denver Broncos</v>
      </c>
      <c r="M3" s="5">
        <f t="shared" ref="M3:M33" si="1">C3</f>
        <v>1633.3886719060536</v>
      </c>
      <c r="N3" s="6">
        <f>M3-VLOOKUP($A3,[1]RankingWk2!$A$2:$H$33,3,FALSE)</f>
        <v>6.9581537290923734</v>
      </c>
    </row>
    <row r="4" spans="1:14">
      <c r="A4" t="s">
        <v>9</v>
      </c>
      <c r="B4">
        <v>3</v>
      </c>
      <c r="C4">
        <v>1597.573740475973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VLOOKUP($A4,[1]RankingWk2!$A$2:$H$33,2,FALSE)-J4</f>
        <v>0</v>
      </c>
      <c r="L4" t="str">
        <f t="shared" si="0"/>
        <v>Seattle Seahawks</v>
      </c>
      <c r="M4" s="5">
        <f t="shared" si="1"/>
        <v>1597.573740475973</v>
      </c>
      <c r="N4" s="6">
        <f>M4-VLOOKUP($A4,[1]RankingWk2!$A$2:$H$33,3,FALSE)</f>
        <v>-11.814310716436012</v>
      </c>
    </row>
    <row r="5" spans="1:14">
      <c r="A5" t="s">
        <v>10</v>
      </c>
      <c r="B5">
        <v>4</v>
      </c>
      <c r="C5">
        <v>1578.4176567510581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VLOOKUP($A5,[1]RankingWk2!$A$2:$H$33,2,FALSE)-J5</f>
        <v>0</v>
      </c>
      <c r="L5" t="str">
        <f t="shared" si="0"/>
        <v>Cincinnati Bengals</v>
      </c>
      <c r="M5" s="5">
        <f t="shared" si="1"/>
        <v>1578.4176567510581</v>
      </c>
      <c r="N5" s="6">
        <f>M5-VLOOKUP($A5,[1]RankingWk2!$A$2:$H$33,3,FALSE)</f>
        <v>8.5572312631670684</v>
      </c>
    </row>
    <row r="6" spans="1:14">
      <c r="A6" t="s">
        <v>13</v>
      </c>
      <c r="B6">
        <v>5</v>
      </c>
      <c r="C6">
        <v>1572.300214377191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VLOOKUP($A6,[1]RankingWk2!$A$2:$H$33,2,FALSE)-J6</f>
        <v>1</v>
      </c>
      <c r="L6" t="str">
        <f t="shared" si="0"/>
        <v>Dallas Cowboys</v>
      </c>
      <c r="M6" s="5">
        <f t="shared" si="1"/>
        <v>1572.300214377191</v>
      </c>
      <c r="N6" s="6">
        <f>M6-VLOOKUP($A6,[1]RankingWk2!$A$2:$H$33,3,FALSE)</f>
        <v>8.5227247727200393</v>
      </c>
    </row>
    <row r="7" spans="1:14">
      <c r="A7" t="s">
        <v>12</v>
      </c>
      <c r="B7">
        <v>6</v>
      </c>
      <c r="C7">
        <v>1557.4611086442499</v>
      </c>
      <c r="D7">
        <v>2</v>
      </c>
      <c r="E7">
        <v>2</v>
      </c>
      <c r="F7">
        <v>0</v>
      </c>
      <c r="G7">
        <v>0</v>
      </c>
      <c r="H7">
        <v>0</v>
      </c>
      <c r="J7">
        <f t="shared" si="2"/>
        <v>6</v>
      </c>
      <c r="K7">
        <f>VLOOKUP($A7,[1]RankingWk2!$A$2:$H$33,2,FALSE)-J7</f>
        <v>4</v>
      </c>
      <c r="L7" t="str">
        <f t="shared" si="0"/>
        <v>Green Bay Packers</v>
      </c>
      <c r="M7" s="5">
        <f t="shared" si="1"/>
        <v>1557.4611086442499</v>
      </c>
      <c r="N7" s="6">
        <f>M7-VLOOKUP($A7,[1]RankingWk2!$A$2:$H$33,3,FALSE)</f>
        <v>11.814310716436012</v>
      </c>
    </row>
    <row r="8" spans="1:14">
      <c r="A8" t="s">
        <v>15</v>
      </c>
      <c r="B8">
        <v>7</v>
      </c>
      <c r="C8">
        <v>1557.1827177293505</v>
      </c>
      <c r="D8">
        <v>2</v>
      </c>
      <c r="E8">
        <v>1</v>
      </c>
      <c r="F8">
        <v>0</v>
      </c>
      <c r="G8">
        <v>1</v>
      </c>
      <c r="H8">
        <v>0</v>
      </c>
      <c r="J8">
        <f t="shared" si="2"/>
        <v>7</v>
      </c>
      <c r="K8">
        <f>VLOOKUP($A8,[1]RankingWk2!$A$2:$H$33,2,FALSE)-J8</f>
        <v>-2</v>
      </c>
      <c r="L8" t="str">
        <f t="shared" si="0"/>
        <v>San Francisco 49ers</v>
      </c>
      <c r="M8" s="5">
        <f t="shared" si="1"/>
        <v>1557.1827177293505</v>
      </c>
      <c r="N8" s="6">
        <f>M8-VLOOKUP($A8,[1]RankingWk2!$A$2:$H$33,3,FALSE)</f>
        <v>-10.827751798482723</v>
      </c>
    </row>
    <row r="9" spans="1:14">
      <c r="A9" t="s">
        <v>11</v>
      </c>
      <c r="B9">
        <v>8</v>
      </c>
      <c r="C9">
        <v>1556.7364467131438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VLOOKUP($A9,[1]RankingWk2!$A$2:$H$33,2,FALSE)-J9</f>
        <v>0</v>
      </c>
      <c r="L9" t="str">
        <f t="shared" si="0"/>
        <v>Arizona Cardinals</v>
      </c>
      <c r="M9" s="5">
        <f t="shared" si="1"/>
        <v>1556.7364467131438</v>
      </c>
      <c r="N9" s="6">
        <f>M9-VLOOKUP($A9,[1]RankingWk2!$A$2:$H$33,3,FALSE)</f>
        <v>7.4202512687140825</v>
      </c>
    </row>
    <row r="10" spans="1:14">
      <c r="A10" t="s">
        <v>14</v>
      </c>
      <c r="B10">
        <v>9</v>
      </c>
      <c r="C10">
        <v>1550.0132238248664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VLOOKUP($A10,[1]RankingWk2!$A$2:$H$33,2,FALSE)-J10</f>
        <v>2</v>
      </c>
      <c r="L10" t="str">
        <f t="shared" si="0"/>
        <v>Pittsburgh Steelers</v>
      </c>
      <c r="M10" s="5">
        <f t="shared" si="1"/>
        <v>1550.0132238248664</v>
      </c>
      <c r="N10" s="6">
        <f>M10-VLOOKUP($A10,[1]RankingWk2!$A$2:$H$33,3,FALSE)</f>
        <v>10.827751798482723</v>
      </c>
    </row>
    <row r="11" spans="1:14">
      <c r="A11" t="s">
        <v>16</v>
      </c>
      <c r="B11">
        <v>10</v>
      </c>
      <c r="C11">
        <v>1540.3462859168178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VLOOKUP($A11,[1]RankingWk2!$A$2:$H$33,2,FALSE)-J11</f>
        <v>-3</v>
      </c>
      <c r="L11" t="str">
        <f t="shared" si="0"/>
        <v>Indianapolis Colts</v>
      </c>
      <c r="M11" s="5">
        <f t="shared" si="1"/>
        <v>1540.3462859168178</v>
      </c>
      <c r="N11" s="6">
        <f>M11-VLOOKUP($A11,[1]RankingWk2!$A$2:$H$33,3,FALSE)</f>
        <v>-12.695945179562614</v>
      </c>
    </row>
    <row r="12" spans="1:14">
      <c r="A12" t="s">
        <v>18</v>
      </c>
      <c r="B12">
        <v>11</v>
      </c>
      <c r="C12">
        <v>1531.2831816022556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VLOOKUP($A12,[1]RankingWk2!$A$2:$H$33,2,FALSE)-J12</f>
        <v>-2</v>
      </c>
      <c r="L12" t="str">
        <f t="shared" si="0"/>
        <v>Baltimore Ravens</v>
      </c>
      <c r="M12" s="5">
        <f t="shared" si="1"/>
        <v>1531.2831816022556</v>
      </c>
      <c r="N12" s="6">
        <f>M12-VLOOKUP($A12,[1]RankingWk2!$A$2:$H$33,3,FALSE)</f>
        <v>-14.605556497577936</v>
      </c>
    </row>
    <row r="13" spans="1:14">
      <c r="A13" t="s">
        <v>17</v>
      </c>
      <c r="B13">
        <v>12</v>
      </c>
      <c r="C13">
        <v>1527.3012955441236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VLOOKUP($A13,[1]RankingWk2!$A$2:$H$33,2,FALSE)-J13</f>
        <v>2</v>
      </c>
      <c r="L13" t="str">
        <f t="shared" si="0"/>
        <v>Carolina Panthers</v>
      </c>
      <c r="M13" s="5">
        <f t="shared" si="1"/>
        <v>1527.3012955441236</v>
      </c>
      <c r="N13" s="6">
        <f>M13-VLOOKUP($A13,[1]RankingWk2!$A$2:$H$33,3,FALSE)</f>
        <v>8.6824361597598454</v>
      </c>
    </row>
    <row r="14" spans="1:14">
      <c r="A14" t="s">
        <v>22</v>
      </c>
      <c r="B14">
        <v>13</v>
      </c>
      <c r="C14">
        <v>1510.8240535865141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VLOOKUP($A14,[1]RankingWk2!$A$2:$H$33,2,FALSE)-J14</f>
        <v>0</v>
      </c>
      <c r="L14" t="str">
        <f t="shared" si="0"/>
        <v>San Diego Chargers</v>
      </c>
      <c r="M14" s="5">
        <f t="shared" si="1"/>
        <v>1510.8240535865141</v>
      </c>
      <c r="N14" s="6">
        <f>M14-VLOOKUP($A14,[1]RankingWk2!$A$2:$H$33,3,FALSE)</f>
        <v>-8.5572312631670684</v>
      </c>
    </row>
    <row r="15" spans="1:14">
      <c r="A15" t="s">
        <v>21</v>
      </c>
      <c r="B15">
        <v>14</v>
      </c>
      <c r="C15">
        <v>1510.3343415826389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VLOOKUP($A15,[1]RankingWk2!$A$2:$H$33,2,FALSE)-J15</f>
        <v>1</v>
      </c>
      <c r="L15" t="str">
        <f t="shared" si="0"/>
        <v>Kansas City Chiefs</v>
      </c>
      <c r="M15" s="5">
        <f t="shared" si="1"/>
        <v>1510.3343415826389</v>
      </c>
      <c r="N15" s="6">
        <f>M15-VLOOKUP($A15,[1]RankingWk2!$A$2:$H$33,3,FALSE)</f>
        <v>-6.9581537290923734</v>
      </c>
    </row>
    <row r="16" spans="1:14">
      <c r="A16" t="s">
        <v>24</v>
      </c>
      <c r="B16">
        <v>15</v>
      </c>
      <c r="C16">
        <v>1505.6139118588837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VLOOKUP($A16,[1]RankingWk2!$A$2:$H$33,2,FALSE)-J16</f>
        <v>-3</v>
      </c>
      <c r="L16" t="str">
        <f t="shared" si="0"/>
        <v>New Orleans Saints</v>
      </c>
      <c r="M16" s="5">
        <f t="shared" si="1"/>
        <v>1505.6139118588837</v>
      </c>
      <c r="N16" s="6">
        <f>M16-VLOOKUP($A16,[1]RankingWk2!$A$2:$H$33,3,FALSE)</f>
        <v>-14.366551111324497</v>
      </c>
    </row>
    <row r="17" spans="1:14">
      <c r="A17" t="s">
        <v>19</v>
      </c>
      <c r="B17">
        <v>16</v>
      </c>
      <c r="C17">
        <v>1504.8546900604824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VLOOKUP($A17,[1]RankingWk2!$A$2:$H$33,2,FALSE)-J17</f>
        <v>3</v>
      </c>
      <c r="L17" t="str">
        <f t="shared" si="0"/>
        <v>Atlanta Falcons</v>
      </c>
      <c r="M17" s="5">
        <f t="shared" si="1"/>
        <v>1504.8546900604824</v>
      </c>
      <c r="N17" s="6">
        <f>M17-VLOOKUP($A17,[1]RankingWk2!$A$2:$H$33,3,FALSE)</f>
        <v>9.1839464178237904</v>
      </c>
    </row>
    <row r="18" spans="1:14">
      <c r="A18" t="s">
        <v>20</v>
      </c>
      <c r="B18">
        <v>17</v>
      </c>
      <c r="C18">
        <v>1503.5506318783739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VLOOKUP($A18,[1]RankingWk2!$A$2:$H$33,2,FALSE)-J18</f>
        <v>-1</v>
      </c>
      <c r="L18" t="str">
        <f t="shared" si="0"/>
        <v>Philadelphia Eagles</v>
      </c>
      <c r="M18" s="5">
        <f t="shared" si="1"/>
        <v>1503.5506318783739</v>
      </c>
      <c r="N18" s="6">
        <f>M18-VLOOKUP($A18,[1]RankingWk2!$A$2:$H$33,3,FALSE)</f>
        <v>-8.5227247727200393</v>
      </c>
    </row>
    <row r="19" spans="1:14">
      <c r="A19" t="s">
        <v>25</v>
      </c>
      <c r="B19">
        <v>18</v>
      </c>
      <c r="C19">
        <v>1495.9302731339428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VLOOKUP($A19,[1]RankingWk2!$A$2:$H$33,2,FALSE)-J19</f>
        <v>-1</v>
      </c>
      <c r="L19" t="str">
        <f t="shared" si="0"/>
        <v>Detroit Lions</v>
      </c>
      <c r="M19" s="5">
        <f t="shared" si="1"/>
        <v>1495.9302731339428</v>
      </c>
      <c r="N19" s="6">
        <f>M19-VLOOKUP($A19,[1]RankingWk2!$A$2:$H$33,3,FALSE)</f>
        <v>-11.341366810539512</v>
      </c>
    </row>
    <row r="20" spans="1:14">
      <c r="A20" t="s">
        <v>27</v>
      </c>
      <c r="B20">
        <v>19</v>
      </c>
      <c r="C20">
        <v>1490.9561317647313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VLOOKUP($A20,[1]RankingWk2!$A$2:$H$33,2,FALSE)-J20</f>
        <v>-1</v>
      </c>
      <c r="L20" t="str">
        <f t="shared" si="0"/>
        <v>Miami Dolphins</v>
      </c>
      <c r="M20" s="5">
        <f t="shared" si="1"/>
        <v>1490.9561317647313</v>
      </c>
      <c r="N20" s="6">
        <f>M20-VLOOKUP($A20,[1]RankingWk2!$A$2:$H$33,3,FALSE)</f>
        <v>-12.102884563296357</v>
      </c>
    </row>
    <row r="21" spans="1:14">
      <c r="A21" t="s">
        <v>23</v>
      </c>
      <c r="B21">
        <v>20</v>
      </c>
      <c r="C21">
        <v>1487.2756529913199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VLOOKUP($A21,[1]RankingWk2!$A$2:$H$33,2,FALSE)-J21</f>
        <v>0</v>
      </c>
      <c r="L21" t="str">
        <f t="shared" si="0"/>
        <v>Buffalo Bills</v>
      </c>
      <c r="M21" s="5">
        <f t="shared" si="1"/>
        <v>1487.2756529913199</v>
      </c>
      <c r="N21" s="6">
        <f>M21-VLOOKUP($A21,[1]RankingWk2!$A$2:$H$33,3,FALSE)</f>
        <v>-5.3944681604793914</v>
      </c>
    </row>
    <row r="22" spans="1:14">
      <c r="A22" t="s">
        <v>26</v>
      </c>
      <c r="B22">
        <v>21</v>
      </c>
      <c r="C22">
        <v>1471.726584692077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VLOOKUP($A22,[1]RankingWk2!$A$2:$H$33,2,FALSE)-J22</f>
        <v>3</v>
      </c>
      <c r="L22" t="str">
        <f t="shared" si="0"/>
        <v>Minnesota Vikings</v>
      </c>
      <c r="M22" s="5">
        <f t="shared" si="1"/>
        <v>1471.726584692077</v>
      </c>
      <c r="N22" s="6">
        <f>M22-VLOOKUP($A22,[1]RankingWk2!$A$2:$H$33,3,FALSE)</f>
        <v>11.341366810539512</v>
      </c>
    </row>
    <row r="23" spans="1:14">
      <c r="A23" t="s">
        <v>30</v>
      </c>
      <c r="B23">
        <v>22</v>
      </c>
      <c r="C23">
        <v>1469.6977705309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VLOOKUP($A23,[1]RankingWk2!$A$2:$H$33,2,FALSE)-J23</f>
        <v>4</v>
      </c>
      <c r="L23" t="str">
        <f t="shared" si="0"/>
        <v>New York Jets</v>
      </c>
      <c r="M23" s="5">
        <f t="shared" si="1"/>
        <v>1469.6977705309</v>
      </c>
      <c r="N23" s="6">
        <f>M23-VLOOKUP($A23,[1]RankingWk2!$A$2:$H$33,3,FALSE)</f>
        <v>12.695945179562614</v>
      </c>
    </row>
    <row r="24" spans="1:14">
      <c r="A24" t="s">
        <v>28</v>
      </c>
      <c r="B24">
        <v>23</v>
      </c>
      <c r="C24">
        <v>1463.8918815308223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VLOOKUP($A24,[1]RankingWk2!$A$2:$H$33,2,FALSE)-J24</f>
        <v>-2</v>
      </c>
      <c r="L24" t="str">
        <f t="shared" si="0"/>
        <v>Houston Texans</v>
      </c>
      <c r="M24" s="5">
        <f t="shared" si="1"/>
        <v>1463.8918815308223</v>
      </c>
      <c r="N24" s="6">
        <f>M24-VLOOKUP($A24,[1]RankingWk2!$A$2:$H$33,3,FALSE)</f>
        <v>-8.6824361597598454</v>
      </c>
    </row>
    <row r="25" spans="1:14">
      <c r="A25" t="s">
        <v>29</v>
      </c>
      <c r="B25">
        <v>24</v>
      </c>
      <c r="C25">
        <v>1458.0710016921678</v>
      </c>
      <c r="D25">
        <v>2</v>
      </c>
      <c r="E25">
        <v>0</v>
      </c>
      <c r="F25">
        <v>0</v>
      </c>
      <c r="G25">
        <v>2</v>
      </c>
      <c r="H25">
        <v>0</v>
      </c>
      <c r="J25">
        <f t="shared" si="2"/>
        <v>24</v>
      </c>
      <c r="K25">
        <f>VLOOKUP($A25,[1]RankingWk2!$A$2:$H$33,2,FALSE)-J25</f>
        <v>-1</v>
      </c>
      <c r="L25" t="str">
        <f t="shared" si="0"/>
        <v>New York Giants</v>
      </c>
      <c r="M25" s="5">
        <f t="shared" si="1"/>
        <v>1458.0710016921678</v>
      </c>
      <c r="N25" s="6">
        <f>M25-VLOOKUP($A25,[1]RankingWk2!$A$2:$H$33,3,FALSE)</f>
        <v>-9.1839464178237904</v>
      </c>
    </row>
    <row r="26" spans="1:14">
      <c r="A26" t="s">
        <v>31</v>
      </c>
      <c r="B26">
        <v>25</v>
      </c>
      <c r="C26">
        <v>1458.0438967089569</v>
      </c>
      <c r="D26">
        <v>2</v>
      </c>
      <c r="E26">
        <v>1</v>
      </c>
      <c r="F26">
        <v>0</v>
      </c>
      <c r="G26">
        <v>1</v>
      </c>
      <c r="H26">
        <v>0</v>
      </c>
      <c r="J26">
        <f t="shared" si="2"/>
        <v>25</v>
      </c>
      <c r="K26">
        <f>VLOOKUP($A26,[1]RankingWk2!$A$2:$H$33,2,FALSE)-J26</f>
        <v>-3</v>
      </c>
      <c r="L26" t="str">
        <f t="shared" si="0"/>
        <v>St. Louis Rams</v>
      </c>
      <c r="M26" s="5">
        <f t="shared" si="1"/>
        <v>1458.0438967089569</v>
      </c>
      <c r="N26" s="6">
        <f>M26-VLOOKUP($A26,[1]RankingWk2!$A$2:$H$33,3,FALSE)</f>
        <v>-12.329573811449791</v>
      </c>
    </row>
    <row r="27" spans="1:14">
      <c r="A27" t="s">
        <v>32</v>
      </c>
      <c r="B27">
        <v>26</v>
      </c>
      <c r="C27">
        <v>1450.1946022884169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VLOOKUP($A27,[1]RankingWk2!$A$2:$H$33,2,FALSE)-J27</f>
        <v>-1</v>
      </c>
      <c r="L27" t="str">
        <f t="shared" si="0"/>
        <v>Chicago Bears</v>
      </c>
      <c r="M27" s="5">
        <f t="shared" si="1"/>
        <v>1450.1946022884169</v>
      </c>
      <c r="N27" s="6">
        <f>M27-VLOOKUP($A27,[1]RankingWk2!$A$2:$H$33,3,FALSE)</f>
        <v>-7.4202512687140825</v>
      </c>
    </row>
    <row r="28" spans="1:14">
      <c r="A28" t="s">
        <v>33</v>
      </c>
      <c r="B28">
        <v>27</v>
      </c>
      <c r="C28">
        <v>1440.9937390369466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VLOOKUP($A28,[1]RankingWk2!$A$2:$H$33,2,FALSE)-J28</f>
        <v>0</v>
      </c>
      <c r="L28" t="str">
        <f t="shared" si="0"/>
        <v>Jacksonville Jaguars</v>
      </c>
      <c r="M28" s="5">
        <f t="shared" si="1"/>
        <v>1440.9937390369466</v>
      </c>
      <c r="N28" s="6">
        <f>M28-VLOOKUP($A28,[1]RankingWk2!$A$2:$H$33,3,FALSE)</f>
        <v>12.102884563296357</v>
      </c>
    </row>
    <row r="29" spans="1:14">
      <c r="A29" t="s">
        <v>35</v>
      </c>
      <c r="B29">
        <v>28</v>
      </c>
      <c r="C29">
        <v>1400.2516164362664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VLOOKUP($A29,[1]RankingWk2!$A$2:$H$33,2,FALSE)-J29</f>
        <v>0</v>
      </c>
      <c r="L29" t="str">
        <f t="shared" si="0"/>
        <v>Washington Redskins</v>
      </c>
      <c r="M29" s="5">
        <f t="shared" si="1"/>
        <v>1400.2516164362664</v>
      </c>
      <c r="N29" s="6">
        <f>M29-VLOOKUP($A29,[1]RankingWk2!$A$2:$H$33,3,FALSE)</f>
        <v>12.329573811449791</v>
      </c>
    </row>
    <row r="30" spans="1:14">
      <c r="A30" t="s">
        <v>34</v>
      </c>
      <c r="B30">
        <v>29</v>
      </c>
      <c r="C30">
        <v>1387.4657105776641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VLOOKUP($A30,[1]RankingWk2!$A$2:$H$33,2,FALSE)-J30</f>
        <v>2</v>
      </c>
      <c r="L30" t="str">
        <f t="shared" si="0"/>
        <v>Oakland Raiders</v>
      </c>
      <c r="M30" s="5">
        <f t="shared" si="1"/>
        <v>1387.4657105776641</v>
      </c>
      <c r="N30" s="6">
        <f>M30-VLOOKUP($A30,[1]RankingWk2!$A$2:$H$33,3,FALSE)</f>
        <v>14.605556497577936</v>
      </c>
    </row>
    <row r="31" spans="1:14">
      <c r="A31" t="s">
        <v>36</v>
      </c>
      <c r="B31">
        <v>30</v>
      </c>
      <c r="C31">
        <v>1386.0699478507286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VLOOKUP($A31,[1]RankingWk2!$A$2:$H$33,2,FALSE)-J31</f>
        <v>0</v>
      </c>
      <c r="L31" t="str">
        <f t="shared" si="0"/>
        <v>Cleveland Browns</v>
      </c>
      <c r="M31" s="5">
        <f t="shared" si="1"/>
        <v>1386.0699478507286</v>
      </c>
      <c r="N31" s="6">
        <f>M31-VLOOKUP($A31,[1]RankingWk2!$A$2:$H$33,3,FALSE)</f>
        <v>10.230787640698281</v>
      </c>
    </row>
    <row r="32" spans="1:14">
      <c r="A32" t="s">
        <v>37</v>
      </c>
      <c r="B32">
        <v>31</v>
      </c>
      <c r="C32">
        <v>1373.6281805410688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VLOOKUP($A32,[1]RankingWk2!$A$2:$H$33,2,FALSE)-J32</f>
        <v>-2</v>
      </c>
      <c r="L32" t="str">
        <f t="shared" si="0"/>
        <v>Tennessee Titans</v>
      </c>
      <c r="M32" s="5">
        <f t="shared" si="1"/>
        <v>1373.6281805410688</v>
      </c>
      <c r="N32" s="6">
        <f>M32-VLOOKUP($A32,[1]RankingWk2!$A$2:$H$33,3,FALSE)</f>
        <v>-10.230787640698281</v>
      </c>
    </row>
    <row r="33" spans="1:14">
      <c r="A33" t="s">
        <v>38</v>
      </c>
      <c r="B33">
        <v>32</v>
      </c>
      <c r="C33">
        <v>1371.7157485306072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VLOOKUP($A33,[1]RankingWk2!$A$2:$H$33,2,FALSE)-J33</f>
        <v>0</v>
      </c>
      <c r="L33" t="str">
        <f t="shared" si="0"/>
        <v>Tampa Bay Buccaneers</v>
      </c>
      <c r="M33" s="5">
        <f t="shared" si="1"/>
        <v>1371.7157485306072</v>
      </c>
      <c r="N33" s="6">
        <f>M33-VLOOKUP($A33,[1]RankingWk2!$A$2:$H$33,3,FALSE)</f>
        <v>14.366551111324497</v>
      </c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:H33"/>
    </sheetView>
  </sheetViews>
  <sheetFormatPr baseColWidth="10" defaultRowHeight="14" x14ac:dyDescent="0"/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 t="s">
        <v>64</v>
      </c>
      <c r="K1" s="4" t="s">
        <v>65</v>
      </c>
      <c r="L1" s="4" t="s">
        <v>66</v>
      </c>
      <c r="M1" s="4" t="s">
        <v>1</v>
      </c>
      <c r="N1" s="4" t="s">
        <v>67</v>
      </c>
    </row>
    <row r="2" spans="1:14">
      <c r="A2" t="s">
        <v>7</v>
      </c>
      <c r="B2">
        <v>1</v>
      </c>
      <c r="C2">
        <v>1658.8344334950941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L2" t="str">
        <f>A2</f>
        <v>New England Patriots</v>
      </c>
      <c r="M2" s="5">
        <f>C2</f>
        <v>1658.8344334950941</v>
      </c>
      <c r="N2" s="6"/>
    </row>
    <row r="3" spans="1:14">
      <c r="A3" t="s">
        <v>9</v>
      </c>
      <c r="B3">
        <v>2</v>
      </c>
      <c r="C3">
        <v>1623.8787223688753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L3" t="str">
        <f t="shared" ref="L3:L33" si="0">A3</f>
        <v>Seattle Seahawks</v>
      </c>
      <c r="M3" s="5">
        <f t="shared" ref="M3:M33" si="1">C3</f>
        <v>1623.8787223688753</v>
      </c>
      <c r="N3" s="6"/>
    </row>
    <row r="4" spans="1:14">
      <c r="A4" t="s">
        <v>8</v>
      </c>
      <c r="B4">
        <v>3</v>
      </c>
      <c r="C4">
        <v>1618.2574751911554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L4" t="str">
        <f t="shared" si="0"/>
        <v>Denver Broncos</v>
      </c>
      <c r="M4" s="5">
        <f t="shared" si="1"/>
        <v>1618.2574751911554</v>
      </c>
      <c r="N4" s="6"/>
    </row>
    <row r="5" spans="1:14">
      <c r="A5" t="s">
        <v>16</v>
      </c>
      <c r="B5">
        <v>4</v>
      </c>
      <c r="C5">
        <v>1565.4459268424034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L5" t="str">
        <f t="shared" si="0"/>
        <v>Indianapolis Colts</v>
      </c>
      <c r="M5" s="5">
        <f t="shared" si="1"/>
        <v>1565.4459268424034</v>
      </c>
      <c r="N5" s="6"/>
    </row>
    <row r="6" spans="1:14">
      <c r="A6" t="s">
        <v>10</v>
      </c>
      <c r="B6">
        <v>5</v>
      </c>
      <c r="C6">
        <v>1564.773082070484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L6" t="str">
        <f t="shared" si="0"/>
        <v>Cincinnati Bengals</v>
      </c>
      <c r="M6" s="5">
        <f t="shared" si="1"/>
        <v>1564.773082070484</v>
      </c>
      <c r="N6" s="6"/>
    </row>
    <row r="7" spans="1:14">
      <c r="A7" t="s">
        <v>15</v>
      </c>
      <c r="B7">
        <v>6</v>
      </c>
      <c r="C7">
        <v>1560.6209511187019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L7" t="str">
        <f t="shared" si="0"/>
        <v>San Francisco 49ers</v>
      </c>
      <c r="M7" s="5">
        <f t="shared" si="1"/>
        <v>1560.6209511187019</v>
      </c>
      <c r="N7" s="6"/>
    </row>
    <row r="8" spans="1:14">
      <c r="A8" t="s">
        <v>13</v>
      </c>
      <c r="B8">
        <v>7</v>
      </c>
      <c r="C8">
        <v>1556.0704761191248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L8" t="str">
        <f t="shared" si="0"/>
        <v>Dallas Cowboys</v>
      </c>
      <c r="M8" s="5">
        <f t="shared" si="1"/>
        <v>1556.0704761191248</v>
      </c>
      <c r="N8" s="6"/>
    </row>
    <row r="9" spans="1:14">
      <c r="A9" t="s">
        <v>18</v>
      </c>
      <c r="B9">
        <v>8</v>
      </c>
      <c r="C9">
        <v>1554.0617810856393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L9" t="str">
        <f t="shared" si="0"/>
        <v>Baltimore Ravens</v>
      </c>
      <c r="M9" s="5">
        <f t="shared" si="1"/>
        <v>1554.0617810856393</v>
      </c>
      <c r="N9" s="6"/>
    </row>
    <row r="10" spans="1:14">
      <c r="A10" t="s">
        <v>14</v>
      </c>
      <c r="B10">
        <v>9</v>
      </c>
      <c r="C10">
        <v>1546.0486563568061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L10" t="str">
        <f t="shared" si="0"/>
        <v>Pittsburgh Steelers</v>
      </c>
      <c r="M10" s="5">
        <f t="shared" si="1"/>
        <v>1546.0486563568061</v>
      </c>
      <c r="N10" s="6"/>
    </row>
    <row r="11" spans="1:14">
      <c r="A11" t="s">
        <v>11</v>
      </c>
      <c r="B11">
        <v>10</v>
      </c>
      <c r="C11">
        <v>1539.6012301094788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L11" t="str">
        <f t="shared" si="0"/>
        <v>Arizona Cardinals</v>
      </c>
      <c r="M11" s="5">
        <f t="shared" si="1"/>
        <v>1539.6012301094788</v>
      </c>
      <c r="N11" s="6"/>
    </row>
    <row r="12" spans="1:14">
      <c r="A12" t="s">
        <v>12</v>
      </c>
      <c r="B12">
        <v>11</v>
      </c>
      <c r="C12">
        <v>1537.6934118881029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L12" t="str">
        <f t="shared" si="0"/>
        <v>Green Bay Packers</v>
      </c>
      <c r="M12" s="5">
        <f t="shared" si="1"/>
        <v>1537.6934118881029</v>
      </c>
      <c r="N12" s="6"/>
    </row>
    <row r="13" spans="1:14">
      <c r="A13" t="s">
        <v>24</v>
      </c>
      <c r="B13">
        <v>12</v>
      </c>
      <c r="C13">
        <v>1529.6954283051591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L13" t="str">
        <f t="shared" si="0"/>
        <v>New Orleans Saints</v>
      </c>
      <c r="M13" s="5">
        <f t="shared" si="1"/>
        <v>1529.6954283051591</v>
      </c>
      <c r="N13" s="6"/>
    </row>
    <row r="14" spans="1:14">
      <c r="A14" t="s">
        <v>20</v>
      </c>
      <c r="B14">
        <v>13</v>
      </c>
      <c r="C14">
        <v>1523.1802728877738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L14" t="str">
        <f t="shared" si="0"/>
        <v>Philadelphia Eagles</v>
      </c>
      <c r="M14" s="5">
        <f t="shared" si="1"/>
        <v>1523.1802728877738</v>
      </c>
      <c r="N14" s="6"/>
    </row>
    <row r="15" spans="1:14">
      <c r="A15" t="s">
        <v>25</v>
      </c>
      <c r="B15">
        <v>14</v>
      </c>
      <c r="C15">
        <v>1517.5125647345044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L15" t="str">
        <f t="shared" si="0"/>
        <v>Detroit Lions</v>
      </c>
      <c r="M15" s="5">
        <f t="shared" si="1"/>
        <v>1517.5125647345044</v>
      </c>
      <c r="N15" s="6"/>
    </row>
    <row r="16" spans="1:14">
      <c r="A16" t="s">
        <v>17</v>
      </c>
      <c r="B16">
        <v>15</v>
      </c>
      <c r="C16">
        <v>1510.714919555402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L16" t="str">
        <f t="shared" si="0"/>
        <v>Carolina Panthers</v>
      </c>
      <c r="M16" s="5">
        <f t="shared" si="1"/>
        <v>1510.714919555402</v>
      </c>
      <c r="N16" s="6"/>
    </row>
    <row r="17" spans="1:14">
      <c r="A17" t="s">
        <v>22</v>
      </c>
      <c r="B17">
        <v>16</v>
      </c>
      <c r="C17">
        <v>1509.1403600596591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L17" t="str">
        <f t="shared" si="0"/>
        <v>San Diego Chargers</v>
      </c>
      <c r="M17" s="5">
        <f t="shared" si="1"/>
        <v>1509.1403600596591</v>
      </c>
      <c r="N17" s="6"/>
    </row>
    <row r="18" spans="1:14">
      <c r="A18" t="s">
        <v>21</v>
      </c>
      <c r="B18">
        <v>17</v>
      </c>
      <c r="C18">
        <v>1508.0458796974638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L18" t="str">
        <f t="shared" si="0"/>
        <v>Kansas City Chiefs</v>
      </c>
      <c r="M18" s="5">
        <f t="shared" si="1"/>
        <v>1508.0458796974638</v>
      </c>
      <c r="N18" s="6"/>
    </row>
    <row r="19" spans="1:14">
      <c r="A19" t="s">
        <v>27</v>
      </c>
      <c r="B19">
        <v>18</v>
      </c>
      <c r="C19">
        <v>1495.8810176226632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L19" t="str">
        <f t="shared" si="0"/>
        <v>Miami Dolphins</v>
      </c>
      <c r="M19" s="5">
        <f t="shared" si="1"/>
        <v>1495.8810176226632</v>
      </c>
      <c r="N19" s="6"/>
    </row>
    <row r="20" spans="1:14">
      <c r="A20" t="s">
        <v>19</v>
      </c>
      <c r="B20">
        <v>19</v>
      </c>
      <c r="C20">
        <v>1484.5638274059788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L20" t="str">
        <f t="shared" si="0"/>
        <v>Atlanta Falcons</v>
      </c>
      <c r="M20" s="5">
        <f t="shared" si="1"/>
        <v>1484.5638274059788</v>
      </c>
      <c r="N20" s="6"/>
    </row>
    <row r="21" spans="1:14">
      <c r="A21" t="s">
        <v>28</v>
      </c>
      <c r="B21">
        <v>20</v>
      </c>
      <c r="C21">
        <v>1481.8209333048496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L21" t="str">
        <f t="shared" si="0"/>
        <v>Houston Texans</v>
      </c>
      <c r="M21" s="5">
        <f t="shared" si="1"/>
        <v>1481.8209333048496</v>
      </c>
      <c r="N21" s="6"/>
    </row>
    <row r="22" spans="1:14">
      <c r="A22" t="s">
        <v>23</v>
      </c>
      <c r="B22">
        <v>21</v>
      </c>
      <c r="C22">
        <v>1480.2664254057761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L22" t="str">
        <f t="shared" si="0"/>
        <v>Buffalo Bills</v>
      </c>
      <c r="M22" s="5">
        <f t="shared" si="1"/>
        <v>1480.2664254057761</v>
      </c>
      <c r="N22" s="6"/>
    </row>
    <row r="23" spans="1:14">
      <c r="A23" t="s">
        <v>29</v>
      </c>
      <c r="B23">
        <v>22</v>
      </c>
      <c r="C23">
        <v>1474.9619615953377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L23" t="str">
        <f t="shared" si="0"/>
        <v>New York Giants</v>
      </c>
      <c r="M23" s="5">
        <f t="shared" si="1"/>
        <v>1474.9619615953377</v>
      </c>
      <c r="N23" s="6"/>
    </row>
    <row r="24" spans="1:14">
      <c r="A24" t="s">
        <v>26</v>
      </c>
      <c r="B24">
        <v>23</v>
      </c>
      <c r="C24">
        <v>1467.7747362906689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L24" t="str">
        <f t="shared" si="0"/>
        <v>Minnesota Vikings</v>
      </c>
      <c r="M24" s="5">
        <f t="shared" si="1"/>
        <v>1467.7747362906689</v>
      </c>
      <c r="N24" s="6"/>
    </row>
    <row r="25" spans="1:14">
      <c r="A25" t="s">
        <v>32</v>
      </c>
      <c r="B25">
        <v>24</v>
      </c>
      <c r="C25">
        <v>1465.568239596842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L25" t="str">
        <f t="shared" si="0"/>
        <v>Chicago Bears</v>
      </c>
      <c r="M25" s="5">
        <f t="shared" si="1"/>
        <v>1465.568239596842</v>
      </c>
      <c r="N25" s="6"/>
    </row>
    <row r="26" spans="1:14">
      <c r="A26" t="s">
        <v>31</v>
      </c>
      <c r="B26">
        <v>25</v>
      </c>
      <c r="C26">
        <v>1455.8827993439404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L26" t="str">
        <f t="shared" si="0"/>
        <v>St. Louis Rams</v>
      </c>
      <c r="M26" s="5">
        <f t="shared" si="1"/>
        <v>1455.8827993439404</v>
      </c>
      <c r="N26" s="6"/>
    </row>
    <row r="27" spans="1:14">
      <c r="A27" t="s">
        <v>30</v>
      </c>
      <c r="B27">
        <v>26</v>
      </c>
      <c r="C27">
        <v>1448.8470674983146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L27" t="str">
        <f t="shared" si="0"/>
        <v>New York Jets</v>
      </c>
      <c r="M27" s="5">
        <f t="shared" si="1"/>
        <v>1448.8470674983146</v>
      </c>
      <c r="N27" s="6"/>
    </row>
    <row r="28" spans="1:14">
      <c r="A28" t="s">
        <v>33</v>
      </c>
      <c r="B28">
        <v>27</v>
      </c>
      <c r="C28">
        <v>1436.794794302612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L28" t="str">
        <f t="shared" si="0"/>
        <v>Jacksonville Jaguars</v>
      </c>
      <c r="M28" s="5">
        <f t="shared" si="1"/>
        <v>1436.794794302612</v>
      </c>
      <c r="N28" s="6"/>
    </row>
    <row r="29" spans="1:14">
      <c r="A29" t="s">
        <v>35</v>
      </c>
      <c r="B29">
        <v>28</v>
      </c>
      <c r="C29">
        <v>1395.1000413301811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L29" t="str">
        <f t="shared" si="0"/>
        <v>Washington Redskins</v>
      </c>
      <c r="M29" s="5">
        <f t="shared" si="1"/>
        <v>1395.1000413301811</v>
      </c>
      <c r="N29" s="6"/>
    </row>
    <row r="30" spans="1:14">
      <c r="A30" t="s">
        <v>36</v>
      </c>
      <c r="B30">
        <v>29</v>
      </c>
      <c r="C30">
        <v>1383.9939180630531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L30" t="str">
        <f t="shared" si="0"/>
        <v>Cleveland Browns</v>
      </c>
      <c r="M30" s="5">
        <f t="shared" si="1"/>
        <v>1383.9939180630531</v>
      </c>
      <c r="N30" s="6"/>
    </row>
    <row r="31" spans="1:14">
      <c r="A31" t="s">
        <v>34</v>
      </c>
      <c r="B31">
        <v>30</v>
      </c>
      <c r="C31">
        <v>1377.9474974974933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L31" t="str">
        <f t="shared" si="0"/>
        <v>Oakland Raiders</v>
      </c>
      <c r="M31" s="5">
        <f t="shared" si="1"/>
        <v>1377.9474974974933</v>
      </c>
      <c r="N31" s="6"/>
    </row>
    <row r="32" spans="1:14">
      <c r="A32" t="s">
        <v>37</v>
      </c>
      <c r="B32">
        <v>31</v>
      </c>
      <c r="C32">
        <v>1374.0577511226236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L32" t="str">
        <f t="shared" si="0"/>
        <v>Tennessee Titans</v>
      </c>
      <c r="M32" s="5">
        <f t="shared" si="1"/>
        <v>1374.0577511226236</v>
      </c>
      <c r="N32" s="6"/>
    </row>
    <row r="33" spans="1:14">
      <c r="A33" t="s">
        <v>38</v>
      </c>
      <c r="B33">
        <v>32</v>
      </c>
      <c r="C33">
        <v>1367.1504144784262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L33" t="str">
        <f t="shared" si="0"/>
        <v>Tampa Bay Buccaneers</v>
      </c>
      <c r="M33" s="5">
        <f t="shared" si="1"/>
        <v>1367.1504144784262</v>
      </c>
      <c r="N33" s="6"/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7" sqref="D7"/>
    </sheetView>
  </sheetViews>
  <sheetFormatPr baseColWidth="10" defaultRowHeight="14" x14ac:dyDescent="0"/>
  <sheetData>
    <row r="1" spans="1:5">
      <c r="A1">
        <f>1517+1510</f>
        <v>3027</v>
      </c>
      <c r="D1">
        <v>1506.2018</v>
      </c>
      <c r="E1">
        <v>1522.152</v>
      </c>
    </row>
    <row r="2" spans="1:5">
      <c r="A2">
        <f>1517/A1</f>
        <v>0.50115626032375293</v>
      </c>
      <c r="D2">
        <v>-12.802222</v>
      </c>
    </row>
    <row r="3" spans="1:5">
      <c r="A3">
        <f>1510/A1</f>
        <v>0.49884373967624712</v>
      </c>
      <c r="D3">
        <f>D1+D2</f>
        <v>1493.399578</v>
      </c>
      <c r="E3">
        <f>E1</f>
        <v>1522.152</v>
      </c>
    </row>
    <row r="4" spans="1:5">
      <c r="D4">
        <f>D3/SUM($D$3:$E$3)</f>
        <v>0.49523264297487668</v>
      </c>
      <c r="E4">
        <f>E3/SUM($D$3:$E$3)</f>
        <v>0.50476735702512332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NoGamma</vt:lpstr>
      <vt:lpstr>RankingWk4</vt:lpstr>
      <vt:lpstr>RankingWk3</vt:lpstr>
      <vt:lpstr>RankingWk1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2015-09-29T13:50:12Z</dcterms:created>
  <dcterms:modified xsi:type="dcterms:W3CDTF">2015-10-01T20:39:41Z</dcterms:modified>
</cp:coreProperties>
</file>