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33600" yWindow="0" windowWidth="25600" windowHeight="16060" activeTab="7"/>
  </bookViews>
  <sheets>
    <sheet name="Predictions" sheetId="1" r:id="rId1"/>
    <sheet name="NoGamma" sheetId="2" r:id="rId2"/>
    <sheet name="GammaScale" sheetId="3" r:id="rId3"/>
    <sheet name="GammaRaw" sheetId="4" r:id="rId4"/>
    <sheet name="RankingWk1" sheetId="5" r:id="rId5"/>
    <sheet name="RankingWk2" sheetId="6" r:id="rId6"/>
    <sheet name="RankingWk3" sheetId="7" r:id="rId7"/>
    <sheet name="RankingWk4" sheetId="8" r:id="rId8"/>
  </sheets>
  <calcPr calcId="140001" calcComplete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J18" i="1"/>
  <c r="I16" i="1"/>
  <c r="I18" i="1"/>
  <c r="I20" i="1"/>
  <c r="P29" i="8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9" i="1"/>
  <c r="I19" i="1"/>
  <c r="O17" i="1"/>
  <c r="M17" i="1"/>
  <c r="P17" i="1"/>
  <c r="N17" i="1"/>
  <c r="L17" i="1"/>
  <c r="O16" i="1"/>
  <c r="M16" i="1"/>
  <c r="P16" i="1"/>
  <c r="N16" i="1"/>
  <c r="L16" i="1"/>
  <c r="O15" i="1"/>
  <c r="M15" i="1"/>
  <c r="P15" i="1"/>
  <c r="N15" i="1"/>
  <c r="L15" i="1"/>
  <c r="O14" i="1"/>
  <c r="M14" i="1"/>
  <c r="P14" i="1"/>
  <c r="N14" i="1"/>
  <c r="L14" i="1"/>
  <c r="O13" i="1"/>
  <c r="M13" i="1"/>
  <c r="P13" i="1"/>
  <c r="N13" i="1"/>
  <c r="L13" i="1"/>
  <c r="O12" i="1"/>
  <c r="M12" i="1"/>
  <c r="P12" i="1"/>
  <c r="N12" i="1"/>
  <c r="L12" i="1"/>
  <c r="O11" i="1"/>
  <c r="M11" i="1"/>
  <c r="P11" i="1"/>
  <c r="N11" i="1"/>
  <c r="L11" i="1"/>
  <c r="O10" i="1"/>
  <c r="M10" i="1"/>
  <c r="P10" i="1"/>
  <c r="N10" i="1"/>
  <c r="L10" i="1"/>
  <c r="O9" i="1"/>
  <c r="M9" i="1"/>
  <c r="P9" i="1"/>
  <c r="N9" i="1"/>
  <c r="L9" i="1"/>
  <c r="O8" i="1"/>
  <c r="M8" i="1"/>
  <c r="P8" i="1"/>
  <c r="N8" i="1"/>
  <c r="L8" i="1"/>
  <c r="O7" i="1"/>
  <c r="M7" i="1"/>
  <c r="P7" i="1"/>
  <c r="N7" i="1"/>
  <c r="L7" i="1"/>
  <c r="O6" i="1"/>
  <c r="M6" i="1"/>
  <c r="P6" i="1"/>
  <c r="N6" i="1"/>
  <c r="L6" i="1"/>
  <c r="O5" i="1"/>
  <c r="M5" i="1"/>
  <c r="P5" i="1"/>
  <c r="N5" i="1"/>
  <c r="L5" i="1"/>
  <c r="O4" i="1"/>
  <c r="M4" i="1"/>
  <c r="P4" i="1"/>
  <c r="N4" i="1"/>
  <c r="L4" i="1"/>
  <c r="O3" i="1"/>
  <c r="M3" i="1"/>
  <c r="P3" i="1"/>
  <c r="N3" i="1"/>
  <c r="L3" i="1"/>
  <c r="O2" i="1"/>
  <c r="M2" i="1"/>
  <c r="P2" i="1"/>
  <c r="N2" i="1"/>
  <c r="L2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9" i="2"/>
  <c r="I19" i="2"/>
  <c r="J18" i="2"/>
  <c r="I18" i="2"/>
  <c r="O17" i="2"/>
  <c r="M17" i="2"/>
  <c r="P17" i="2"/>
  <c r="N17" i="2"/>
  <c r="L17" i="2"/>
  <c r="O16" i="2"/>
  <c r="M16" i="2"/>
  <c r="P16" i="2"/>
  <c r="N16" i="2"/>
  <c r="L16" i="2"/>
  <c r="O15" i="2"/>
  <c r="M15" i="2"/>
  <c r="P15" i="2"/>
  <c r="N15" i="2"/>
  <c r="L15" i="2"/>
  <c r="O14" i="2"/>
  <c r="M14" i="2"/>
  <c r="P14" i="2"/>
  <c r="N14" i="2"/>
  <c r="L14" i="2"/>
  <c r="O13" i="2"/>
  <c r="M13" i="2"/>
  <c r="P13" i="2"/>
  <c r="N13" i="2"/>
  <c r="L13" i="2"/>
  <c r="O12" i="2"/>
  <c r="M12" i="2"/>
  <c r="P12" i="2"/>
  <c r="N12" i="2"/>
  <c r="L12" i="2"/>
  <c r="O11" i="2"/>
  <c r="M11" i="2"/>
  <c r="P11" i="2"/>
  <c r="N11" i="2"/>
  <c r="L11" i="2"/>
  <c r="O10" i="2"/>
  <c r="M10" i="2"/>
  <c r="P10" i="2"/>
  <c r="N10" i="2"/>
  <c r="L10" i="2"/>
  <c r="O9" i="2"/>
  <c r="M9" i="2"/>
  <c r="P9" i="2"/>
  <c r="N9" i="2"/>
  <c r="L9" i="2"/>
  <c r="O8" i="2"/>
  <c r="M8" i="2"/>
  <c r="P8" i="2"/>
  <c r="N8" i="2"/>
  <c r="L8" i="2"/>
  <c r="O7" i="2"/>
  <c r="M7" i="2"/>
  <c r="P7" i="2"/>
  <c r="N7" i="2"/>
  <c r="L7" i="2"/>
  <c r="O6" i="2"/>
  <c r="M6" i="2"/>
  <c r="P6" i="2"/>
  <c r="N6" i="2"/>
  <c r="L6" i="2"/>
  <c r="O5" i="2"/>
  <c r="M5" i="2"/>
  <c r="P5" i="2"/>
  <c r="N5" i="2"/>
  <c r="L5" i="2"/>
  <c r="O4" i="2"/>
  <c r="M4" i="2"/>
  <c r="P4" i="2"/>
  <c r="N4" i="2"/>
  <c r="L4" i="2"/>
  <c r="O3" i="2"/>
  <c r="M3" i="2"/>
  <c r="P3" i="2"/>
  <c r="N3" i="2"/>
  <c r="L3" i="2"/>
  <c r="O2" i="2"/>
  <c r="M2" i="2"/>
  <c r="P2" i="2"/>
  <c r="N2" i="2"/>
  <c r="L2" i="2"/>
  <c r="N33" i="7"/>
  <c r="K33" i="7"/>
  <c r="N32" i="7"/>
  <c r="K32" i="7"/>
  <c r="N31" i="7"/>
  <c r="K31" i="7"/>
  <c r="N30" i="7"/>
  <c r="K30" i="7"/>
  <c r="N29" i="7"/>
  <c r="K29" i="7"/>
  <c r="N28" i="7"/>
  <c r="K28" i="7"/>
  <c r="N27" i="7"/>
  <c r="K27" i="7"/>
  <c r="N26" i="7"/>
  <c r="K26" i="7"/>
  <c r="N25" i="7"/>
  <c r="K25" i="7"/>
  <c r="N24" i="7"/>
  <c r="K24" i="7"/>
  <c r="N23" i="7"/>
  <c r="K23" i="7"/>
  <c r="N22" i="7"/>
  <c r="K22" i="7"/>
  <c r="N21" i="7"/>
  <c r="K21" i="7"/>
  <c r="N20" i="7"/>
  <c r="K20" i="7"/>
  <c r="N19" i="7"/>
  <c r="K19" i="7"/>
  <c r="N18" i="7"/>
  <c r="K18" i="7"/>
  <c r="N17" i="7"/>
  <c r="K17" i="7"/>
  <c r="N16" i="7"/>
  <c r="K16" i="7"/>
  <c r="N15" i="7"/>
  <c r="K15" i="7"/>
  <c r="N14" i="7"/>
  <c r="K14" i="7"/>
  <c r="N13" i="7"/>
  <c r="K13" i="7"/>
  <c r="N12" i="7"/>
  <c r="K12" i="7"/>
  <c r="N11" i="7"/>
  <c r="K11" i="7"/>
  <c r="N10" i="7"/>
  <c r="K10" i="7"/>
  <c r="N9" i="7"/>
  <c r="K9" i="7"/>
  <c r="N8" i="7"/>
  <c r="K8" i="7"/>
  <c r="N7" i="7"/>
  <c r="K7" i="7"/>
  <c r="N6" i="7"/>
  <c r="K6" i="7"/>
  <c r="N5" i="7"/>
  <c r="K5" i="7"/>
  <c r="N4" i="7"/>
  <c r="K4" i="7"/>
  <c r="N3" i="7"/>
  <c r="K3" i="7"/>
  <c r="N2" i="7"/>
  <c r="K2" i="7"/>
  <c r="N33" i="6"/>
  <c r="K33" i="6"/>
  <c r="N32" i="6"/>
  <c r="K32" i="6"/>
  <c r="N31" i="6"/>
  <c r="K31" i="6"/>
  <c r="N30" i="6"/>
  <c r="K30" i="6"/>
  <c r="N29" i="6"/>
  <c r="K29" i="6"/>
  <c r="N28" i="6"/>
  <c r="K28" i="6"/>
  <c r="N27" i="6"/>
  <c r="K27" i="6"/>
  <c r="N26" i="6"/>
  <c r="K26" i="6"/>
  <c r="N25" i="6"/>
  <c r="K25" i="6"/>
  <c r="N24" i="6"/>
  <c r="K24" i="6"/>
  <c r="N23" i="6"/>
  <c r="K23" i="6"/>
  <c r="N22" i="6"/>
  <c r="K22" i="6"/>
  <c r="N21" i="6"/>
  <c r="K21" i="6"/>
  <c r="N20" i="6"/>
  <c r="K20" i="6"/>
  <c r="N19" i="6"/>
  <c r="K19" i="6"/>
  <c r="N18" i="6"/>
  <c r="K18" i="6"/>
  <c r="N17" i="6"/>
  <c r="K17" i="6"/>
  <c r="N16" i="6"/>
  <c r="K16" i="6"/>
  <c r="N15" i="6"/>
  <c r="K15" i="6"/>
  <c r="N14" i="6"/>
  <c r="K14" i="6"/>
  <c r="N13" i="6"/>
  <c r="K13" i="6"/>
  <c r="N12" i="6"/>
  <c r="K12" i="6"/>
  <c r="N11" i="6"/>
  <c r="K11" i="6"/>
  <c r="N10" i="6"/>
  <c r="K10" i="6"/>
  <c r="N9" i="6"/>
  <c r="K9" i="6"/>
  <c r="N8" i="6"/>
  <c r="K8" i="6"/>
  <c r="N7" i="6"/>
  <c r="K7" i="6"/>
  <c r="N6" i="6"/>
  <c r="K6" i="6"/>
  <c r="N5" i="6"/>
  <c r="K5" i="6"/>
  <c r="N4" i="6"/>
  <c r="K4" i="6"/>
  <c r="N3" i="6"/>
  <c r="K3" i="6"/>
  <c r="N2" i="6"/>
  <c r="K2" i="6"/>
  <c r="M33" i="6"/>
  <c r="L33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M33" i="7"/>
  <c r="L33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N33" i="8"/>
  <c r="K33" i="8"/>
  <c r="N32" i="8"/>
  <c r="K32" i="8"/>
  <c r="N31" i="8"/>
  <c r="K31" i="8"/>
  <c r="N30" i="8"/>
  <c r="K30" i="8"/>
  <c r="N29" i="8"/>
  <c r="K29" i="8"/>
  <c r="N28" i="8"/>
  <c r="K28" i="8"/>
  <c r="N27" i="8"/>
  <c r="K27" i="8"/>
  <c r="N26" i="8"/>
  <c r="K26" i="8"/>
  <c r="N25" i="8"/>
  <c r="K25" i="8"/>
  <c r="N24" i="8"/>
  <c r="K24" i="8"/>
  <c r="N23" i="8"/>
  <c r="K23" i="8"/>
  <c r="N22" i="8"/>
  <c r="K22" i="8"/>
  <c r="N21" i="8"/>
  <c r="K21" i="8"/>
  <c r="N20" i="8"/>
  <c r="K20" i="8"/>
  <c r="N19" i="8"/>
  <c r="K19" i="8"/>
  <c r="N18" i="8"/>
  <c r="K18" i="8"/>
  <c r="N17" i="8"/>
  <c r="K17" i="8"/>
  <c r="N16" i="8"/>
  <c r="K16" i="8"/>
  <c r="N15" i="8"/>
  <c r="K15" i="8"/>
  <c r="N14" i="8"/>
  <c r="K14" i="8"/>
  <c r="N13" i="8"/>
  <c r="K13" i="8"/>
  <c r="N12" i="8"/>
  <c r="K12" i="8"/>
  <c r="N11" i="8"/>
  <c r="K11" i="8"/>
  <c r="N10" i="8"/>
  <c r="K10" i="8"/>
  <c r="N9" i="8"/>
  <c r="K9" i="8"/>
  <c r="N8" i="8"/>
  <c r="K8" i="8"/>
  <c r="N7" i="8"/>
  <c r="K7" i="8"/>
  <c r="N6" i="8"/>
  <c r="K6" i="8"/>
  <c r="N5" i="8"/>
  <c r="K5" i="8"/>
  <c r="N4" i="8"/>
  <c r="K4" i="8"/>
  <c r="N3" i="8"/>
  <c r="K3" i="8"/>
  <c r="N2" i="8"/>
  <c r="K2" i="8"/>
  <c r="M33" i="8"/>
  <c r="L33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</calcChain>
</file>

<file path=xl/sharedStrings.xml><?xml version="1.0" encoding="utf-8"?>
<sst xmlns="http://schemas.openxmlformats.org/spreadsheetml/2006/main" count="476" uniqueCount="107">
  <si>
    <t>Week</t>
  </si>
  <si>
    <t>Away</t>
  </si>
  <si>
    <t>Home</t>
  </si>
  <si>
    <t>Probability</t>
  </si>
  <si>
    <t>Prediction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</si>
  <si>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</si>
  <si>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</si>
  <si>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</si>
  <si>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</si>
  <si>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</si>
  <si>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</si>
  <si>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</si>
  <si>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</si>
  <si>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</si>
  <si>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</si>
  <si>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</si>
  <si>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</si>
  <si>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</si>
  <si>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</si>
  <si>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</si>
  <si>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Baltimore Ravens</t>
  </si>
  <si>
    <t>Houston Texans</t>
  </si>
  <si>
    <t>New York Giants</t>
  </si>
  <si>
    <t>Oakland Raiders</t>
  </si>
  <si>
    <t>Kansas City Chiefs</t>
  </si>
  <si>
    <t>Jacksonville Jaguars</t>
  </si>
  <si>
    <t>Carolina Panthers</t>
  </si>
  <si>
    <t>Philadelphia Eagles</t>
  </si>
  <si>
    <t>Cleveland Browns</t>
  </si>
  <si>
    <t>St. Louis Rams</t>
  </si>
  <si>
    <t>Minnesota Vikings</t>
  </si>
  <si>
    <t>Green Bay Packers</t>
  </si>
  <si>
    <t>Dallas Cowboys</t>
  </si>
  <si>
    <t>New York Jets</t>
  </si>
  <si>
    <t>Detroit Lions</t>
  </si>
  <si>
    <t>Pittsburgh Steelers</t>
  </si>
  <si>
    <t>Atlanta Falcons</t>
  </si>
  <si>
    <t>Buffalo Bills</t>
  </si>
  <si>
    <t>Chicago Bears</t>
  </si>
  <si>
    <t>Cincinnati Bengals</t>
  </si>
  <si>
    <t>Indianapolis Colts</t>
  </si>
  <si>
    <t>Tampa Bay Buccaneers</t>
  </si>
  <si>
    <t>Washington Redskins</t>
  </si>
  <si>
    <t>San Diego Chargers</t>
  </si>
  <si>
    <t>Arizona Cardinals</t>
  </si>
  <si>
    <t>Denver Broncos</t>
  </si>
  <si>
    <t>San Francisco 49ers</t>
  </si>
  <si>
    <t>New Orleans Saints</t>
  </si>
  <si>
    <t>Miami Dolphins</t>
  </si>
  <si>
    <t>Seattle Seahawks</t>
  </si>
  <si>
    <t>LineWeight</t>
  </si>
  <si>
    <t>Age</t>
  </si>
  <si>
    <t>Coaching</t>
  </si>
  <si>
    <t>Experience</t>
  </si>
  <si>
    <t>Stadium</t>
  </si>
  <si>
    <t>Travel</t>
  </si>
  <si>
    <t>PowerCombo</t>
  </si>
  <si>
    <t>Gamma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</si>
  <si>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</si>
  <si>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</si>
  <si>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</si>
  <si>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</si>
  <si>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</si>
  <si>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</si>
  <si>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</si>
  <si>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</si>
  <si>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</si>
  <si>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</si>
  <si>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</si>
  <si>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</si>
  <si>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</si>
  <si>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</si>
  <si>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</si>
  <si>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Weight Away</t>
  </si>
  <si>
    <t>Weight Home</t>
  </si>
  <si>
    <t>Age Away</t>
  </si>
  <si>
    <t>Age Home</t>
  </si>
  <si>
    <t>Coaching Away</t>
  </si>
  <si>
    <t>Coaching Home</t>
  </si>
  <si>
    <t>Experience Away</t>
  </si>
  <si>
    <t>Experience Home</t>
  </si>
  <si>
    <t>Power Combo Off Away</t>
  </si>
  <si>
    <t>Power Combo Off Home</t>
  </si>
  <si>
    <t>Power Combo Def Away</t>
  </si>
  <si>
    <t>Power Combo Def Home</t>
  </si>
  <si>
    <t>Stadium Difficuly</t>
  </si>
  <si>
    <t>Travel Distance</t>
  </si>
  <si>
    <t>Timezone Difference</t>
  </si>
  <si>
    <t>Player</t>
  </si>
  <si>
    <t>Rating</t>
  </si>
  <si>
    <t>Games</t>
  </si>
  <si>
    <t>Win</t>
  </si>
  <si>
    <t>Draw</t>
  </si>
  <si>
    <t>Loss</t>
  </si>
  <si>
    <t>Lag</t>
  </si>
  <si>
    <t>New England Patriots</t>
  </si>
  <si>
    <t>Tennessee Titans</t>
  </si>
  <si>
    <t>Rank</t>
  </si>
  <si>
    <t>Ranking</t>
  </si>
  <si>
    <t>Rank Change vs Prior Week</t>
  </si>
  <si>
    <t>Team</t>
  </si>
  <si>
    <t>Rating Change vs Prior Week</t>
  </si>
  <si>
    <t>FiveThirtyEight</t>
  </si>
  <si>
    <t>Actual</t>
  </si>
  <si>
    <t>Firstborn</t>
  </si>
  <si>
    <t>% Win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</si>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</sst>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164" fontId="0" fillId="0" borderId="0" xfId="1" applyNumberFormat="1" applyFont="1"/>
    <xf numFmtId="1" fontId="0" fillId="0" borderId="0" xfId="0" applyNumberFormat="1"/>
    <xf numFmtId="0" fontId="0" fillId="2" borderId="0" xfId="0" applyFill="1"/>
    <xf numFmtId="9" fontId="0" fillId="0" borderId="0" xfId="2" applyFont="1"/>
    <xf numFmtId="9" fontId="0" fillId="0" borderId="0" xfId="0" applyNumberFormat="1"/>
    <xf numFmtId="1" fontId="0" fillId="2" borderId="0" xfId="0" applyNumberFormat="1" applyFill="1"/>
    <xf numFmtId="164" fontId="0" fillId="0" borderId="0" xfId="0" applyNumberFormat="1"/>
  </cellXfs>
  <cellStyles count="10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  <cellStyle name="Percent" xfId="2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20"/>
  <sheetViews>
    <sheetView workbookViewId="0">
      <selection activeCell="C4" sqref="C4"/>
    </sheetView>
  </sheetViews>
  <sheetFormatPr baseColWidth="10" defaultColWidth="8.83203125" defaultRowHeight="14" x14ac:dyDescent="0"/>
  <cols>
    <col min="7" max="7" width="12.33203125" bestFit="1" customWidth="1"/>
    <col min="8" max="8" width="6" bestFit="1" customWidth="1"/>
    <col min="9" max="9" width="8" bestFit="1" customWidth="1"/>
    <col min="10" max="10" width="12.33203125" bestFit="1" customWidth="1"/>
    <col min="12" max="12" width="16" bestFit="1" customWidth="1"/>
    <col min="13" max="13" width="6" bestFit="1" customWidth="1"/>
    <col min="14" max="14" width="18.5" bestFit="1" customWidth="1"/>
    <col min="15" max="15" width="6" bestFit="1" customWidth="1"/>
    <col min="16" max="16" width="6.6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102</v>
      </c>
      <c r="H1" s="4" t="s">
        <v>103</v>
      </c>
      <c r="I1" t="s">
        <v>104</v>
      </c>
      <c r="J1" t="s">
        <v>102</v>
      </c>
      <c r="L1" t="s">
        <v>1</v>
      </c>
      <c r="M1" s="5" t="s">
        <v>105</v>
      </c>
      <c r="N1" t="s">
        <v>2</v>
      </c>
      <c r="O1" s="5" t="s">
        <v>105</v>
      </c>
      <c r="P1" t="s">
        <v>106</v>
      </c>
    </row>
    <row r="2" spans="1:16">
      <c r="A2" t="s">
        <v>5</v>
      </c>
      <c r="B2">
        <v>4</v>
      </c>
      <c r="C2" t="s">
        <v>20</v>
      </c>
      <c r="D2" t="s">
        <v>35</v>
      </c>
      <c r="E2">
        <v>0.43266368555386936</v>
      </c>
      <c r="F2">
        <v>0</v>
      </c>
      <c r="G2">
        <v>0</v>
      </c>
      <c r="H2" s="4">
        <v>1</v>
      </c>
      <c r="I2" t="b">
        <f>IF(H2="","",IF(F2=H2,TRUE,FALSE))</f>
        <v>0</v>
      </c>
      <c r="J2" t="b">
        <f>IF(H2="","",IF(G2=H2,TRUE,FALSE))</f>
        <v>0</v>
      </c>
      <c r="L2" t="str">
        <f t="shared" ref="L2:L17" si="0">C2</f>
        <v>Baltimore Ravens</v>
      </c>
      <c r="M2" s="5">
        <f t="shared" ref="M2:M17" si="1">E2</f>
        <v>0.43266368555386936</v>
      </c>
      <c r="N2" t="str">
        <f t="shared" ref="N2:N17" si="2">D2</f>
        <v>Pittsburgh Steelers</v>
      </c>
      <c r="O2" s="5">
        <f t="shared" ref="O2:O17" si="3">1-E2</f>
        <v>0.56733631444613064</v>
      </c>
      <c r="P2" s="6">
        <f>O2-M2</f>
        <v>0.13467262889226128</v>
      </c>
    </row>
    <row r="3" spans="1:16">
      <c r="A3" t="s">
        <v>6</v>
      </c>
      <c r="B3">
        <v>4</v>
      </c>
      <c r="C3" t="s">
        <v>21</v>
      </c>
      <c r="D3" t="s">
        <v>36</v>
      </c>
      <c r="E3">
        <v>0.43631920484216635</v>
      </c>
      <c r="F3">
        <v>0</v>
      </c>
      <c r="G3">
        <v>0</v>
      </c>
      <c r="H3" s="4">
        <v>0</v>
      </c>
      <c r="I3" t="b">
        <f t="shared" ref="I3:I16" si="4">IF(H3="","",IF(F3=H3,TRUE,FALSE))</f>
        <v>1</v>
      </c>
      <c r="J3" t="b">
        <f t="shared" ref="J3:J16" si="5">IF(H3="","",IF(G3=H3,TRUE,FALSE))</f>
        <v>1</v>
      </c>
      <c r="L3" t="str">
        <f t="shared" si="0"/>
        <v>Houston Texans</v>
      </c>
      <c r="M3" s="5">
        <f t="shared" si="1"/>
        <v>0.43631920484216635</v>
      </c>
      <c r="N3" t="str">
        <f t="shared" si="2"/>
        <v>Atlanta Falcons</v>
      </c>
      <c r="O3" s="5">
        <f t="shared" si="3"/>
        <v>0.56368079515783365</v>
      </c>
      <c r="P3" s="6">
        <f t="shared" ref="P3:P17" si="6">O3-M3</f>
        <v>0.12736159031566729</v>
      </c>
    </row>
    <row r="4" spans="1:16">
      <c r="A4" t="s">
        <v>7</v>
      </c>
      <c r="B4">
        <v>4</v>
      </c>
      <c r="C4" t="s">
        <v>22</v>
      </c>
      <c r="D4" t="s">
        <v>37</v>
      </c>
      <c r="E4">
        <v>0.45178987530942705</v>
      </c>
      <c r="F4">
        <v>0</v>
      </c>
      <c r="G4">
        <v>0</v>
      </c>
      <c r="H4" s="4">
        <v>1</v>
      </c>
      <c r="I4" t="b">
        <f t="shared" si="4"/>
        <v>0</v>
      </c>
      <c r="J4" t="b">
        <f t="shared" si="5"/>
        <v>0</v>
      </c>
      <c r="L4" t="str">
        <f t="shared" si="0"/>
        <v>New York Giants</v>
      </c>
      <c r="M4" s="5">
        <f t="shared" si="1"/>
        <v>0.45178987530942705</v>
      </c>
      <c r="N4" t="str">
        <f t="shared" si="2"/>
        <v>Buffalo Bills</v>
      </c>
      <c r="O4" s="5">
        <f t="shared" si="3"/>
        <v>0.54821012469057295</v>
      </c>
      <c r="P4" s="6">
        <f t="shared" si="6"/>
        <v>9.6420249381145906E-2</v>
      </c>
    </row>
    <row r="5" spans="1:16">
      <c r="A5" t="s">
        <v>8</v>
      </c>
      <c r="B5">
        <v>4</v>
      </c>
      <c r="C5" t="s">
        <v>23</v>
      </c>
      <c r="D5" t="s">
        <v>38</v>
      </c>
      <c r="E5">
        <v>0.4284405836821556</v>
      </c>
      <c r="F5">
        <v>0</v>
      </c>
      <c r="G5">
        <v>0</v>
      </c>
      <c r="H5" s="4">
        <v>0</v>
      </c>
      <c r="I5" t="b">
        <f t="shared" si="4"/>
        <v>1</v>
      </c>
      <c r="J5" t="b">
        <f t="shared" si="5"/>
        <v>1</v>
      </c>
      <c r="L5" t="str">
        <f t="shared" si="0"/>
        <v>Oakland Raiders</v>
      </c>
      <c r="M5" s="5">
        <f t="shared" si="1"/>
        <v>0.4284405836821556</v>
      </c>
      <c r="N5" t="str">
        <f t="shared" si="2"/>
        <v>Chicago Bears</v>
      </c>
      <c r="O5" s="5">
        <f t="shared" si="3"/>
        <v>0.57155941631784435</v>
      </c>
      <c r="P5" s="6">
        <f t="shared" si="6"/>
        <v>0.14311883263568875</v>
      </c>
    </row>
    <row r="6" spans="1:16">
      <c r="A6" t="s">
        <v>9</v>
      </c>
      <c r="B6">
        <v>4</v>
      </c>
      <c r="C6" t="s">
        <v>24</v>
      </c>
      <c r="D6" t="s">
        <v>39</v>
      </c>
      <c r="E6">
        <v>0.3741193094598384</v>
      </c>
      <c r="F6">
        <v>0</v>
      </c>
      <c r="G6">
        <v>0</v>
      </c>
      <c r="H6" s="4">
        <v>0</v>
      </c>
      <c r="I6" t="b">
        <f t="shared" si="4"/>
        <v>1</v>
      </c>
      <c r="J6" t="b">
        <f t="shared" si="5"/>
        <v>1</v>
      </c>
      <c r="L6" t="str">
        <f t="shared" si="0"/>
        <v>Kansas City Chiefs</v>
      </c>
      <c r="M6" s="5">
        <f t="shared" si="1"/>
        <v>0.3741193094598384</v>
      </c>
      <c r="N6" t="str">
        <f t="shared" si="2"/>
        <v>Cincinnati Bengals</v>
      </c>
      <c r="O6" s="5">
        <f t="shared" si="3"/>
        <v>0.6258806905401616</v>
      </c>
      <c r="P6" s="6">
        <f t="shared" si="6"/>
        <v>0.2517613810803232</v>
      </c>
    </row>
    <row r="7" spans="1:16">
      <c r="A7" t="s">
        <v>10</v>
      </c>
      <c r="B7">
        <v>4</v>
      </c>
      <c r="C7" t="s">
        <v>25</v>
      </c>
      <c r="D7" t="s">
        <v>40</v>
      </c>
      <c r="E7">
        <v>0.2943908647850314</v>
      </c>
      <c r="F7">
        <v>0</v>
      </c>
      <c r="G7">
        <v>0</v>
      </c>
      <c r="H7" s="4">
        <v>0</v>
      </c>
      <c r="I7" t="b">
        <f t="shared" si="4"/>
        <v>1</v>
      </c>
      <c r="J7" t="b">
        <f t="shared" si="5"/>
        <v>1</v>
      </c>
      <c r="L7" t="str">
        <f t="shared" si="0"/>
        <v>Jacksonville Jaguars</v>
      </c>
      <c r="M7" s="5">
        <f t="shared" si="1"/>
        <v>0.2943908647850314</v>
      </c>
      <c r="N7" t="str">
        <f t="shared" si="2"/>
        <v>Indianapolis Colts</v>
      </c>
      <c r="O7" s="5">
        <f t="shared" si="3"/>
        <v>0.7056091352149686</v>
      </c>
      <c r="P7" s="6">
        <f t="shared" si="6"/>
        <v>0.41121827042993719</v>
      </c>
    </row>
    <row r="8" spans="1:16">
      <c r="A8" t="s">
        <v>11</v>
      </c>
      <c r="B8">
        <v>4</v>
      </c>
      <c r="C8" t="s">
        <v>26</v>
      </c>
      <c r="D8" t="s">
        <v>41</v>
      </c>
      <c r="E8">
        <v>0.74024088742122052</v>
      </c>
      <c r="F8">
        <v>1</v>
      </c>
      <c r="G8">
        <v>1</v>
      </c>
      <c r="H8" s="4">
        <v>1</v>
      </c>
      <c r="I8" t="b">
        <f t="shared" si="4"/>
        <v>1</v>
      </c>
      <c r="J8" t="b">
        <f t="shared" si="5"/>
        <v>1</v>
      </c>
      <c r="L8" t="str">
        <f t="shared" si="0"/>
        <v>Carolina Panthers</v>
      </c>
      <c r="M8" s="5">
        <f t="shared" si="1"/>
        <v>0.74024088742122052</v>
      </c>
      <c r="N8" t="str">
        <f t="shared" si="2"/>
        <v>Tampa Bay Buccaneers</v>
      </c>
      <c r="O8" s="5">
        <f t="shared" si="3"/>
        <v>0.25975911257877948</v>
      </c>
      <c r="P8" s="6">
        <f t="shared" si="6"/>
        <v>-0.48048177484244103</v>
      </c>
    </row>
    <row r="9" spans="1:16">
      <c r="A9" t="s">
        <v>12</v>
      </c>
      <c r="B9">
        <v>4</v>
      </c>
      <c r="C9" t="s">
        <v>27</v>
      </c>
      <c r="D9" t="s">
        <v>42</v>
      </c>
      <c r="E9">
        <v>0.67302206084505889</v>
      </c>
      <c r="F9">
        <v>1</v>
      </c>
      <c r="G9">
        <v>1</v>
      </c>
      <c r="H9" s="4">
        <v>0</v>
      </c>
      <c r="I9" t="b">
        <f t="shared" si="4"/>
        <v>0</v>
      </c>
      <c r="J9" t="b">
        <f t="shared" si="5"/>
        <v>0</v>
      </c>
      <c r="L9" t="str">
        <f t="shared" si="0"/>
        <v>Philadelphia Eagles</v>
      </c>
      <c r="M9" s="5">
        <f t="shared" si="1"/>
        <v>0.67302206084505889</v>
      </c>
      <c r="N9" t="str">
        <f t="shared" si="2"/>
        <v>Washington Redskins</v>
      </c>
      <c r="O9" s="5">
        <f t="shared" si="3"/>
        <v>0.32697793915494111</v>
      </c>
      <c r="P9" s="6">
        <f t="shared" si="6"/>
        <v>-0.34604412169011778</v>
      </c>
    </row>
    <row r="10" spans="1:16">
      <c r="A10" t="s">
        <v>13</v>
      </c>
      <c r="B10">
        <v>4</v>
      </c>
      <c r="C10" t="s">
        <v>28</v>
      </c>
      <c r="D10" t="s">
        <v>43</v>
      </c>
      <c r="E10">
        <v>0.32497204045149725</v>
      </c>
      <c r="F10">
        <v>0</v>
      </c>
      <c r="G10">
        <v>0</v>
      </c>
      <c r="H10" s="4">
        <v>0</v>
      </c>
      <c r="I10" t="b">
        <f t="shared" si="4"/>
        <v>1</v>
      </c>
      <c r="J10" t="b">
        <f t="shared" si="5"/>
        <v>1</v>
      </c>
      <c r="L10" t="str">
        <f t="shared" si="0"/>
        <v>Cleveland Browns</v>
      </c>
      <c r="M10" s="5">
        <f t="shared" si="1"/>
        <v>0.32497204045149725</v>
      </c>
      <c r="N10" t="str">
        <f t="shared" si="2"/>
        <v>San Diego Chargers</v>
      </c>
      <c r="O10" s="5">
        <f t="shared" si="3"/>
        <v>0.6750279595485027</v>
      </c>
      <c r="P10" s="6">
        <f t="shared" si="6"/>
        <v>0.35005591909700545</v>
      </c>
    </row>
    <row r="11" spans="1:16">
      <c r="A11" t="s">
        <v>14</v>
      </c>
      <c r="B11">
        <v>4</v>
      </c>
      <c r="C11" t="s">
        <v>29</v>
      </c>
      <c r="D11" t="s">
        <v>44</v>
      </c>
      <c r="E11">
        <v>0.30394815694876198</v>
      </c>
      <c r="F11">
        <v>0</v>
      </c>
      <c r="G11">
        <v>0</v>
      </c>
      <c r="H11" s="4">
        <v>1</v>
      </c>
      <c r="I11" t="b">
        <f t="shared" si="4"/>
        <v>0</v>
      </c>
      <c r="J11" t="b">
        <f t="shared" si="5"/>
        <v>0</v>
      </c>
      <c r="L11" t="str">
        <f t="shared" si="0"/>
        <v>St. Louis Rams</v>
      </c>
      <c r="M11" s="5">
        <f t="shared" si="1"/>
        <v>0.30394815694876198</v>
      </c>
      <c r="N11" t="str">
        <f t="shared" si="2"/>
        <v>Arizona Cardinals</v>
      </c>
      <c r="O11" s="5">
        <f t="shared" si="3"/>
        <v>0.69605184305123802</v>
      </c>
      <c r="P11" s="6">
        <f t="shared" si="6"/>
        <v>0.39210368610247603</v>
      </c>
    </row>
    <row r="12" spans="1:16">
      <c r="A12" t="s">
        <v>15</v>
      </c>
      <c r="B12">
        <v>4</v>
      </c>
      <c r="C12" t="s">
        <v>30</v>
      </c>
      <c r="D12" t="s">
        <v>45</v>
      </c>
      <c r="E12">
        <v>0.27434578608795152</v>
      </c>
      <c r="F12">
        <v>0</v>
      </c>
      <c r="G12">
        <v>0</v>
      </c>
      <c r="H12" s="4">
        <v>0</v>
      </c>
      <c r="I12" t="b">
        <f t="shared" si="4"/>
        <v>1</v>
      </c>
      <c r="J12" t="b">
        <f t="shared" si="5"/>
        <v>1</v>
      </c>
      <c r="L12" t="str">
        <f t="shared" si="0"/>
        <v>Minnesota Vikings</v>
      </c>
      <c r="M12" s="5">
        <f t="shared" si="1"/>
        <v>0.27434578608795152</v>
      </c>
      <c r="N12" t="str">
        <f t="shared" si="2"/>
        <v>Denver Broncos</v>
      </c>
      <c r="O12" s="5">
        <f t="shared" si="3"/>
        <v>0.72565421391204854</v>
      </c>
      <c r="P12" s="6">
        <f t="shared" si="6"/>
        <v>0.45130842782409702</v>
      </c>
    </row>
    <row r="13" spans="1:16">
      <c r="A13" t="s">
        <v>16</v>
      </c>
      <c r="B13">
        <v>4</v>
      </c>
      <c r="C13" t="s">
        <v>31</v>
      </c>
      <c r="D13" t="s">
        <v>46</v>
      </c>
      <c r="E13">
        <v>0.53581854414943875</v>
      </c>
      <c r="F13">
        <v>1</v>
      </c>
      <c r="G13">
        <v>1</v>
      </c>
      <c r="H13" s="4">
        <v>1</v>
      </c>
      <c r="I13" t="b">
        <f t="shared" si="4"/>
        <v>1</v>
      </c>
      <c r="J13" t="b">
        <f t="shared" si="5"/>
        <v>1</v>
      </c>
      <c r="L13" t="str">
        <f t="shared" si="0"/>
        <v>Green Bay Packers</v>
      </c>
      <c r="M13" s="5">
        <f t="shared" si="1"/>
        <v>0.53581854414943875</v>
      </c>
      <c r="N13" t="str">
        <f t="shared" si="2"/>
        <v>San Francisco 49ers</v>
      </c>
      <c r="O13" s="5">
        <f t="shared" si="3"/>
        <v>0.46418145585056125</v>
      </c>
      <c r="P13" s="6">
        <f t="shared" si="6"/>
        <v>-7.1637088298877494E-2</v>
      </c>
    </row>
    <row r="14" spans="1:16">
      <c r="A14" t="s">
        <v>17</v>
      </c>
      <c r="B14">
        <v>4</v>
      </c>
      <c r="C14" t="s">
        <v>32</v>
      </c>
      <c r="D14" t="s">
        <v>47</v>
      </c>
      <c r="E14">
        <v>0.56887295169788243</v>
      </c>
      <c r="F14">
        <v>1</v>
      </c>
      <c r="G14">
        <v>1</v>
      </c>
      <c r="H14" s="4">
        <v>0</v>
      </c>
      <c r="I14" t="b">
        <f t="shared" si="4"/>
        <v>0</v>
      </c>
      <c r="J14" t="b">
        <f t="shared" si="5"/>
        <v>0</v>
      </c>
      <c r="L14" t="str">
        <f t="shared" si="0"/>
        <v>Dallas Cowboys</v>
      </c>
      <c r="M14" s="5">
        <f t="shared" si="1"/>
        <v>0.56887295169788243</v>
      </c>
      <c r="N14" t="str">
        <f t="shared" si="2"/>
        <v>New Orleans Saints</v>
      </c>
      <c r="O14" s="5">
        <f t="shared" si="3"/>
        <v>0.43112704830211757</v>
      </c>
      <c r="P14" s="6">
        <f t="shared" si="6"/>
        <v>-0.13774590339576487</v>
      </c>
    </row>
    <row r="15" spans="1:16">
      <c r="A15" t="s">
        <v>18</v>
      </c>
      <c r="B15">
        <v>4</v>
      </c>
      <c r="C15" t="s">
        <v>33</v>
      </c>
      <c r="D15" t="s">
        <v>48</v>
      </c>
      <c r="E15">
        <v>0.49873577354266574</v>
      </c>
      <c r="F15">
        <v>0</v>
      </c>
      <c r="G15">
        <v>1</v>
      </c>
      <c r="H15" s="4">
        <v>1</v>
      </c>
      <c r="I15" t="b">
        <f t="shared" si="4"/>
        <v>0</v>
      </c>
      <c r="J15" t="b">
        <f t="shared" si="5"/>
        <v>1</v>
      </c>
      <c r="L15" t="str">
        <f t="shared" si="0"/>
        <v>New York Jets</v>
      </c>
      <c r="M15" s="5">
        <f t="shared" si="1"/>
        <v>0.49873577354266574</v>
      </c>
      <c r="N15" t="str">
        <f t="shared" si="2"/>
        <v>Miami Dolphins</v>
      </c>
      <c r="O15" s="5">
        <f t="shared" si="3"/>
        <v>0.50126422645733426</v>
      </c>
      <c r="P15" s="6">
        <f t="shared" si="6"/>
        <v>2.528452914668522E-3</v>
      </c>
    </row>
    <row r="16" spans="1:16">
      <c r="A16" t="s">
        <v>19</v>
      </c>
      <c r="B16">
        <v>4</v>
      </c>
      <c r="C16" t="s">
        <v>34</v>
      </c>
      <c r="D16" t="s">
        <v>49</v>
      </c>
      <c r="E16">
        <v>0.29093719945445956</v>
      </c>
      <c r="F16">
        <v>0</v>
      </c>
      <c r="G16">
        <v>0</v>
      </c>
      <c r="H16" s="4">
        <v>0</v>
      </c>
      <c r="I16" t="b">
        <f t="shared" si="4"/>
        <v>1</v>
      </c>
      <c r="J16" t="b">
        <f t="shared" si="5"/>
        <v>1</v>
      </c>
      <c r="L16" t="str">
        <f t="shared" si="0"/>
        <v>Detroit Lions</v>
      </c>
      <c r="M16" s="5">
        <f t="shared" si="1"/>
        <v>0.29093719945445956</v>
      </c>
      <c r="N16" t="str">
        <f t="shared" si="2"/>
        <v>Seattle Seahawks</v>
      </c>
      <c r="O16" s="5">
        <f t="shared" si="3"/>
        <v>0.70906280054554038</v>
      </c>
      <c r="P16" s="6">
        <f t="shared" si="6"/>
        <v>0.41812560109108082</v>
      </c>
    </row>
    <row r="17" spans="7:16">
      <c r="H17" s="4"/>
      <c r="L17">
        <f t="shared" si="0"/>
        <v>0</v>
      </c>
      <c r="M17" s="5">
        <f t="shared" si="1"/>
        <v>0</v>
      </c>
      <c r="N17">
        <f t="shared" si="2"/>
        <v>0</v>
      </c>
      <c r="O17" s="5">
        <f t="shared" si="3"/>
        <v>1</v>
      </c>
      <c r="P17" s="6">
        <f t="shared" si="6"/>
        <v>1</v>
      </c>
    </row>
    <row r="18" spans="7:16">
      <c r="G18" s="5"/>
      <c r="I18" s="5">
        <f>COUNTIF(I2:I17,TRUE)/(COUNTIF(I2:I16,TRUE)+COUNTIF(I2:I16,FALSE))</f>
        <v>0.6</v>
      </c>
      <c r="J18" s="5">
        <f>COUNTIF(J2:J16,TRUE)/(COUNTIF(J2:J16,TRUE)+COUNTIF(J2:J16,FALSE))</f>
        <v>0.66666666666666663</v>
      </c>
      <c r="M18" s="5"/>
      <c r="O18" s="5"/>
    </row>
    <row r="19" spans="7:16">
      <c r="I19">
        <f>COUNTIF(I2:I17,TRUE)</f>
        <v>9</v>
      </c>
      <c r="J19">
        <f>COUNTIF(J2:J17,TRUE)</f>
        <v>10</v>
      </c>
    </row>
    <row r="20" spans="7:16">
      <c r="I20">
        <f>COUNTIF(I2:I16,TRUE)+COUNTIF(I2:I16,FALSE)</f>
        <v>15</v>
      </c>
    </row>
  </sheetData>
  <conditionalFormatting sqref="N2:N17">
    <cfRule type="expression" dxfId="15" priority="7">
      <formula>$O2&lt;0.5</formula>
    </cfRule>
    <cfRule type="expression" dxfId="14" priority="8">
      <formula>$O2&gt;0.5</formula>
    </cfRule>
  </conditionalFormatting>
  <conditionalFormatting sqref="L2:L17">
    <cfRule type="expression" dxfId="13" priority="5">
      <formula>$M2&lt;0.5</formula>
    </cfRule>
    <cfRule type="expression" dxfId="12" priority="6">
      <formula>$M2&gt;0.5</formula>
    </cfRule>
  </conditionalFormatting>
  <conditionalFormatting sqref="M2:M17">
    <cfRule type="cellIs" dxfId="11" priority="3" operator="lessThan">
      <formula>0.5</formula>
    </cfRule>
    <cfRule type="cellIs" dxfId="10" priority="4" operator="greaterThan">
      <formula>0.5</formula>
    </cfRule>
  </conditionalFormatting>
  <conditionalFormatting sqref="O2:O17">
    <cfRule type="cellIs" dxfId="9" priority="1" operator="lessThan">
      <formula>0.5</formula>
    </cfRule>
    <cfRule type="cellIs" dxfId="8" priority="2" operator="greaterThan">
      <formula>0.5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G1" sqref="G1:Q1048576"/>
    </sheetView>
  </sheetViews>
  <sheetFormatPr baseColWidth="10" defaultColWidth="8.83203125" defaultRowHeight="14" x14ac:dyDescent="0"/>
  <cols>
    <col min="7" max="7" width="12.33203125" bestFit="1" customWidth="1"/>
    <col min="8" max="8" width="6" bestFit="1" customWidth="1"/>
    <col min="9" max="9" width="8" bestFit="1" customWidth="1"/>
    <col min="10" max="10" width="12.33203125" bestFit="1" customWidth="1"/>
    <col min="12" max="12" width="16" bestFit="1" customWidth="1"/>
    <col min="13" max="13" width="6" bestFit="1" customWidth="1"/>
    <col min="14" max="14" width="18.5" bestFit="1" customWidth="1"/>
    <col min="15" max="15" width="6" bestFit="1" customWidth="1"/>
    <col min="16" max="16" width="6.6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102</v>
      </c>
      <c r="H1" s="4" t="s">
        <v>103</v>
      </c>
      <c r="I1" t="s">
        <v>104</v>
      </c>
      <c r="J1" t="s">
        <v>102</v>
      </c>
      <c r="L1" t="s">
        <v>1</v>
      </c>
      <c r="M1" s="5" t="s">
        <v>105</v>
      </c>
      <c r="N1" t="s">
        <v>2</v>
      </c>
      <c r="O1" s="5" t="s">
        <v>105</v>
      </c>
      <c r="P1" t="s">
        <v>106</v>
      </c>
    </row>
    <row r="2" spans="1:16">
      <c r="A2" t="s">
        <v>5</v>
      </c>
      <c r="B2">
        <v>4</v>
      </c>
      <c r="C2" t="s">
        <v>20</v>
      </c>
      <c r="D2" t="s">
        <v>35</v>
      </c>
      <c r="E2">
        <v>0.45012941221841352</v>
      </c>
      <c r="F2">
        <v>0</v>
      </c>
      <c r="G2">
        <v>0</v>
      </c>
      <c r="H2" s="4"/>
      <c r="I2" t="str">
        <f>IF(H2="","",IF(F2=H2,TRUE,FALSE))</f>
        <v/>
      </c>
      <c r="J2" t="str">
        <f>IF(H2="","",IF(G2=H2,TRUE,FALSE))</f>
        <v/>
      </c>
      <c r="L2" t="str">
        <f t="shared" ref="L2:L17" si="0">C2</f>
        <v>Baltimore Ravens</v>
      </c>
      <c r="M2" s="5">
        <f t="shared" ref="M2:M17" si="1">E2</f>
        <v>0.45012941221841352</v>
      </c>
      <c r="N2" t="str">
        <f t="shared" ref="N2:N17" si="2">D2</f>
        <v>Pittsburgh Steelers</v>
      </c>
      <c r="O2" s="5">
        <f t="shared" ref="O2:O17" si="3">1-E2</f>
        <v>0.54987058778158648</v>
      </c>
      <c r="P2" s="6">
        <f>O2-M2</f>
        <v>9.9741175563172968E-2</v>
      </c>
    </row>
    <row r="3" spans="1:16">
      <c r="A3" t="s">
        <v>6</v>
      </c>
      <c r="B3">
        <v>4</v>
      </c>
      <c r="C3" t="s">
        <v>21</v>
      </c>
      <c r="D3" t="s">
        <v>36</v>
      </c>
      <c r="E3">
        <v>0.43506362403149873</v>
      </c>
      <c r="F3">
        <v>0</v>
      </c>
      <c r="G3">
        <v>0</v>
      </c>
      <c r="H3" s="4"/>
      <c r="I3" t="str">
        <f t="shared" ref="I3:I17" si="4">IF(H3="","",IF(F3=H3,TRUE,FALSE))</f>
        <v/>
      </c>
      <c r="J3" t="str">
        <f t="shared" ref="J3:J17" si="5">IF(H3="","",IF(G3=H3,TRUE,FALSE))</f>
        <v/>
      </c>
      <c r="L3" t="str">
        <f t="shared" si="0"/>
        <v>Houston Texans</v>
      </c>
      <c r="M3" s="5">
        <f t="shared" si="1"/>
        <v>0.43506362403149873</v>
      </c>
      <c r="N3" t="str">
        <f t="shared" si="2"/>
        <v>Atlanta Falcons</v>
      </c>
      <c r="O3" s="5">
        <f t="shared" si="3"/>
        <v>0.56493637596850133</v>
      </c>
      <c r="P3" s="6">
        <f t="shared" ref="P3:P17" si="6">O3-M3</f>
        <v>0.1298727519370026</v>
      </c>
    </row>
    <row r="4" spans="1:16">
      <c r="A4" t="s">
        <v>7</v>
      </c>
      <c r="B4">
        <v>4</v>
      </c>
      <c r="C4" t="s">
        <v>22</v>
      </c>
      <c r="D4" t="s">
        <v>37</v>
      </c>
      <c r="E4">
        <v>0.45534024667417228</v>
      </c>
      <c r="F4">
        <v>0</v>
      </c>
      <c r="G4">
        <v>0</v>
      </c>
      <c r="H4" s="4"/>
      <c r="I4" t="str">
        <f t="shared" si="4"/>
        <v/>
      </c>
      <c r="J4" t="str">
        <f t="shared" si="5"/>
        <v/>
      </c>
      <c r="L4" t="str">
        <f t="shared" si="0"/>
        <v>New York Giants</v>
      </c>
      <c r="M4" s="5">
        <f t="shared" si="1"/>
        <v>0.45534024667417228</v>
      </c>
      <c r="N4" t="str">
        <f t="shared" si="2"/>
        <v>Buffalo Bills</v>
      </c>
      <c r="O4" s="5">
        <f t="shared" si="3"/>
        <v>0.54465975332582772</v>
      </c>
      <c r="P4" s="6">
        <f t="shared" si="6"/>
        <v>8.9319506651655445E-2</v>
      </c>
    </row>
    <row r="5" spans="1:16">
      <c r="A5" t="s">
        <v>8</v>
      </c>
      <c r="B5">
        <v>4</v>
      </c>
      <c r="C5" t="s">
        <v>23</v>
      </c>
      <c r="D5" t="s">
        <v>38</v>
      </c>
      <c r="E5">
        <v>0.43316963552560361</v>
      </c>
      <c r="F5">
        <v>0</v>
      </c>
      <c r="G5">
        <v>0</v>
      </c>
      <c r="H5" s="4"/>
      <c r="I5" t="str">
        <f t="shared" si="4"/>
        <v/>
      </c>
      <c r="J5" t="str">
        <f t="shared" si="5"/>
        <v/>
      </c>
      <c r="L5" t="str">
        <f t="shared" si="0"/>
        <v>Oakland Raiders</v>
      </c>
      <c r="M5" s="5">
        <f t="shared" si="1"/>
        <v>0.43316963552560361</v>
      </c>
      <c r="N5" t="str">
        <f t="shared" si="2"/>
        <v>Chicago Bears</v>
      </c>
      <c r="O5" s="5">
        <f t="shared" si="3"/>
        <v>0.56683036447439639</v>
      </c>
      <c r="P5" s="6">
        <f t="shared" si="6"/>
        <v>0.13366072894879277</v>
      </c>
    </row>
    <row r="6" spans="1:16">
      <c r="A6" t="s">
        <v>9</v>
      </c>
      <c r="B6">
        <v>4</v>
      </c>
      <c r="C6" t="s">
        <v>24</v>
      </c>
      <c r="D6" t="s">
        <v>39</v>
      </c>
      <c r="E6">
        <v>0.37949295140802197</v>
      </c>
      <c r="F6">
        <v>0</v>
      </c>
      <c r="G6">
        <v>0</v>
      </c>
      <c r="H6" s="4"/>
      <c r="I6" t="str">
        <f t="shared" si="4"/>
        <v/>
      </c>
      <c r="J6" t="str">
        <f t="shared" si="5"/>
        <v/>
      </c>
      <c r="L6" t="str">
        <f t="shared" si="0"/>
        <v>Kansas City Chiefs</v>
      </c>
      <c r="M6" s="5">
        <f t="shared" si="1"/>
        <v>0.37949295140802197</v>
      </c>
      <c r="N6" t="str">
        <f t="shared" si="2"/>
        <v>Cincinnati Bengals</v>
      </c>
      <c r="O6" s="5">
        <f t="shared" si="3"/>
        <v>0.62050704859197803</v>
      </c>
      <c r="P6" s="6">
        <f t="shared" si="6"/>
        <v>0.24101409718395606</v>
      </c>
    </row>
    <row r="7" spans="1:16">
      <c r="A7" t="s">
        <v>10</v>
      </c>
      <c r="B7">
        <v>4</v>
      </c>
      <c r="C7" t="s">
        <v>25</v>
      </c>
      <c r="D7" t="s">
        <v>40</v>
      </c>
      <c r="E7">
        <v>0.34640924376930027</v>
      </c>
      <c r="F7">
        <v>0</v>
      </c>
      <c r="G7">
        <v>0</v>
      </c>
      <c r="H7" s="4"/>
      <c r="I7" t="str">
        <f t="shared" si="4"/>
        <v/>
      </c>
      <c r="J7" t="str">
        <f t="shared" si="5"/>
        <v/>
      </c>
      <c r="L7" t="str">
        <f t="shared" si="0"/>
        <v>Jacksonville Jaguars</v>
      </c>
      <c r="M7" s="5">
        <f t="shared" si="1"/>
        <v>0.34640924376930027</v>
      </c>
      <c r="N7" t="str">
        <f t="shared" si="2"/>
        <v>Indianapolis Colts</v>
      </c>
      <c r="O7" s="5">
        <f t="shared" si="3"/>
        <v>0.65359075623069973</v>
      </c>
      <c r="P7" s="6">
        <f t="shared" si="6"/>
        <v>0.30718151246139946</v>
      </c>
    </row>
    <row r="8" spans="1:16">
      <c r="A8" t="s">
        <v>11</v>
      </c>
      <c r="B8">
        <v>4</v>
      </c>
      <c r="C8" t="s">
        <v>26</v>
      </c>
      <c r="D8" t="s">
        <v>41</v>
      </c>
      <c r="E8">
        <v>0.7295026019321913</v>
      </c>
      <c r="F8">
        <v>1</v>
      </c>
      <c r="G8">
        <v>1</v>
      </c>
      <c r="H8" s="4"/>
      <c r="I8" t="str">
        <f t="shared" si="4"/>
        <v/>
      </c>
      <c r="J8" t="str">
        <f t="shared" si="5"/>
        <v/>
      </c>
      <c r="L8" t="str">
        <f t="shared" si="0"/>
        <v>Carolina Panthers</v>
      </c>
      <c r="M8" s="5">
        <f t="shared" si="1"/>
        <v>0.7295026019321913</v>
      </c>
      <c r="N8" t="str">
        <f t="shared" si="2"/>
        <v>Tampa Bay Buccaneers</v>
      </c>
      <c r="O8" s="5">
        <f t="shared" si="3"/>
        <v>0.2704973980678087</v>
      </c>
      <c r="P8" s="6">
        <f t="shared" si="6"/>
        <v>-0.45900520386438259</v>
      </c>
    </row>
    <row r="9" spans="1:16">
      <c r="A9" t="s">
        <v>12</v>
      </c>
      <c r="B9">
        <v>4</v>
      </c>
      <c r="C9" t="s">
        <v>27</v>
      </c>
      <c r="D9" t="s">
        <v>42</v>
      </c>
      <c r="E9">
        <v>0.66701444969360024</v>
      </c>
      <c r="F9">
        <v>1</v>
      </c>
      <c r="G9">
        <v>1</v>
      </c>
      <c r="H9" s="4"/>
      <c r="I9" t="str">
        <f t="shared" si="4"/>
        <v/>
      </c>
      <c r="J9" t="str">
        <f t="shared" si="5"/>
        <v/>
      </c>
      <c r="L9" t="str">
        <f t="shared" si="0"/>
        <v>Philadelphia Eagles</v>
      </c>
      <c r="M9" s="5">
        <f t="shared" si="1"/>
        <v>0.66701444969360024</v>
      </c>
      <c r="N9" t="str">
        <f t="shared" si="2"/>
        <v>Washington Redskins</v>
      </c>
      <c r="O9" s="5">
        <f t="shared" si="3"/>
        <v>0.33298555030639976</v>
      </c>
      <c r="P9" s="6">
        <f t="shared" si="6"/>
        <v>-0.33402889938720048</v>
      </c>
    </row>
    <row r="10" spans="1:16">
      <c r="A10" t="s">
        <v>13</v>
      </c>
      <c r="B10">
        <v>4</v>
      </c>
      <c r="C10" t="s">
        <v>28</v>
      </c>
      <c r="D10" t="s">
        <v>43</v>
      </c>
      <c r="E10">
        <v>0.33023136646716406</v>
      </c>
      <c r="F10">
        <v>0</v>
      </c>
      <c r="G10">
        <v>0</v>
      </c>
      <c r="H10" s="4"/>
      <c r="I10" t="str">
        <f t="shared" si="4"/>
        <v/>
      </c>
      <c r="J10" t="str">
        <f t="shared" si="5"/>
        <v/>
      </c>
      <c r="L10" t="str">
        <f t="shared" si="0"/>
        <v>Cleveland Browns</v>
      </c>
      <c r="M10" s="5">
        <f t="shared" si="1"/>
        <v>0.33023136646716406</v>
      </c>
      <c r="N10" t="str">
        <f t="shared" si="2"/>
        <v>San Diego Chargers</v>
      </c>
      <c r="O10" s="5">
        <f t="shared" si="3"/>
        <v>0.66976863353283589</v>
      </c>
      <c r="P10" s="6">
        <f t="shared" si="6"/>
        <v>0.33953726706567183</v>
      </c>
    </row>
    <row r="11" spans="1:16">
      <c r="A11" t="s">
        <v>14</v>
      </c>
      <c r="B11">
        <v>4</v>
      </c>
      <c r="C11" t="s">
        <v>29</v>
      </c>
      <c r="D11" t="s">
        <v>44</v>
      </c>
      <c r="E11">
        <v>0.33884821543368127</v>
      </c>
      <c r="F11">
        <v>0</v>
      </c>
      <c r="G11">
        <v>0</v>
      </c>
      <c r="H11" s="4"/>
      <c r="I11" t="str">
        <f t="shared" si="4"/>
        <v/>
      </c>
      <c r="J11" t="str">
        <f t="shared" si="5"/>
        <v/>
      </c>
      <c r="L11" t="str">
        <f t="shared" si="0"/>
        <v>St. Louis Rams</v>
      </c>
      <c r="M11" s="5">
        <f t="shared" si="1"/>
        <v>0.33884821543368127</v>
      </c>
      <c r="N11" t="str">
        <f t="shared" si="2"/>
        <v>Arizona Cardinals</v>
      </c>
      <c r="O11" s="5">
        <f t="shared" si="3"/>
        <v>0.66115178456631873</v>
      </c>
      <c r="P11" s="6">
        <f t="shared" si="6"/>
        <v>0.32230356913263747</v>
      </c>
    </row>
    <row r="12" spans="1:16">
      <c r="A12" t="s">
        <v>15</v>
      </c>
      <c r="B12">
        <v>4</v>
      </c>
      <c r="C12" t="s">
        <v>30</v>
      </c>
      <c r="D12" t="s">
        <v>45</v>
      </c>
      <c r="E12">
        <v>0.28854491656375603</v>
      </c>
      <c r="F12">
        <v>0</v>
      </c>
      <c r="G12">
        <v>0</v>
      </c>
      <c r="H12" s="4"/>
      <c r="I12" t="str">
        <f t="shared" si="4"/>
        <v/>
      </c>
      <c r="J12" t="str">
        <f t="shared" si="5"/>
        <v/>
      </c>
      <c r="L12" t="str">
        <f t="shared" si="0"/>
        <v>Minnesota Vikings</v>
      </c>
      <c r="M12" s="5">
        <f t="shared" si="1"/>
        <v>0.28854491656375603</v>
      </c>
      <c r="N12" t="str">
        <f t="shared" si="2"/>
        <v>Denver Broncos</v>
      </c>
      <c r="O12" s="5">
        <f t="shared" si="3"/>
        <v>0.71145508343624397</v>
      </c>
      <c r="P12" s="6">
        <f t="shared" si="6"/>
        <v>0.42291016687248795</v>
      </c>
    </row>
    <row r="13" spans="1:16">
      <c r="A13" t="s">
        <v>16</v>
      </c>
      <c r="B13">
        <v>4</v>
      </c>
      <c r="C13" t="s">
        <v>31</v>
      </c>
      <c r="D13" t="s">
        <v>46</v>
      </c>
      <c r="E13">
        <v>0.5258892424945214</v>
      </c>
      <c r="F13">
        <v>1</v>
      </c>
      <c r="G13">
        <v>1</v>
      </c>
      <c r="H13" s="4"/>
      <c r="I13" t="str">
        <f t="shared" si="4"/>
        <v/>
      </c>
      <c r="J13" t="str">
        <f t="shared" si="5"/>
        <v/>
      </c>
      <c r="L13" t="str">
        <f t="shared" si="0"/>
        <v>Green Bay Packers</v>
      </c>
      <c r="M13" s="5">
        <f t="shared" si="1"/>
        <v>0.5258892424945214</v>
      </c>
      <c r="N13" t="str">
        <f t="shared" si="2"/>
        <v>San Francisco 49ers</v>
      </c>
      <c r="O13" s="5">
        <f t="shared" si="3"/>
        <v>0.4741107575054786</v>
      </c>
      <c r="P13" s="6">
        <f t="shared" si="6"/>
        <v>-5.1778484989042806E-2</v>
      </c>
    </row>
    <row r="14" spans="1:16">
      <c r="A14" t="s">
        <v>17</v>
      </c>
      <c r="B14">
        <v>4</v>
      </c>
      <c r="C14" t="s">
        <v>32</v>
      </c>
      <c r="D14" t="s">
        <v>47</v>
      </c>
      <c r="E14">
        <v>0.59127285440865873</v>
      </c>
      <c r="F14">
        <v>1</v>
      </c>
      <c r="G14">
        <v>1</v>
      </c>
      <c r="H14" s="4"/>
      <c r="I14" t="str">
        <f t="shared" si="4"/>
        <v/>
      </c>
      <c r="J14" t="str">
        <f t="shared" si="5"/>
        <v/>
      </c>
      <c r="L14" t="str">
        <f t="shared" si="0"/>
        <v>Dallas Cowboys</v>
      </c>
      <c r="M14" s="5">
        <f t="shared" si="1"/>
        <v>0.59127285440865873</v>
      </c>
      <c r="N14" t="str">
        <f t="shared" si="2"/>
        <v>New Orleans Saints</v>
      </c>
      <c r="O14" s="5">
        <f t="shared" si="3"/>
        <v>0.40872714559134127</v>
      </c>
      <c r="P14" s="6">
        <f t="shared" si="6"/>
        <v>-0.18254570881731746</v>
      </c>
    </row>
    <row r="15" spans="1:16">
      <c r="A15" t="s">
        <v>18</v>
      </c>
      <c r="B15">
        <v>4</v>
      </c>
      <c r="C15" t="s">
        <v>33</v>
      </c>
      <c r="D15" t="s">
        <v>48</v>
      </c>
      <c r="E15">
        <v>0.47107657022100341</v>
      </c>
      <c r="F15">
        <v>0</v>
      </c>
      <c r="G15">
        <v>1</v>
      </c>
      <c r="H15" s="4"/>
      <c r="I15" t="str">
        <f t="shared" si="4"/>
        <v/>
      </c>
      <c r="J15" t="str">
        <f t="shared" si="5"/>
        <v/>
      </c>
      <c r="L15" t="str">
        <f t="shared" si="0"/>
        <v>New York Jets</v>
      </c>
      <c r="M15" s="5">
        <f t="shared" si="1"/>
        <v>0.47107657022100341</v>
      </c>
      <c r="N15" t="str">
        <f t="shared" si="2"/>
        <v>Miami Dolphins</v>
      </c>
      <c r="O15" s="5">
        <f t="shared" si="3"/>
        <v>0.52892342977899665</v>
      </c>
      <c r="P15" s="6">
        <f t="shared" si="6"/>
        <v>5.7846859557993235E-2</v>
      </c>
    </row>
    <row r="16" spans="1:16">
      <c r="A16" t="s">
        <v>19</v>
      </c>
      <c r="B16">
        <v>4</v>
      </c>
      <c r="C16" t="s">
        <v>34</v>
      </c>
      <c r="D16" t="s">
        <v>49</v>
      </c>
      <c r="E16">
        <v>0.34178841961490708</v>
      </c>
      <c r="F16">
        <v>0</v>
      </c>
      <c r="G16">
        <v>0</v>
      </c>
      <c r="H16" s="4"/>
      <c r="I16" t="str">
        <f t="shared" si="4"/>
        <v/>
      </c>
      <c r="J16" t="str">
        <f t="shared" si="5"/>
        <v/>
      </c>
      <c r="L16" t="str">
        <f t="shared" si="0"/>
        <v>Detroit Lions</v>
      </c>
      <c r="M16" s="5">
        <f t="shared" si="1"/>
        <v>0.34178841961490708</v>
      </c>
      <c r="N16" t="str">
        <f t="shared" si="2"/>
        <v>Seattle Seahawks</v>
      </c>
      <c r="O16" s="5">
        <f t="shared" si="3"/>
        <v>0.65821158038509298</v>
      </c>
      <c r="P16" s="6">
        <f t="shared" si="6"/>
        <v>0.3164231607701859</v>
      </c>
    </row>
    <row r="17" spans="7:16">
      <c r="H17" s="4"/>
      <c r="I17" t="str">
        <f t="shared" si="4"/>
        <v/>
      </c>
      <c r="J17" t="str">
        <f t="shared" si="5"/>
        <v/>
      </c>
      <c r="L17">
        <f t="shared" si="0"/>
        <v>0</v>
      </c>
      <c r="M17" s="5">
        <f t="shared" si="1"/>
        <v>0</v>
      </c>
      <c r="N17">
        <f t="shared" si="2"/>
        <v>0</v>
      </c>
      <c r="O17" s="5">
        <f t="shared" si="3"/>
        <v>1</v>
      </c>
      <c r="P17" s="6">
        <f t="shared" si="6"/>
        <v>1</v>
      </c>
    </row>
    <row r="18" spans="7:16">
      <c r="G18" s="5"/>
      <c r="I18" s="5">
        <f>COUNTIF(I2:I17,TRUE)/COUNTA(I2:I17)</f>
        <v>0</v>
      </c>
      <c r="J18" s="5">
        <f>COUNTIF(J2:J17,TRUE)/COUNTA(J2:J17)</f>
        <v>0</v>
      </c>
      <c r="M18" s="5"/>
      <c r="O18" s="5"/>
    </row>
    <row r="19" spans="7:16">
      <c r="I19">
        <f>COUNTIF(I2:I17,TRUE)</f>
        <v>0</v>
      </c>
      <c r="J19">
        <f>COUNTIF(J2:J17,TRUE)</f>
        <v>0</v>
      </c>
    </row>
  </sheetData>
  <conditionalFormatting sqref="O2:O17">
    <cfRule type="cellIs" dxfId="7" priority="1" operator="lessThan">
      <formula>0.5</formula>
    </cfRule>
    <cfRule type="cellIs" dxfId="6" priority="2" operator="greaterThan">
      <formula>0.5</formula>
    </cfRule>
  </conditionalFormatting>
  <conditionalFormatting sqref="N2:N17">
    <cfRule type="expression" dxfId="5" priority="7">
      <formula>$O2&lt;0.5</formula>
    </cfRule>
    <cfRule type="expression" dxfId="4" priority="8">
      <formula>$O2&gt;0.5</formula>
    </cfRule>
  </conditionalFormatting>
  <conditionalFormatting sqref="L2:L17">
    <cfRule type="expression" dxfId="3" priority="5">
      <formula>$M2&lt;0.5</formula>
    </cfRule>
    <cfRule type="expression" dxfId="2" priority="6">
      <formula>$M2&gt;0.5</formula>
    </cfRule>
  </conditionalFormatting>
  <conditionalFormatting sqref="M2:M17">
    <cfRule type="cellIs" dxfId="1" priority="3" operator="lessThan">
      <formula>0.5</formula>
    </cfRule>
    <cfRule type="cellIs" dxfId="0" priority="4" operator="greaterThan">
      <formula>0.5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S32"/>
  <sheetViews>
    <sheetView workbookViewId="0">
      <selection activeCell="D9" sqref="D9"/>
    </sheetView>
  </sheetViews>
  <sheetFormatPr baseColWidth="10" defaultColWidth="8.83203125" defaultRowHeight="14" x14ac:dyDescent="0"/>
  <cols>
    <col min="2" max="2" width="16" bestFit="1" customWidth="1"/>
    <col min="3" max="3" width="18.5" bestFit="1" customWidth="1"/>
    <col min="14" max="14" width="16" bestFit="1" customWidth="1"/>
    <col min="15" max="15" width="18.5" bestFit="1" customWidth="1"/>
    <col min="16" max="16" width="9.6640625" bestFit="1" customWidth="1"/>
    <col min="17" max="18" width="11.33203125" bestFit="1" customWidth="1"/>
  </cols>
  <sheetData>
    <row r="1" spans="1:19">
      <c r="B1" t="s">
        <v>1</v>
      </c>
      <c r="C1" t="s">
        <v>2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N1" t="s">
        <v>1</v>
      </c>
      <c r="O1" t="s">
        <v>2</v>
      </c>
    </row>
    <row r="2" spans="1:19">
      <c r="A2" t="s">
        <v>58</v>
      </c>
      <c r="B2" t="s">
        <v>20</v>
      </c>
      <c r="C2" t="s">
        <v>35</v>
      </c>
      <c r="D2">
        <v>3.2468232576050013</v>
      </c>
      <c r="E2">
        <v>-0.50211782826339402</v>
      </c>
      <c r="F2">
        <v>0</v>
      </c>
      <c r="G2">
        <v>-2.0003850596842465</v>
      </c>
      <c r="H2">
        <v>-6</v>
      </c>
      <c r="I2">
        <v>0</v>
      </c>
      <c r="J2">
        <v>-5</v>
      </c>
      <c r="K2">
        <v>-12.306815556411166</v>
      </c>
      <c r="N2" s="4" t="s">
        <v>20</v>
      </c>
      <c r="O2" s="4" t="s">
        <v>35</v>
      </c>
      <c r="P2" s="4" t="s">
        <v>54</v>
      </c>
      <c r="Q2" s="4" t="s">
        <v>56</v>
      </c>
      <c r="R2" s="4"/>
    </row>
    <row r="3" spans="1:19">
      <c r="A3" t="s">
        <v>59</v>
      </c>
      <c r="B3" t="s">
        <v>21</v>
      </c>
      <c r="C3" t="s">
        <v>36</v>
      </c>
      <c r="D3">
        <v>2.3000000000000114</v>
      </c>
      <c r="E3">
        <v>-1.4595238095238017</v>
      </c>
      <c r="F3">
        <v>0</v>
      </c>
      <c r="G3">
        <v>-1.6011904761905016</v>
      </c>
      <c r="H3">
        <v>3</v>
      </c>
      <c r="I3">
        <v>-4</v>
      </c>
      <c r="J3">
        <v>2.5</v>
      </c>
      <c r="K3">
        <v>0.88714285714284968</v>
      </c>
      <c r="N3" s="4" t="s">
        <v>21</v>
      </c>
      <c r="O3" s="4" t="s">
        <v>36</v>
      </c>
      <c r="P3" s="4" t="s">
        <v>54</v>
      </c>
      <c r="Q3" s="4" t="s">
        <v>55</v>
      </c>
      <c r="R3" s="4" t="s">
        <v>56</v>
      </c>
    </row>
    <row r="4" spans="1:19">
      <c r="A4" t="s">
        <v>60</v>
      </c>
      <c r="B4" t="s">
        <v>22</v>
      </c>
      <c r="C4" t="s">
        <v>37</v>
      </c>
      <c r="D4">
        <v>3.8360655737699858</v>
      </c>
      <c r="E4">
        <v>0.95081967213119611</v>
      </c>
      <c r="F4">
        <v>2</v>
      </c>
      <c r="G4">
        <v>1.6393442622950971</v>
      </c>
      <c r="H4">
        <v>0</v>
      </c>
      <c r="I4">
        <v>-3</v>
      </c>
      <c r="J4">
        <v>-7.5</v>
      </c>
      <c r="K4">
        <v>-2.4885245901644653</v>
      </c>
      <c r="N4" s="4" t="s">
        <v>22</v>
      </c>
      <c r="O4" s="4" t="s">
        <v>37</v>
      </c>
      <c r="P4" s="4" t="s">
        <v>50</v>
      </c>
      <c r="Q4" s="4" t="s">
        <v>55</v>
      </c>
      <c r="R4" s="4" t="s">
        <v>56</v>
      </c>
    </row>
    <row r="5" spans="1:19">
      <c r="A5" t="s">
        <v>61</v>
      </c>
      <c r="B5" t="s">
        <v>23</v>
      </c>
      <c r="C5" t="s">
        <v>38</v>
      </c>
      <c r="D5">
        <v>3.3545069570480166</v>
      </c>
      <c r="E5">
        <v>0.11433756805800499</v>
      </c>
      <c r="F5">
        <v>0</v>
      </c>
      <c r="G5">
        <v>-0.76073805202659717</v>
      </c>
      <c r="H5">
        <v>-6</v>
      </c>
      <c r="I5">
        <v>-2</v>
      </c>
      <c r="J5">
        <v>2.5</v>
      </c>
      <c r="K5">
        <v>-3.3502722323046905</v>
      </c>
      <c r="N5" s="4" t="s">
        <v>23</v>
      </c>
      <c r="O5" s="4" t="s">
        <v>38</v>
      </c>
      <c r="P5" s="4" t="s">
        <v>50</v>
      </c>
      <c r="Q5" s="4" t="s">
        <v>54</v>
      </c>
      <c r="R5" s="4" t="s">
        <v>56</v>
      </c>
    </row>
    <row r="6" spans="1:19">
      <c r="A6" t="s">
        <v>62</v>
      </c>
      <c r="B6" t="s">
        <v>24</v>
      </c>
      <c r="C6" t="s">
        <v>39</v>
      </c>
      <c r="D6">
        <v>-0.13863476425100885</v>
      </c>
      <c r="E6">
        <v>-0.5679099225895996</v>
      </c>
      <c r="F6">
        <v>-2</v>
      </c>
      <c r="G6">
        <v>-1.6062631949331507</v>
      </c>
      <c r="H6">
        <v>0</v>
      </c>
      <c r="I6">
        <v>-4</v>
      </c>
      <c r="J6">
        <v>5</v>
      </c>
      <c r="K6">
        <v>-3.9753694581285108</v>
      </c>
      <c r="N6" s="4" t="s">
        <v>24</v>
      </c>
      <c r="O6" s="4" t="s">
        <v>39</v>
      </c>
      <c r="P6" s="4" t="s">
        <v>55</v>
      </c>
      <c r="Q6" s="4" t="s">
        <v>56</v>
      </c>
      <c r="R6" s="4"/>
    </row>
    <row r="7" spans="1:19">
      <c r="A7" t="s">
        <v>63</v>
      </c>
      <c r="B7" t="s">
        <v>25</v>
      </c>
      <c r="C7" t="s">
        <v>40</v>
      </c>
      <c r="D7">
        <v>-5.6490356516660256</v>
      </c>
      <c r="E7">
        <v>-3.7247223845704056</v>
      </c>
      <c r="F7">
        <v>0</v>
      </c>
      <c r="G7">
        <v>-7.7673874926943025</v>
      </c>
      <c r="H7">
        <v>-12</v>
      </c>
      <c r="I7">
        <v>-3</v>
      </c>
      <c r="J7">
        <v>-2.5</v>
      </c>
      <c r="K7">
        <v>-41.56937463471688</v>
      </c>
      <c r="N7" s="4" t="s">
        <v>25</v>
      </c>
      <c r="O7" s="4" t="s">
        <v>40</v>
      </c>
      <c r="P7" s="4" t="s">
        <v>50</v>
      </c>
      <c r="Q7" s="4" t="s">
        <v>53</v>
      </c>
      <c r="R7" s="4" t="s">
        <v>54</v>
      </c>
      <c r="S7" s="3"/>
    </row>
    <row r="8" spans="1:19">
      <c r="A8" t="s">
        <v>64</v>
      </c>
      <c r="B8" t="s">
        <v>26</v>
      </c>
      <c r="C8" t="s">
        <v>41</v>
      </c>
      <c r="D8">
        <v>2.1420765027330049</v>
      </c>
      <c r="E8">
        <v>1.6202185792350008</v>
      </c>
      <c r="F8">
        <v>0</v>
      </c>
      <c r="G8">
        <v>4.2172131147541014</v>
      </c>
      <c r="H8">
        <v>3</v>
      </c>
      <c r="I8">
        <v>-3</v>
      </c>
      <c r="J8">
        <v>0</v>
      </c>
      <c r="K8">
        <v>9.5754098360665285</v>
      </c>
      <c r="N8" s="4" t="s">
        <v>26</v>
      </c>
      <c r="O8" s="4" t="s">
        <v>41</v>
      </c>
      <c r="P8" s="4" t="s">
        <v>53</v>
      </c>
      <c r="Q8" s="4" t="s">
        <v>55</v>
      </c>
      <c r="R8" s="4"/>
      <c r="S8" s="3"/>
    </row>
    <row r="9" spans="1:19">
      <c r="A9" t="s">
        <v>65</v>
      </c>
      <c r="B9" t="s">
        <v>27</v>
      </c>
      <c r="C9" t="s">
        <v>42</v>
      </c>
      <c r="D9">
        <v>-2.2580362361189827</v>
      </c>
      <c r="E9">
        <v>0.26826417299820093</v>
      </c>
      <c r="F9">
        <v>0</v>
      </c>
      <c r="G9">
        <v>0.92343658679134855</v>
      </c>
      <c r="H9">
        <v>0</v>
      </c>
      <c r="I9">
        <v>0</v>
      </c>
      <c r="J9">
        <v>5</v>
      </c>
      <c r="K9">
        <v>4.7203974284046799</v>
      </c>
      <c r="N9" s="4" t="s">
        <v>27</v>
      </c>
      <c r="O9" s="4" t="s">
        <v>42</v>
      </c>
      <c r="P9" s="4" t="s">
        <v>50</v>
      </c>
      <c r="Q9" s="4" t="s">
        <v>56</v>
      </c>
      <c r="R9" s="7"/>
    </row>
    <row r="10" spans="1:19">
      <c r="A10" t="s">
        <v>66</v>
      </c>
      <c r="B10" t="s">
        <v>28</v>
      </c>
      <c r="C10" t="s">
        <v>43</v>
      </c>
      <c r="D10">
        <v>-8.9498910675380046</v>
      </c>
      <c r="E10">
        <v>-0.47494553376920123</v>
      </c>
      <c r="F10">
        <v>0</v>
      </c>
      <c r="G10">
        <v>-2.0315904139433494</v>
      </c>
      <c r="H10">
        <v>3</v>
      </c>
      <c r="I10">
        <v>-5</v>
      </c>
      <c r="J10">
        <v>10</v>
      </c>
      <c r="K10">
        <v>-4.1477124183006664</v>
      </c>
      <c r="N10" s="4" t="s">
        <v>28</v>
      </c>
      <c r="O10" s="4" t="s">
        <v>43</v>
      </c>
      <c r="P10" s="4" t="s">
        <v>50</v>
      </c>
      <c r="Q10" s="4" t="s">
        <v>56</v>
      </c>
      <c r="R10" s="7"/>
    </row>
    <row r="11" spans="1:19">
      <c r="A11" t="s">
        <v>67</v>
      </c>
      <c r="B11" t="s">
        <v>29</v>
      </c>
      <c r="C11" t="s">
        <v>44</v>
      </c>
      <c r="D11">
        <v>-9.0393220338980029</v>
      </c>
      <c r="E11">
        <v>-2.0494915254238038</v>
      </c>
      <c r="F11">
        <v>0</v>
      </c>
      <c r="G11">
        <v>-4.5932203389830484</v>
      </c>
      <c r="H11">
        <v>-9</v>
      </c>
      <c r="I11">
        <v>-1</v>
      </c>
      <c r="J11">
        <v>2.5</v>
      </c>
      <c r="K11">
        <v>-27.818440677965825</v>
      </c>
      <c r="N11" s="4" t="s">
        <v>29</v>
      </c>
      <c r="O11" s="4" t="s">
        <v>44</v>
      </c>
      <c r="P11" s="4" t="s">
        <v>50</v>
      </c>
      <c r="Q11" s="4" t="s">
        <v>54</v>
      </c>
      <c r="R11" s="7"/>
      <c r="S11" s="3"/>
    </row>
    <row r="12" spans="1:19">
      <c r="A12" t="s">
        <v>68</v>
      </c>
      <c r="B12" t="s">
        <v>30</v>
      </c>
      <c r="C12" t="s">
        <v>45</v>
      </c>
      <c r="D12">
        <v>4.3657894736849983</v>
      </c>
      <c r="E12">
        <v>-0.43508771929819545</v>
      </c>
      <c r="F12">
        <v>0</v>
      </c>
      <c r="G12">
        <v>-1.0964912280701999</v>
      </c>
      <c r="H12">
        <v>-9</v>
      </c>
      <c r="I12">
        <v>-4</v>
      </c>
      <c r="J12">
        <v>0</v>
      </c>
      <c r="K12">
        <v>-12.198947368420075</v>
      </c>
      <c r="N12" s="4" t="s">
        <v>30</v>
      </c>
      <c r="O12" s="4" t="s">
        <v>45</v>
      </c>
      <c r="P12" s="4" t="s">
        <v>54</v>
      </c>
      <c r="Q12" s="4"/>
      <c r="R12" s="7"/>
      <c r="S12" s="3"/>
    </row>
    <row r="13" spans="1:19">
      <c r="A13" t="s">
        <v>69</v>
      </c>
      <c r="B13" t="s">
        <v>31</v>
      </c>
      <c r="C13" t="s">
        <v>46</v>
      </c>
      <c r="D13">
        <v>5.9811507936499879</v>
      </c>
      <c r="E13">
        <v>5.5555555555400815E-2</v>
      </c>
      <c r="F13">
        <v>2</v>
      </c>
      <c r="G13">
        <v>1.2351190476190488</v>
      </c>
      <c r="H13">
        <v>-9</v>
      </c>
      <c r="I13">
        <v>-2</v>
      </c>
      <c r="J13">
        <v>7.5</v>
      </c>
      <c r="K13">
        <v>6.9261904761893254</v>
      </c>
      <c r="N13" s="4" t="s">
        <v>31</v>
      </c>
      <c r="O13" s="4" t="s">
        <v>46</v>
      </c>
      <c r="P13" s="4" t="s">
        <v>54</v>
      </c>
      <c r="Q13" s="4" t="s">
        <v>56</v>
      </c>
      <c r="R13" s="7"/>
    </row>
    <row r="14" spans="1:19">
      <c r="A14" t="s">
        <v>70</v>
      </c>
      <c r="B14" t="s">
        <v>32</v>
      </c>
      <c r="C14" t="s">
        <v>47</v>
      </c>
      <c r="D14">
        <v>3.1851851851849915</v>
      </c>
      <c r="E14">
        <v>-2.3333333333333997</v>
      </c>
      <c r="F14">
        <v>-2</v>
      </c>
      <c r="G14">
        <v>-4.1666666666666474</v>
      </c>
      <c r="H14">
        <v>0</v>
      </c>
      <c r="I14">
        <v>-3</v>
      </c>
      <c r="J14">
        <v>-5</v>
      </c>
      <c r="K14">
        <v>-15.977777777778066</v>
      </c>
      <c r="N14" s="4" t="s">
        <v>32</v>
      </c>
      <c r="O14" s="4" t="s">
        <v>47</v>
      </c>
      <c r="P14" s="4" t="s">
        <v>53</v>
      </c>
      <c r="Q14" s="4" t="s">
        <v>56</v>
      </c>
      <c r="R14" s="7"/>
    </row>
    <row r="15" spans="1:19">
      <c r="A15" t="s">
        <v>71</v>
      </c>
      <c r="B15" t="s">
        <v>33</v>
      </c>
      <c r="C15" t="s">
        <v>48</v>
      </c>
      <c r="D15">
        <v>4.2248924867189999</v>
      </c>
      <c r="E15">
        <v>1.8173539084240034</v>
      </c>
      <c r="F15">
        <v>0</v>
      </c>
      <c r="G15">
        <v>4.4927902858588524</v>
      </c>
      <c r="H15">
        <v>3</v>
      </c>
      <c r="I15">
        <v>0</v>
      </c>
      <c r="J15">
        <v>2.5</v>
      </c>
      <c r="K15">
        <v>19.242044017202225</v>
      </c>
      <c r="N15" s="4" t="s">
        <v>33</v>
      </c>
      <c r="O15" s="4" t="s">
        <v>48</v>
      </c>
      <c r="P15" s="4" t="s">
        <v>50</v>
      </c>
      <c r="Q15" s="4" t="s">
        <v>53</v>
      </c>
      <c r="R15" s="7"/>
      <c r="S15" s="3"/>
    </row>
    <row r="16" spans="1:19">
      <c r="A16" t="s">
        <v>72</v>
      </c>
      <c r="B16" t="s">
        <v>34</v>
      </c>
      <c r="C16" t="s">
        <v>49</v>
      </c>
      <c r="D16">
        <v>-6.9818181818179994</v>
      </c>
      <c r="E16">
        <v>-0.60303030303019511</v>
      </c>
      <c r="F16">
        <v>0</v>
      </c>
      <c r="G16">
        <v>-1.5075757575757498</v>
      </c>
      <c r="H16">
        <v>-12</v>
      </c>
      <c r="I16">
        <v>-3</v>
      </c>
      <c r="J16">
        <v>-10</v>
      </c>
      <c r="K16">
        <v>-40.910909090908731</v>
      </c>
      <c r="N16" s="4" t="s">
        <v>34</v>
      </c>
      <c r="O16" s="4" t="s">
        <v>49</v>
      </c>
      <c r="P16" s="4" t="s">
        <v>50</v>
      </c>
      <c r="Q16" s="4" t="s">
        <v>54</v>
      </c>
      <c r="R16" s="4" t="s">
        <v>56</v>
      </c>
      <c r="S16" s="3"/>
    </row>
    <row r="24" spans="8:8">
      <c r="H24" s="3"/>
    </row>
    <row r="32" spans="8:8">
      <c r="H32" s="3"/>
    </row>
  </sheetData>
  <conditionalFormatting sqref="D2:J2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J3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J4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J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J6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J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J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J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J1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J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J1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J1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J1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J1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J1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 S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S1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S1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5:S15 H3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E18" sqref="E18:F34"/>
    </sheetView>
  </sheetViews>
  <sheetFormatPr baseColWidth="10" defaultColWidth="8.83203125" defaultRowHeight="14" x14ac:dyDescent="0"/>
  <sheetData>
    <row r="1" spans="1:18">
      <c r="B1" t="s">
        <v>1</v>
      </c>
      <c r="C1" t="s">
        <v>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</row>
    <row r="2" spans="1:18">
      <c r="A2" t="s">
        <v>58</v>
      </c>
      <c r="B2" t="s">
        <v>20</v>
      </c>
      <c r="C2" t="s">
        <v>35</v>
      </c>
      <c r="D2">
        <v>247.23</v>
      </c>
      <c r="E2">
        <v>243.98</v>
      </c>
      <c r="F2">
        <v>27.08</v>
      </c>
      <c r="G2">
        <v>27.33</v>
      </c>
      <c r="H2">
        <v>0</v>
      </c>
      <c r="I2">
        <v>0</v>
      </c>
      <c r="J2">
        <v>4.1500000000000004</v>
      </c>
      <c r="K2">
        <v>4.55</v>
      </c>
      <c r="L2">
        <v>1</v>
      </c>
      <c r="M2">
        <v>2</v>
      </c>
      <c r="N2">
        <v>0.5</v>
      </c>
      <c r="O2">
        <v>0.5</v>
      </c>
      <c r="P2">
        <v>2</v>
      </c>
      <c r="Q2">
        <v>196</v>
      </c>
      <c r="R2">
        <v>0</v>
      </c>
    </row>
    <row r="3" spans="1:18">
      <c r="A3" t="s">
        <v>59</v>
      </c>
      <c r="B3" t="s">
        <v>21</v>
      </c>
      <c r="C3" t="s">
        <v>36</v>
      </c>
      <c r="D3">
        <v>245</v>
      </c>
      <c r="E3">
        <v>242.7</v>
      </c>
      <c r="F3">
        <v>26.55</v>
      </c>
      <c r="G3">
        <v>27.28</v>
      </c>
      <c r="H3">
        <v>0</v>
      </c>
      <c r="I3">
        <v>0</v>
      </c>
      <c r="J3">
        <v>3.7</v>
      </c>
      <c r="K3">
        <v>4.0199999999999996</v>
      </c>
      <c r="L3">
        <v>0</v>
      </c>
      <c r="M3">
        <v>0</v>
      </c>
      <c r="N3">
        <v>1</v>
      </c>
      <c r="O3">
        <v>0.5</v>
      </c>
      <c r="P3">
        <v>-1</v>
      </c>
      <c r="Q3">
        <v>701</v>
      </c>
      <c r="R3">
        <v>1</v>
      </c>
    </row>
    <row r="4" spans="1:18">
      <c r="A4" t="s">
        <v>60</v>
      </c>
      <c r="B4" t="s">
        <v>22</v>
      </c>
      <c r="C4" t="s">
        <v>37</v>
      </c>
      <c r="D4">
        <v>246.2</v>
      </c>
      <c r="E4">
        <v>242.36</v>
      </c>
      <c r="F4">
        <v>27.41</v>
      </c>
      <c r="G4">
        <v>26.93</v>
      </c>
      <c r="H4">
        <v>1</v>
      </c>
      <c r="I4">
        <v>0</v>
      </c>
      <c r="J4">
        <v>4.41</v>
      </c>
      <c r="K4">
        <v>4.08</v>
      </c>
      <c r="L4">
        <v>0</v>
      </c>
      <c r="M4">
        <v>0</v>
      </c>
      <c r="N4">
        <v>0</v>
      </c>
      <c r="O4">
        <v>1.5</v>
      </c>
      <c r="P4">
        <v>0</v>
      </c>
      <c r="Q4">
        <v>292</v>
      </c>
      <c r="R4">
        <v>0</v>
      </c>
    </row>
    <row r="5" spans="1:18">
      <c r="A5" t="s">
        <v>61</v>
      </c>
      <c r="B5" t="s">
        <v>23</v>
      </c>
      <c r="C5" t="s">
        <v>38</v>
      </c>
      <c r="D5">
        <v>247.56</v>
      </c>
      <c r="E5">
        <v>244.21</v>
      </c>
      <c r="F5">
        <v>27.32</v>
      </c>
      <c r="G5">
        <v>27.26</v>
      </c>
      <c r="H5">
        <v>0</v>
      </c>
      <c r="I5">
        <v>0</v>
      </c>
      <c r="J5">
        <v>4.18</v>
      </c>
      <c r="K5">
        <v>4.33</v>
      </c>
      <c r="L5">
        <v>0</v>
      </c>
      <c r="M5">
        <v>0</v>
      </c>
      <c r="N5">
        <v>0.5</v>
      </c>
      <c r="O5">
        <v>0</v>
      </c>
      <c r="P5">
        <v>2</v>
      </c>
      <c r="Q5">
        <v>1848</v>
      </c>
      <c r="R5">
        <v>2</v>
      </c>
    </row>
    <row r="6" spans="1:18">
      <c r="A6" t="s">
        <v>62</v>
      </c>
      <c r="B6" t="s">
        <v>24</v>
      </c>
      <c r="C6" t="s">
        <v>39</v>
      </c>
      <c r="D6">
        <v>243.55</v>
      </c>
      <c r="E6">
        <v>243.69</v>
      </c>
      <c r="F6">
        <v>26.84</v>
      </c>
      <c r="G6">
        <v>27.12</v>
      </c>
      <c r="H6">
        <v>0</v>
      </c>
      <c r="I6">
        <v>1</v>
      </c>
      <c r="J6">
        <v>4.04</v>
      </c>
      <c r="K6">
        <v>4.3600000000000003</v>
      </c>
      <c r="L6">
        <v>1</v>
      </c>
      <c r="M6">
        <v>1</v>
      </c>
      <c r="N6">
        <v>1</v>
      </c>
      <c r="O6">
        <v>0</v>
      </c>
      <c r="P6">
        <v>0</v>
      </c>
      <c r="Q6">
        <v>540</v>
      </c>
      <c r="R6">
        <v>1</v>
      </c>
    </row>
    <row r="7" spans="1:18">
      <c r="A7" t="s">
        <v>63</v>
      </c>
      <c r="B7" t="s">
        <v>25</v>
      </c>
      <c r="C7" t="s">
        <v>40</v>
      </c>
      <c r="D7">
        <v>238.71</v>
      </c>
      <c r="E7">
        <v>244.36</v>
      </c>
      <c r="F7">
        <v>26.12</v>
      </c>
      <c r="G7">
        <v>27.98</v>
      </c>
      <c r="H7">
        <v>0</v>
      </c>
      <c r="I7">
        <v>0</v>
      </c>
      <c r="J7">
        <v>3.34</v>
      </c>
      <c r="K7">
        <v>4.9000000000000004</v>
      </c>
      <c r="L7">
        <v>0</v>
      </c>
      <c r="M7">
        <v>0</v>
      </c>
      <c r="N7">
        <v>0</v>
      </c>
      <c r="O7">
        <v>0.5</v>
      </c>
      <c r="P7">
        <v>4</v>
      </c>
      <c r="Q7">
        <v>700</v>
      </c>
      <c r="R7">
        <v>0</v>
      </c>
    </row>
    <row r="8" spans="1:18">
      <c r="A8" t="s">
        <v>64</v>
      </c>
      <c r="B8" t="s">
        <v>26</v>
      </c>
      <c r="C8" t="s">
        <v>41</v>
      </c>
      <c r="D8">
        <v>244.48</v>
      </c>
      <c r="E8">
        <v>242.33</v>
      </c>
      <c r="F8">
        <v>27.39</v>
      </c>
      <c r="G8">
        <v>26.58</v>
      </c>
      <c r="H8">
        <v>0</v>
      </c>
      <c r="I8">
        <v>0</v>
      </c>
      <c r="J8">
        <v>4.3899999999999997</v>
      </c>
      <c r="K8">
        <v>3.55</v>
      </c>
      <c r="L8">
        <v>0</v>
      </c>
      <c r="M8">
        <v>0</v>
      </c>
      <c r="N8">
        <v>1</v>
      </c>
      <c r="O8">
        <v>1</v>
      </c>
      <c r="P8">
        <v>-1</v>
      </c>
      <c r="Q8">
        <v>512</v>
      </c>
      <c r="R8">
        <v>0</v>
      </c>
    </row>
    <row r="9" spans="1:18">
      <c r="A9" t="s">
        <v>65</v>
      </c>
      <c r="B9" t="s">
        <v>27</v>
      </c>
      <c r="C9" t="s">
        <v>42</v>
      </c>
      <c r="D9">
        <v>242.97</v>
      </c>
      <c r="E9">
        <v>245.22</v>
      </c>
      <c r="F9">
        <v>27.22</v>
      </c>
      <c r="G9">
        <v>27.09</v>
      </c>
      <c r="H9">
        <v>0</v>
      </c>
      <c r="I9">
        <v>0</v>
      </c>
      <c r="J9">
        <v>4.29</v>
      </c>
      <c r="K9">
        <v>4.0999999999999996</v>
      </c>
      <c r="L9">
        <v>1</v>
      </c>
      <c r="M9">
        <v>0</v>
      </c>
      <c r="N9">
        <v>0.5</v>
      </c>
      <c r="O9">
        <v>0.5</v>
      </c>
      <c r="P9">
        <v>0</v>
      </c>
      <c r="Q9">
        <v>117</v>
      </c>
      <c r="R9">
        <v>0</v>
      </c>
    </row>
    <row r="10" spans="1:18">
      <c r="A10" t="s">
        <v>66</v>
      </c>
      <c r="B10" t="s">
        <v>28</v>
      </c>
      <c r="C10" t="s">
        <v>43</v>
      </c>
      <c r="D10">
        <v>238.81</v>
      </c>
      <c r="E10">
        <v>247.76</v>
      </c>
      <c r="F10">
        <v>27.04</v>
      </c>
      <c r="G10">
        <v>27.27</v>
      </c>
      <c r="H10">
        <v>0</v>
      </c>
      <c r="I10">
        <v>0</v>
      </c>
      <c r="J10">
        <v>3.91</v>
      </c>
      <c r="K10">
        <v>4.3099999999999996</v>
      </c>
      <c r="L10">
        <v>1</v>
      </c>
      <c r="M10">
        <v>0</v>
      </c>
      <c r="N10">
        <v>1.5</v>
      </c>
      <c r="O10">
        <v>0.5</v>
      </c>
      <c r="P10">
        <v>-1</v>
      </c>
      <c r="Q10">
        <v>2032</v>
      </c>
      <c r="R10">
        <v>3</v>
      </c>
    </row>
    <row r="11" spans="1:18">
      <c r="A11" t="s">
        <v>67</v>
      </c>
      <c r="B11" t="s">
        <v>29</v>
      </c>
      <c r="C11" t="s">
        <v>44</v>
      </c>
      <c r="D11">
        <v>237.52</v>
      </c>
      <c r="E11">
        <v>246.56</v>
      </c>
      <c r="F11">
        <v>26.06</v>
      </c>
      <c r="G11">
        <v>27.08</v>
      </c>
      <c r="H11">
        <v>0</v>
      </c>
      <c r="I11">
        <v>0</v>
      </c>
      <c r="J11">
        <v>3.2</v>
      </c>
      <c r="K11">
        <v>4.12</v>
      </c>
      <c r="L11">
        <v>0</v>
      </c>
      <c r="M11">
        <v>0</v>
      </c>
      <c r="N11">
        <v>1</v>
      </c>
      <c r="O11">
        <v>0.5</v>
      </c>
      <c r="P11">
        <v>3</v>
      </c>
      <c r="Q11">
        <v>1271</v>
      </c>
      <c r="R11">
        <v>1</v>
      </c>
    </row>
    <row r="12" spans="1:18">
      <c r="A12" t="s">
        <v>68</v>
      </c>
      <c r="B12" t="s">
        <v>30</v>
      </c>
      <c r="C12" t="s">
        <v>45</v>
      </c>
      <c r="D12">
        <v>240.72</v>
      </c>
      <c r="E12">
        <v>236.35</v>
      </c>
      <c r="F12">
        <v>26.8</v>
      </c>
      <c r="G12">
        <v>27.02</v>
      </c>
      <c r="H12">
        <v>0</v>
      </c>
      <c r="I12">
        <v>0</v>
      </c>
      <c r="J12">
        <v>3.83</v>
      </c>
      <c r="K12">
        <v>4.05</v>
      </c>
      <c r="L12">
        <v>1</v>
      </c>
      <c r="M12">
        <v>0</v>
      </c>
      <c r="N12">
        <v>0.5</v>
      </c>
      <c r="O12">
        <v>1.5</v>
      </c>
      <c r="P12">
        <v>3</v>
      </c>
      <c r="Q12">
        <v>699</v>
      </c>
      <c r="R12">
        <v>1</v>
      </c>
    </row>
    <row r="13" spans="1:18">
      <c r="A13" t="s">
        <v>69</v>
      </c>
      <c r="B13" t="s">
        <v>31</v>
      </c>
      <c r="C13" t="s">
        <v>46</v>
      </c>
      <c r="D13">
        <v>251.52</v>
      </c>
      <c r="E13">
        <v>245.54</v>
      </c>
      <c r="F13">
        <v>26.58</v>
      </c>
      <c r="G13">
        <v>26.56</v>
      </c>
      <c r="H13">
        <v>1</v>
      </c>
      <c r="I13">
        <v>0</v>
      </c>
      <c r="J13">
        <v>3.77</v>
      </c>
      <c r="K13">
        <v>3.52</v>
      </c>
      <c r="L13">
        <v>2</v>
      </c>
      <c r="M13">
        <v>0</v>
      </c>
      <c r="N13">
        <v>0.5</v>
      </c>
      <c r="O13">
        <v>1</v>
      </c>
      <c r="P13">
        <v>3</v>
      </c>
      <c r="Q13">
        <v>1836</v>
      </c>
      <c r="R13">
        <v>2</v>
      </c>
    </row>
    <row r="14" spans="1:18">
      <c r="A14" t="s">
        <v>70</v>
      </c>
      <c r="B14" t="s">
        <v>32</v>
      </c>
      <c r="C14" t="s">
        <v>47</v>
      </c>
      <c r="D14">
        <v>244.78</v>
      </c>
      <c r="E14">
        <v>241.59</v>
      </c>
      <c r="F14">
        <v>26.65</v>
      </c>
      <c r="G14">
        <v>27.81</v>
      </c>
      <c r="H14">
        <v>0</v>
      </c>
      <c r="I14">
        <v>1</v>
      </c>
      <c r="J14">
        <v>3.89</v>
      </c>
      <c r="K14">
        <v>4.72</v>
      </c>
      <c r="L14">
        <v>0</v>
      </c>
      <c r="M14">
        <v>1</v>
      </c>
      <c r="N14">
        <v>0</v>
      </c>
      <c r="O14">
        <v>0</v>
      </c>
      <c r="P14">
        <v>0</v>
      </c>
      <c r="Q14">
        <v>442</v>
      </c>
      <c r="R14">
        <v>0</v>
      </c>
    </row>
    <row r="15" spans="1:18">
      <c r="A15" t="s">
        <v>71</v>
      </c>
      <c r="B15" t="s">
        <v>33</v>
      </c>
      <c r="C15" t="s">
        <v>48</v>
      </c>
      <c r="D15">
        <v>249.72</v>
      </c>
      <c r="E15">
        <v>245.49</v>
      </c>
      <c r="F15">
        <v>27.3</v>
      </c>
      <c r="G15">
        <v>26.39</v>
      </c>
      <c r="H15">
        <v>0</v>
      </c>
      <c r="I15">
        <v>0</v>
      </c>
      <c r="J15">
        <v>4.37</v>
      </c>
      <c r="K15">
        <v>3.47</v>
      </c>
      <c r="L15">
        <v>1</v>
      </c>
      <c r="M15">
        <v>0</v>
      </c>
      <c r="N15">
        <v>1</v>
      </c>
      <c r="O15">
        <v>1.5</v>
      </c>
      <c r="P15">
        <v>-1</v>
      </c>
      <c r="Q15">
        <v>1093</v>
      </c>
      <c r="R15">
        <v>0</v>
      </c>
    </row>
    <row r="16" spans="1:18">
      <c r="A16" t="s">
        <v>72</v>
      </c>
      <c r="B16" t="s">
        <v>34</v>
      </c>
      <c r="C16" t="s">
        <v>49</v>
      </c>
      <c r="D16">
        <v>238.82</v>
      </c>
      <c r="E16">
        <v>245.8</v>
      </c>
      <c r="F16">
        <v>27.18</v>
      </c>
      <c r="G16">
        <v>27.48</v>
      </c>
      <c r="H16">
        <v>0</v>
      </c>
      <c r="I16">
        <v>0</v>
      </c>
      <c r="J16">
        <v>4.38</v>
      </c>
      <c r="K16">
        <v>4.68</v>
      </c>
      <c r="L16">
        <v>1</v>
      </c>
      <c r="M16">
        <v>2</v>
      </c>
      <c r="N16">
        <v>1.5</v>
      </c>
      <c r="O16">
        <v>2.5</v>
      </c>
      <c r="P16">
        <v>4</v>
      </c>
      <c r="Q16">
        <v>1935</v>
      </c>
      <c r="R16">
        <v>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31" sqref="C31"/>
    </sheetView>
  </sheetViews>
  <sheetFormatPr baseColWidth="10" defaultColWidth="8.83203125" defaultRowHeight="14" x14ac:dyDescent="0"/>
  <sheetData>
    <row r="1" spans="1:8">
      <c r="A1" t="s">
        <v>88</v>
      </c>
      <c r="B1" t="s">
        <v>97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>
      <c r="A2" t="s">
        <v>95</v>
      </c>
      <c r="B2">
        <v>1</v>
      </c>
      <c r="C2">
        <v>1658.8702099555308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t="s">
        <v>49</v>
      </c>
      <c r="B3">
        <v>2</v>
      </c>
      <c r="C3">
        <v>1623.9144988293119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t="s">
        <v>45</v>
      </c>
      <c r="B4">
        <v>3</v>
      </c>
      <c r="C4">
        <v>1618.2932516515921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40</v>
      </c>
      <c r="B5">
        <v>4</v>
      </c>
      <c r="C5">
        <v>1565.4817033028401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t="s">
        <v>39</v>
      </c>
      <c r="B6">
        <v>5</v>
      </c>
      <c r="C6">
        <v>1564.8088585309206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t="s">
        <v>46</v>
      </c>
      <c r="B7">
        <v>6</v>
      </c>
      <c r="C7">
        <v>1560.6567275791385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t="s">
        <v>32</v>
      </c>
      <c r="B8">
        <v>7</v>
      </c>
      <c r="C8">
        <v>1556.1062525795614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t="s">
        <v>20</v>
      </c>
      <c r="B9">
        <v>8</v>
      </c>
      <c r="C9">
        <v>1554.0975575460759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t="s">
        <v>35</v>
      </c>
      <c r="B10">
        <v>9</v>
      </c>
      <c r="C10">
        <v>1546.0569454453625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t="s">
        <v>44</v>
      </c>
      <c r="B11">
        <v>10</v>
      </c>
      <c r="C11">
        <v>1539.6370065699155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t="s">
        <v>31</v>
      </c>
      <c r="B12">
        <v>11</v>
      </c>
      <c r="C12">
        <v>1536.7079630357803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47</v>
      </c>
      <c r="B13">
        <v>12</v>
      </c>
      <c r="C13">
        <v>1529.7312047655957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t="s">
        <v>27</v>
      </c>
      <c r="B14">
        <v>13</v>
      </c>
      <c r="C14">
        <v>1523.2160493482104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t="s">
        <v>34</v>
      </c>
      <c r="B15">
        <v>14</v>
      </c>
      <c r="C15">
        <v>1517.548341194941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t="s">
        <v>26</v>
      </c>
      <c r="B16">
        <v>15</v>
      </c>
      <c r="C16">
        <v>1510.7605841714847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t="s">
        <v>43</v>
      </c>
      <c r="B17">
        <v>16</v>
      </c>
      <c r="C17">
        <v>1509.3933613274667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24</v>
      </c>
      <c r="B18">
        <v>17</v>
      </c>
      <c r="C18">
        <v>1508.0816561579004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48</v>
      </c>
      <c r="B19">
        <v>18</v>
      </c>
      <c r="C19">
        <v>1495.9167940830998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t="s">
        <v>36</v>
      </c>
      <c r="B20">
        <v>19</v>
      </c>
      <c r="C20">
        <v>1484.5996038664155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21</v>
      </c>
      <c r="B21">
        <v>20</v>
      </c>
      <c r="C21">
        <v>1481.9544431570082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37</v>
      </c>
      <c r="B22">
        <v>21</v>
      </c>
      <c r="C22">
        <v>1480.3022018662127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22</v>
      </c>
      <c r="B23">
        <v>22</v>
      </c>
      <c r="C23">
        <v>1474.8266456253166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t="s">
        <v>30</v>
      </c>
      <c r="B24">
        <v>23</v>
      </c>
      <c r="C24">
        <v>1467.8105127511055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t="s">
        <v>38</v>
      </c>
      <c r="B25">
        <v>24</v>
      </c>
      <c r="C25">
        <v>1465.6040160572786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t="s">
        <v>29</v>
      </c>
      <c r="B26">
        <v>25</v>
      </c>
      <c r="C26">
        <v>1455.918575804377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t="s">
        <v>33</v>
      </c>
      <c r="B27">
        <v>26</v>
      </c>
      <c r="C27">
        <v>1448.8828439587512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25</v>
      </c>
      <c r="B28">
        <v>27</v>
      </c>
      <c r="C28">
        <v>1435.5447842342492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t="s">
        <v>42</v>
      </c>
      <c r="B29">
        <v>28</v>
      </c>
      <c r="C29">
        <v>1395.1358177906177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28</v>
      </c>
      <c r="B30">
        <v>29</v>
      </c>
      <c r="C30">
        <v>1385.0655930786695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t="s">
        <v>23</v>
      </c>
      <c r="B31">
        <v>30</v>
      </c>
      <c r="C31">
        <v>1377.9832739579299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t="s">
        <v>96</v>
      </c>
      <c r="B32">
        <v>31</v>
      </c>
      <c r="C32">
        <v>1374.0935275830602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41</v>
      </c>
      <c r="B33">
        <v>32</v>
      </c>
      <c r="C33">
        <v>1367.1861909388629</v>
      </c>
      <c r="D33">
        <v>0</v>
      </c>
      <c r="E33">
        <v>0</v>
      </c>
      <c r="F33">
        <v>0</v>
      </c>
      <c r="G33">
        <v>0</v>
      </c>
      <c r="H33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N33" sqref="N1:N33"/>
    </sheetView>
  </sheetViews>
  <sheetFormatPr baseColWidth="10" defaultColWidth="8.83203125" defaultRowHeight="14" x14ac:dyDescent="0"/>
  <sheetData>
    <row r="1" spans="1:14">
      <c r="A1" t="s">
        <v>88</v>
      </c>
      <c r="B1" t="s">
        <v>97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J1" s="1" t="s">
        <v>98</v>
      </c>
      <c r="K1" s="1" t="s">
        <v>99</v>
      </c>
      <c r="L1" s="1" t="s">
        <v>100</v>
      </c>
      <c r="M1" s="1" t="s">
        <v>89</v>
      </c>
      <c r="N1" s="1" t="s">
        <v>101</v>
      </c>
    </row>
    <row r="2" spans="1:14">
      <c r="A2" t="s">
        <v>95</v>
      </c>
      <c r="B2">
        <v>1</v>
      </c>
      <c r="C2">
        <v>1665.7326809996073</v>
      </c>
      <c r="D2">
        <v>1</v>
      </c>
      <c r="E2">
        <v>1</v>
      </c>
      <c r="F2">
        <v>0</v>
      </c>
      <c r="G2">
        <v>0</v>
      </c>
      <c r="H2">
        <v>0</v>
      </c>
      <c r="J2">
        <f>1</f>
        <v>1</v>
      </c>
      <c r="K2">
        <f>VLOOKUP($A2,RankingWk1!$A$2:$H$33,2,FALSE)-J2</f>
        <v>0</v>
      </c>
      <c r="L2" t="str">
        <f>A2</f>
        <v>New England Patriots</v>
      </c>
      <c r="M2" s="2">
        <f>C2</f>
        <v>1665.7326809996073</v>
      </c>
      <c r="N2" s="3">
        <f>M2-VLOOKUP($A2,RankingWk1!$A$2:$H$33,3,FALSE)</f>
        <v>6.8624710440765284</v>
      </c>
    </row>
    <row r="3" spans="1:14">
      <c r="A3" t="s">
        <v>45</v>
      </c>
      <c r="B3">
        <v>2</v>
      </c>
      <c r="C3">
        <v>1626.4662946373978</v>
      </c>
      <c r="D3">
        <v>1</v>
      </c>
      <c r="E3">
        <v>1</v>
      </c>
      <c r="F3">
        <v>0</v>
      </c>
      <c r="G3">
        <v>0</v>
      </c>
      <c r="H3">
        <v>0</v>
      </c>
      <c r="J3">
        <f>J2+1</f>
        <v>2</v>
      </c>
      <c r="K3">
        <f>VLOOKUP($A3,RankingWk1!$A$2:$H$33,2,FALSE)-J3</f>
        <v>1</v>
      </c>
      <c r="L3" t="str">
        <f t="shared" ref="L3:L33" si="0">A3</f>
        <v>Denver Broncos</v>
      </c>
      <c r="M3" s="2">
        <f t="shared" ref="M3:M33" si="1">C3</f>
        <v>1626.4662946373978</v>
      </c>
      <c r="N3" s="3">
        <f>M3-VLOOKUP($A3,RankingWk1!$A$2:$H$33,3,FALSE)</f>
        <v>8.1730429858057505</v>
      </c>
    </row>
    <row r="4" spans="1:14">
      <c r="A4" t="s">
        <v>49</v>
      </c>
      <c r="B4">
        <v>3</v>
      </c>
      <c r="C4">
        <v>1609.4238276528456</v>
      </c>
      <c r="D4">
        <v>1</v>
      </c>
      <c r="E4">
        <v>0</v>
      </c>
      <c r="F4">
        <v>0</v>
      </c>
      <c r="G4">
        <v>1</v>
      </c>
      <c r="H4">
        <v>0</v>
      </c>
      <c r="J4">
        <f t="shared" ref="J4:J33" si="2">J3+1</f>
        <v>3</v>
      </c>
      <c r="K4">
        <f>VLOOKUP($A4,RankingWk1!$A$2:$H$33,2,FALSE)-J4</f>
        <v>-1</v>
      </c>
      <c r="L4" t="str">
        <f t="shared" si="0"/>
        <v>Seattle Seahawks</v>
      </c>
      <c r="M4" s="2">
        <f t="shared" si="1"/>
        <v>1609.4238276528456</v>
      </c>
      <c r="N4" s="3">
        <f>M4-VLOOKUP($A4,RankingWk1!$A$2:$H$33,3,FALSE)</f>
        <v>-14.490671176466321</v>
      </c>
    </row>
    <row r="5" spans="1:14">
      <c r="A5" t="s">
        <v>39</v>
      </c>
      <c r="B5">
        <v>4</v>
      </c>
      <c r="C5">
        <v>1569.8962019483276</v>
      </c>
      <c r="D5">
        <v>1</v>
      </c>
      <c r="E5">
        <v>1</v>
      </c>
      <c r="F5">
        <v>0</v>
      </c>
      <c r="G5">
        <v>0</v>
      </c>
      <c r="H5">
        <v>0</v>
      </c>
      <c r="J5">
        <f t="shared" si="2"/>
        <v>4</v>
      </c>
      <c r="K5">
        <f>VLOOKUP($A5,RankingWk1!$A$2:$H$33,2,FALSE)-J5</f>
        <v>1</v>
      </c>
      <c r="L5" t="str">
        <f t="shared" si="0"/>
        <v>Cincinnati Bengals</v>
      </c>
      <c r="M5" s="2">
        <f t="shared" si="1"/>
        <v>1569.8962019483276</v>
      </c>
      <c r="N5" s="3">
        <f>M5-VLOOKUP($A5,RankingWk1!$A$2:$H$33,3,FALSE)</f>
        <v>5.0873434174070553</v>
      </c>
    </row>
    <row r="6" spans="1:14">
      <c r="A6" t="s">
        <v>46</v>
      </c>
      <c r="B6">
        <v>5</v>
      </c>
      <c r="C6">
        <v>1568.0462459882699</v>
      </c>
      <c r="D6">
        <v>1</v>
      </c>
      <c r="E6">
        <v>1</v>
      </c>
      <c r="F6">
        <v>0</v>
      </c>
      <c r="G6">
        <v>0</v>
      </c>
      <c r="H6">
        <v>0</v>
      </c>
      <c r="J6">
        <f t="shared" si="2"/>
        <v>5</v>
      </c>
      <c r="K6">
        <f>VLOOKUP($A6,RankingWk1!$A$2:$H$33,2,FALSE)-J6</f>
        <v>1</v>
      </c>
      <c r="L6" t="str">
        <f t="shared" si="0"/>
        <v>San Francisco 49ers</v>
      </c>
      <c r="M6" s="2">
        <f t="shared" si="1"/>
        <v>1568.0462459882699</v>
      </c>
      <c r="N6" s="3">
        <f>M6-VLOOKUP($A6,RankingWk1!$A$2:$H$33,3,FALSE)</f>
        <v>7.3895184091313695</v>
      </c>
    </row>
    <row r="7" spans="1:14">
      <c r="A7" t="s">
        <v>32</v>
      </c>
      <c r="B7">
        <v>6</v>
      </c>
      <c r="C7">
        <v>1563.8086010724048</v>
      </c>
      <c r="D7">
        <v>1</v>
      </c>
      <c r="E7">
        <v>1</v>
      </c>
      <c r="F7">
        <v>0</v>
      </c>
      <c r="G7">
        <v>0</v>
      </c>
      <c r="H7">
        <v>0</v>
      </c>
      <c r="J7">
        <f t="shared" si="2"/>
        <v>6</v>
      </c>
      <c r="K7">
        <f>VLOOKUP($A7,RankingWk1!$A$2:$H$33,2,FALSE)-J7</f>
        <v>1</v>
      </c>
      <c r="L7" t="str">
        <f t="shared" si="0"/>
        <v>Dallas Cowboys</v>
      </c>
      <c r="M7" s="2">
        <f t="shared" si="1"/>
        <v>1563.8086010724048</v>
      </c>
      <c r="N7" s="3">
        <f>M7-VLOOKUP($A7,RankingWk1!$A$2:$H$33,3,FALSE)</f>
        <v>7.7023484928433845</v>
      </c>
    </row>
    <row r="8" spans="1:14">
      <c r="A8" t="s">
        <v>40</v>
      </c>
      <c r="B8">
        <v>7</v>
      </c>
      <c r="C8">
        <v>1553.0780075568171</v>
      </c>
      <c r="D8">
        <v>1</v>
      </c>
      <c r="E8">
        <v>0</v>
      </c>
      <c r="F8">
        <v>0</v>
      </c>
      <c r="G8">
        <v>1</v>
      </c>
      <c r="H8">
        <v>0</v>
      </c>
      <c r="J8">
        <f t="shared" si="2"/>
        <v>7</v>
      </c>
      <c r="K8">
        <f>VLOOKUP($A8,RankingWk1!$A$2:$H$33,2,FALSE)-J8</f>
        <v>-3</v>
      </c>
      <c r="L8" t="str">
        <f t="shared" si="0"/>
        <v>Indianapolis Colts</v>
      </c>
      <c r="M8" s="2">
        <f t="shared" si="1"/>
        <v>1553.0780075568171</v>
      </c>
      <c r="N8" s="3">
        <f>M8-VLOOKUP($A8,RankingWk1!$A$2:$H$33,3,FALSE)</f>
        <v>-12.403695746023004</v>
      </c>
    </row>
    <row r="9" spans="1:14">
      <c r="A9" t="s">
        <v>44</v>
      </c>
      <c r="B9">
        <v>8</v>
      </c>
      <c r="C9">
        <v>1549.3519719048663</v>
      </c>
      <c r="D9">
        <v>1</v>
      </c>
      <c r="E9">
        <v>1</v>
      </c>
      <c r="F9">
        <v>0</v>
      </c>
      <c r="G9">
        <v>0</v>
      </c>
      <c r="H9">
        <v>0</v>
      </c>
      <c r="J9">
        <f t="shared" si="2"/>
        <v>8</v>
      </c>
      <c r="K9">
        <f>VLOOKUP($A9,RankingWk1!$A$2:$H$33,2,FALSE)-J9</f>
        <v>2</v>
      </c>
      <c r="L9" t="str">
        <f t="shared" si="0"/>
        <v>Arizona Cardinals</v>
      </c>
      <c r="M9" s="2">
        <f t="shared" si="1"/>
        <v>1549.3519719048663</v>
      </c>
      <c r="N9" s="3">
        <f>M9-VLOOKUP($A9,RankingWk1!$A$2:$H$33,3,FALSE)</f>
        <v>9.7149653349508753</v>
      </c>
    </row>
    <row r="10" spans="1:14">
      <c r="A10" t="s">
        <v>20</v>
      </c>
      <c r="B10">
        <v>9</v>
      </c>
      <c r="C10">
        <v>1545.9245145602702</v>
      </c>
      <c r="D10">
        <v>1</v>
      </c>
      <c r="E10">
        <v>0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VLOOKUP($A10,RankingWk1!$A$2:$H$33,2,FALSE)-J10</f>
        <v>-1</v>
      </c>
      <c r="L10" t="str">
        <f t="shared" si="0"/>
        <v>Baltimore Ravens</v>
      </c>
      <c r="M10" s="2">
        <f t="shared" si="1"/>
        <v>1545.9245145602702</v>
      </c>
      <c r="N10" s="3">
        <f>M10-VLOOKUP($A10,RankingWk1!$A$2:$H$33,3,FALSE)</f>
        <v>-8.1730429858057505</v>
      </c>
    </row>
    <row r="11" spans="1:14">
      <c r="A11" t="s">
        <v>31</v>
      </c>
      <c r="B11">
        <v>10</v>
      </c>
      <c r="C11">
        <v>1544.6895279999374</v>
      </c>
      <c r="D11">
        <v>1</v>
      </c>
      <c r="E11">
        <v>1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VLOOKUP($A11,RankingWk1!$A$2:$H$33,2,FALSE)-J11</f>
        <v>1</v>
      </c>
      <c r="L11" t="str">
        <f t="shared" si="0"/>
        <v>Green Bay Packers</v>
      </c>
      <c r="M11" s="2">
        <f t="shared" si="1"/>
        <v>1544.6895279999374</v>
      </c>
      <c r="N11" s="3">
        <f>M11-VLOOKUP($A11,RankingWk1!$A$2:$H$33,3,FALSE)</f>
        <v>7.9815649641570872</v>
      </c>
    </row>
    <row r="12" spans="1:14">
      <c r="A12" t="s">
        <v>35</v>
      </c>
      <c r="B12">
        <v>11</v>
      </c>
      <c r="C12">
        <v>1539.194474401286</v>
      </c>
      <c r="D12">
        <v>1</v>
      </c>
      <c r="E12">
        <v>0</v>
      </c>
      <c r="F12">
        <v>0</v>
      </c>
      <c r="G12">
        <v>1</v>
      </c>
      <c r="H12">
        <v>0</v>
      </c>
      <c r="J12">
        <f t="shared" si="2"/>
        <v>11</v>
      </c>
      <c r="K12">
        <f>VLOOKUP($A12,RankingWk1!$A$2:$H$33,2,FALSE)-J12</f>
        <v>-2</v>
      </c>
      <c r="L12" t="str">
        <f t="shared" si="0"/>
        <v>Pittsburgh Steelers</v>
      </c>
      <c r="M12" s="2">
        <f t="shared" si="1"/>
        <v>1539.194474401286</v>
      </c>
      <c r="N12" s="3">
        <f>M12-VLOOKUP($A12,RankingWk1!$A$2:$H$33,3,FALSE)</f>
        <v>-6.8624710440765284</v>
      </c>
    </row>
    <row r="13" spans="1:14">
      <c r="A13" t="s">
        <v>47</v>
      </c>
      <c r="B13">
        <v>12</v>
      </c>
      <c r="C13">
        <v>1520.0162394306449</v>
      </c>
      <c r="D13">
        <v>1</v>
      </c>
      <c r="E13">
        <v>0</v>
      </c>
      <c r="F13">
        <v>0</v>
      </c>
      <c r="G13">
        <v>1</v>
      </c>
      <c r="H13">
        <v>0</v>
      </c>
      <c r="J13">
        <f t="shared" si="2"/>
        <v>12</v>
      </c>
      <c r="K13">
        <f>VLOOKUP($A13,RankingWk1!$A$2:$H$33,2,FALSE)-J13</f>
        <v>0</v>
      </c>
      <c r="L13" t="str">
        <f t="shared" si="0"/>
        <v>New Orleans Saints</v>
      </c>
      <c r="M13" s="2">
        <f t="shared" si="1"/>
        <v>1520.0162394306449</v>
      </c>
      <c r="N13" s="3">
        <f>M13-VLOOKUP($A13,RankingWk1!$A$2:$H$33,3,FALSE)</f>
        <v>-9.7149653349508753</v>
      </c>
    </row>
    <row r="14" spans="1:14">
      <c r="A14" t="s">
        <v>43</v>
      </c>
      <c r="B14">
        <v>13</v>
      </c>
      <c r="C14">
        <v>1519.6280374207297</v>
      </c>
      <c r="D14">
        <v>1</v>
      </c>
      <c r="E14">
        <v>1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VLOOKUP($A14,RankingWk1!$A$2:$H$33,2,FALSE)-J14</f>
        <v>3</v>
      </c>
      <c r="L14" t="str">
        <f t="shared" si="0"/>
        <v>San Diego Chargers</v>
      </c>
      <c r="M14" s="2">
        <f t="shared" si="1"/>
        <v>1519.6280374207297</v>
      </c>
      <c r="N14" s="3">
        <f>M14-VLOOKUP($A14,RankingWk1!$A$2:$H$33,3,FALSE)</f>
        <v>10.234676093263033</v>
      </c>
    </row>
    <row r="15" spans="1:14">
      <c r="A15" t="s">
        <v>26</v>
      </c>
      <c r="B15">
        <v>14</v>
      </c>
      <c r="C15">
        <v>1518.6288979331932</v>
      </c>
      <c r="D15">
        <v>1</v>
      </c>
      <c r="E15">
        <v>1</v>
      </c>
      <c r="F15">
        <v>0</v>
      </c>
      <c r="G15">
        <v>0</v>
      </c>
      <c r="H15">
        <v>0</v>
      </c>
      <c r="J15">
        <f t="shared" si="2"/>
        <v>14</v>
      </c>
      <c r="K15">
        <f>VLOOKUP($A15,RankingWk1!$A$2:$H$33,2,FALSE)-J15</f>
        <v>1</v>
      </c>
      <c r="L15" t="str">
        <f t="shared" si="0"/>
        <v>Carolina Panthers</v>
      </c>
      <c r="M15" s="2">
        <f t="shared" si="1"/>
        <v>1518.6288979331932</v>
      </c>
      <c r="N15" s="3">
        <f>M15-VLOOKUP($A15,RankingWk1!$A$2:$H$33,3,FALSE)</f>
        <v>7.8683137617085777</v>
      </c>
    </row>
    <row r="16" spans="1:14">
      <c r="A16" t="s">
        <v>24</v>
      </c>
      <c r="B16">
        <v>15</v>
      </c>
      <c r="C16">
        <v>1517.3310688582953</v>
      </c>
      <c r="D16">
        <v>1</v>
      </c>
      <c r="E16">
        <v>1</v>
      </c>
      <c r="F16">
        <v>0</v>
      </c>
      <c r="G16">
        <v>0</v>
      </c>
      <c r="H16">
        <v>0</v>
      </c>
      <c r="J16">
        <f t="shared" si="2"/>
        <v>15</v>
      </c>
      <c r="K16">
        <f>VLOOKUP($A16,RankingWk1!$A$2:$H$33,2,FALSE)-J16</f>
        <v>2</v>
      </c>
      <c r="L16" t="str">
        <f t="shared" si="0"/>
        <v>Kansas City Chiefs</v>
      </c>
      <c r="M16" s="2">
        <f t="shared" si="1"/>
        <v>1517.3310688582953</v>
      </c>
      <c r="N16" s="3">
        <f>M16-VLOOKUP($A16,RankingWk1!$A$2:$H$33,3,FALSE)</f>
        <v>9.2494127003949416</v>
      </c>
    </row>
    <row r="17" spans="1:14">
      <c r="A17" t="s">
        <v>27</v>
      </c>
      <c r="B17">
        <v>16</v>
      </c>
      <c r="C17">
        <v>1512.1091331115306</v>
      </c>
      <c r="D17">
        <v>1</v>
      </c>
      <c r="E17">
        <v>0</v>
      </c>
      <c r="F17">
        <v>0</v>
      </c>
      <c r="G17">
        <v>1</v>
      </c>
      <c r="H17">
        <v>0</v>
      </c>
      <c r="J17">
        <f t="shared" si="2"/>
        <v>16</v>
      </c>
      <c r="K17">
        <f>VLOOKUP($A17,RankingWk1!$A$2:$H$33,2,FALSE)-J17</f>
        <v>-3</v>
      </c>
      <c r="L17" t="str">
        <f t="shared" si="0"/>
        <v>Philadelphia Eagles</v>
      </c>
      <c r="M17" s="2">
        <f t="shared" si="1"/>
        <v>1512.1091331115306</v>
      </c>
      <c r="N17" s="3">
        <f>M17-VLOOKUP($A17,RankingWk1!$A$2:$H$33,3,FALSE)</f>
        <v>-11.106916236679808</v>
      </c>
    </row>
    <row r="18" spans="1:14">
      <c r="A18" t="s">
        <v>34</v>
      </c>
      <c r="B18">
        <v>17</v>
      </c>
      <c r="C18">
        <v>1507.313665101678</v>
      </c>
      <c r="D18">
        <v>1</v>
      </c>
      <c r="E18">
        <v>0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VLOOKUP($A18,RankingWk1!$A$2:$H$33,2,FALSE)-J18</f>
        <v>-3</v>
      </c>
      <c r="L18" t="str">
        <f t="shared" si="0"/>
        <v>Detroit Lions</v>
      </c>
      <c r="M18" s="2">
        <f t="shared" si="1"/>
        <v>1507.313665101678</v>
      </c>
      <c r="N18" s="3">
        <f>M18-VLOOKUP($A18,RankingWk1!$A$2:$H$33,3,FALSE)</f>
        <v>-10.234676093263033</v>
      </c>
    </row>
    <row r="19" spans="1:14">
      <c r="A19" t="s">
        <v>48</v>
      </c>
      <c r="B19">
        <v>18</v>
      </c>
      <c r="C19">
        <v>1503.0947927884642</v>
      </c>
      <c r="D19">
        <v>1</v>
      </c>
      <c r="E19">
        <v>1</v>
      </c>
      <c r="F19">
        <v>0</v>
      </c>
      <c r="G19">
        <v>0</v>
      </c>
      <c r="H19">
        <v>0</v>
      </c>
      <c r="J19">
        <f t="shared" si="2"/>
        <v>18</v>
      </c>
      <c r="K19">
        <f>VLOOKUP($A19,RankingWk1!$A$2:$H$33,2,FALSE)-J19</f>
        <v>0</v>
      </c>
      <c r="L19" t="str">
        <f t="shared" si="0"/>
        <v>Miami Dolphins</v>
      </c>
      <c r="M19" s="2">
        <f t="shared" si="1"/>
        <v>1503.0947927884642</v>
      </c>
      <c r="N19" s="3">
        <f>M19-VLOOKUP($A19,RankingWk1!$A$2:$H$33,3,FALSE)</f>
        <v>7.1779987053644163</v>
      </c>
    </row>
    <row r="20" spans="1:14">
      <c r="A20" t="s">
        <v>36</v>
      </c>
      <c r="B20">
        <v>19</v>
      </c>
      <c r="C20">
        <v>1495.7065201030953</v>
      </c>
      <c r="D20">
        <v>1</v>
      </c>
      <c r="E20">
        <v>1</v>
      </c>
      <c r="F20">
        <v>0</v>
      </c>
      <c r="G20">
        <v>0</v>
      </c>
      <c r="H20">
        <v>0</v>
      </c>
      <c r="J20">
        <f t="shared" si="2"/>
        <v>19</v>
      </c>
      <c r="K20">
        <f>VLOOKUP($A20,RankingWk1!$A$2:$H$33,2,FALSE)-J20</f>
        <v>0</v>
      </c>
      <c r="L20" t="str">
        <f t="shared" si="0"/>
        <v>Atlanta Falcons</v>
      </c>
      <c r="M20" s="2">
        <f t="shared" si="1"/>
        <v>1495.7065201030953</v>
      </c>
      <c r="N20" s="3">
        <f>M20-VLOOKUP($A20,RankingWk1!$A$2:$H$33,3,FALSE)</f>
        <v>11.106916236679808</v>
      </c>
    </row>
    <row r="21" spans="1:14">
      <c r="A21" t="s">
        <v>37</v>
      </c>
      <c r="B21">
        <v>20</v>
      </c>
      <c r="C21">
        <v>1492.7058976122357</v>
      </c>
      <c r="D21">
        <v>1</v>
      </c>
      <c r="E21">
        <v>1</v>
      </c>
      <c r="F21">
        <v>0</v>
      </c>
      <c r="G21">
        <v>0</v>
      </c>
      <c r="H21">
        <v>0</v>
      </c>
      <c r="J21">
        <f t="shared" si="2"/>
        <v>20</v>
      </c>
      <c r="K21">
        <f>VLOOKUP($A21,RankingWk1!$A$2:$H$33,2,FALSE)-J21</f>
        <v>1</v>
      </c>
      <c r="L21" t="str">
        <f t="shared" si="0"/>
        <v>Buffalo Bills</v>
      </c>
      <c r="M21" s="2">
        <f t="shared" si="1"/>
        <v>1492.7058976122357</v>
      </c>
      <c r="N21" s="3">
        <f>M21-VLOOKUP($A21,RankingWk1!$A$2:$H$33,3,FALSE)</f>
        <v>12.403695746023004</v>
      </c>
    </row>
    <row r="22" spans="1:14">
      <c r="A22" t="s">
        <v>21</v>
      </c>
      <c r="B22">
        <v>21</v>
      </c>
      <c r="C22">
        <v>1472.7050304566133</v>
      </c>
      <c r="D22">
        <v>1</v>
      </c>
      <c r="E22">
        <v>0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VLOOKUP($A22,RankingWk1!$A$2:$H$33,2,FALSE)-J22</f>
        <v>-1</v>
      </c>
      <c r="L22" t="str">
        <f t="shared" si="0"/>
        <v>Houston Texans</v>
      </c>
      <c r="M22" s="2">
        <f t="shared" si="1"/>
        <v>1472.7050304566133</v>
      </c>
      <c r="N22" s="3">
        <f>M22-VLOOKUP($A22,RankingWk1!$A$2:$H$33,3,FALSE)</f>
        <v>-9.2494127003949416</v>
      </c>
    </row>
    <row r="23" spans="1:14">
      <c r="A23" t="s">
        <v>29</v>
      </c>
      <c r="B23">
        <v>22</v>
      </c>
      <c r="C23">
        <v>1470.4092469808434</v>
      </c>
      <c r="D23">
        <v>1</v>
      </c>
      <c r="E23">
        <v>1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VLOOKUP($A23,RankingWk1!$A$2:$H$33,2,FALSE)-J23</f>
        <v>3</v>
      </c>
      <c r="L23" t="str">
        <f t="shared" si="0"/>
        <v>St. Louis Rams</v>
      </c>
      <c r="M23" s="2">
        <f t="shared" si="1"/>
        <v>1470.4092469808434</v>
      </c>
      <c r="N23" s="3">
        <f>M23-VLOOKUP($A23,RankingWk1!$A$2:$H$33,3,FALSE)</f>
        <v>14.490671176466321</v>
      </c>
    </row>
    <row r="24" spans="1:14">
      <c r="A24" t="s">
        <v>22</v>
      </c>
      <c r="B24">
        <v>23</v>
      </c>
      <c r="C24">
        <v>1467.1242971324732</v>
      </c>
      <c r="D24">
        <v>1</v>
      </c>
      <c r="E24">
        <v>0</v>
      </c>
      <c r="F24">
        <v>0</v>
      </c>
      <c r="G24">
        <v>1</v>
      </c>
      <c r="H24">
        <v>0</v>
      </c>
      <c r="J24">
        <f t="shared" si="2"/>
        <v>23</v>
      </c>
      <c r="K24">
        <f>VLOOKUP($A24,RankingWk1!$A$2:$H$33,2,FALSE)-J24</f>
        <v>-1</v>
      </c>
      <c r="L24" t="str">
        <f t="shared" si="0"/>
        <v>New York Giants</v>
      </c>
      <c r="M24" s="2">
        <f t="shared" si="1"/>
        <v>1467.1242971324732</v>
      </c>
      <c r="N24" s="3">
        <f>M24-VLOOKUP($A24,RankingWk1!$A$2:$H$33,3,FALSE)</f>
        <v>-7.7023484928433845</v>
      </c>
    </row>
    <row r="25" spans="1:14">
      <c r="A25" t="s">
        <v>30</v>
      </c>
      <c r="B25">
        <v>24</v>
      </c>
      <c r="C25">
        <v>1460.4209943419742</v>
      </c>
      <c r="D25">
        <v>1</v>
      </c>
      <c r="E25">
        <v>0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VLOOKUP($A25,RankingWk1!$A$2:$H$33,2,FALSE)-J25</f>
        <v>-1</v>
      </c>
      <c r="L25" t="str">
        <f t="shared" si="0"/>
        <v>Minnesota Vikings</v>
      </c>
      <c r="M25" s="2">
        <f t="shared" si="1"/>
        <v>1460.4209943419742</v>
      </c>
      <c r="N25" s="3">
        <f>M25-VLOOKUP($A25,RankingWk1!$A$2:$H$33,3,FALSE)</f>
        <v>-7.3895184091313695</v>
      </c>
    </row>
    <row r="26" spans="1:14">
      <c r="A26" t="s">
        <v>38</v>
      </c>
      <c r="B26">
        <v>25</v>
      </c>
      <c r="C26">
        <v>1457.6224510931215</v>
      </c>
      <c r="D26">
        <v>1</v>
      </c>
      <c r="E26">
        <v>0</v>
      </c>
      <c r="F26">
        <v>0</v>
      </c>
      <c r="G26">
        <v>1</v>
      </c>
      <c r="H26">
        <v>0</v>
      </c>
      <c r="J26">
        <f t="shared" si="2"/>
        <v>25</v>
      </c>
      <c r="K26">
        <f>VLOOKUP($A26,RankingWk1!$A$2:$H$33,2,FALSE)-J26</f>
        <v>-1</v>
      </c>
      <c r="L26" t="str">
        <f t="shared" si="0"/>
        <v>Chicago Bears</v>
      </c>
      <c r="M26" s="2">
        <f t="shared" si="1"/>
        <v>1457.6224510931215</v>
      </c>
      <c r="N26" s="3">
        <f>M26-VLOOKUP($A26,RankingWk1!$A$2:$H$33,3,FALSE)</f>
        <v>-7.9815649641570872</v>
      </c>
    </row>
    <row r="27" spans="1:14">
      <c r="A27" t="s">
        <v>33</v>
      </c>
      <c r="B27">
        <v>26</v>
      </c>
      <c r="C27">
        <v>1457.0664179418261</v>
      </c>
      <c r="D27">
        <v>1</v>
      </c>
      <c r="E27">
        <v>1</v>
      </c>
      <c r="F27">
        <v>0</v>
      </c>
      <c r="G27">
        <v>0</v>
      </c>
      <c r="H27">
        <v>0</v>
      </c>
      <c r="J27">
        <f t="shared" si="2"/>
        <v>26</v>
      </c>
      <c r="K27">
        <f>VLOOKUP($A27,RankingWk1!$A$2:$H$33,2,FALSE)-J27</f>
        <v>0</v>
      </c>
      <c r="L27" t="str">
        <f t="shared" si="0"/>
        <v>New York Jets</v>
      </c>
      <c r="M27" s="2">
        <f t="shared" si="1"/>
        <v>1457.0664179418261</v>
      </c>
      <c r="N27" s="3">
        <f>M27-VLOOKUP($A27,RankingWk1!$A$2:$H$33,3,FALSE)</f>
        <v>8.1835739830748935</v>
      </c>
    </row>
    <row r="28" spans="1:14">
      <c r="A28" t="s">
        <v>25</v>
      </c>
      <c r="B28">
        <v>27</v>
      </c>
      <c r="C28">
        <v>1427.6764704725406</v>
      </c>
      <c r="D28">
        <v>1</v>
      </c>
      <c r="E28">
        <v>0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VLOOKUP($A28,RankingWk1!$A$2:$H$33,2,FALSE)-J28</f>
        <v>0</v>
      </c>
      <c r="L28" t="str">
        <f t="shared" si="0"/>
        <v>Jacksonville Jaguars</v>
      </c>
      <c r="M28" s="2">
        <f t="shared" si="1"/>
        <v>1427.6764704725406</v>
      </c>
      <c r="N28" s="3">
        <f>M28-VLOOKUP($A28,RankingWk1!$A$2:$H$33,3,FALSE)</f>
        <v>-7.8683137617085777</v>
      </c>
    </row>
    <row r="29" spans="1:14">
      <c r="A29" t="s">
        <v>42</v>
      </c>
      <c r="B29">
        <v>28</v>
      </c>
      <c r="C29">
        <v>1387.9578190852533</v>
      </c>
      <c r="D29">
        <v>1</v>
      </c>
      <c r="E29">
        <v>0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VLOOKUP($A29,RankingWk1!$A$2:$H$33,2,FALSE)-J29</f>
        <v>0</v>
      </c>
      <c r="L29" t="str">
        <f t="shared" si="0"/>
        <v>Washington Redskins</v>
      </c>
      <c r="M29" s="2">
        <f t="shared" si="1"/>
        <v>1387.9578190852533</v>
      </c>
      <c r="N29" s="3">
        <f>M29-VLOOKUP($A29,RankingWk1!$A$2:$H$33,3,FALSE)</f>
        <v>-7.1779987053644163</v>
      </c>
    </row>
    <row r="30" spans="1:14">
      <c r="A30" t="s">
        <v>96</v>
      </c>
      <c r="B30">
        <v>29</v>
      </c>
      <c r="C30">
        <v>1383.8947446422037</v>
      </c>
      <c r="D30">
        <v>1</v>
      </c>
      <c r="E30">
        <v>1</v>
      </c>
      <c r="F30">
        <v>0</v>
      </c>
      <c r="G30">
        <v>0</v>
      </c>
      <c r="H30">
        <v>0</v>
      </c>
      <c r="J30">
        <f t="shared" si="2"/>
        <v>29</v>
      </c>
      <c r="K30">
        <f>VLOOKUP($A30,RankingWk1!$A$2:$H$33,2,FALSE)-J30</f>
        <v>2</v>
      </c>
      <c r="L30" t="str">
        <f t="shared" si="0"/>
        <v>Tennessee Titans</v>
      </c>
      <c r="M30" s="2">
        <f t="shared" si="1"/>
        <v>1383.8947446422037</v>
      </c>
      <c r="N30" s="3">
        <f>M30-VLOOKUP($A30,RankingWk1!$A$2:$H$33,3,FALSE)</f>
        <v>9.8012170591434824</v>
      </c>
    </row>
    <row r="31" spans="1:14">
      <c r="A31" t="s">
        <v>28</v>
      </c>
      <c r="B31">
        <v>30</v>
      </c>
      <c r="C31">
        <v>1376.8820190955946</v>
      </c>
      <c r="D31">
        <v>1</v>
      </c>
      <c r="E31">
        <v>0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VLOOKUP($A31,RankingWk1!$A$2:$H$33,2,FALSE)-J31</f>
        <v>-1</v>
      </c>
      <c r="L31" t="str">
        <f t="shared" si="0"/>
        <v>Cleveland Browns</v>
      </c>
      <c r="M31" s="2">
        <f t="shared" si="1"/>
        <v>1376.8820190955946</v>
      </c>
      <c r="N31" s="3">
        <f>M31-VLOOKUP($A31,RankingWk1!$A$2:$H$33,3,FALSE)</f>
        <v>-8.1835739830748935</v>
      </c>
    </row>
    <row r="32" spans="1:14">
      <c r="A32" t="s">
        <v>23</v>
      </c>
      <c r="B32">
        <v>31</v>
      </c>
      <c r="C32">
        <v>1372.8959305405228</v>
      </c>
      <c r="D32">
        <v>1</v>
      </c>
      <c r="E32">
        <v>0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VLOOKUP($A32,RankingWk1!$A$2:$H$33,2,FALSE)-J32</f>
        <v>-1</v>
      </c>
      <c r="L32" t="str">
        <f t="shared" si="0"/>
        <v>Oakland Raiders</v>
      </c>
      <c r="M32" s="2">
        <f t="shared" si="1"/>
        <v>1372.8959305405228</v>
      </c>
      <c r="N32" s="3">
        <f>M32-VLOOKUP($A32,RankingWk1!$A$2:$H$33,3,FALSE)</f>
        <v>-5.0873434174070553</v>
      </c>
    </row>
    <row r="33" spans="1:14">
      <c r="A33" t="s">
        <v>41</v>
      </c>
      <c r="B33">
        <v>32</v>
      </c>
      <c r="C33">
        <v>1357.3849738797194</v>
      </c>
      <c r="D33">
        <v>1</v>
      </c>
      <c r="E33">
        <v>0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VLOOKUP($A33,RankingWk1!$A$2:$H$33,2,FALSE)-J33</f>
        <v>0</v>
      </c>
      <c r="L33" t="str">
        <f t="shared" si="0"/>
        <v>Tampa Bay Buccaneers</v>
      </c>
      <c r="M33" s="2">
        <f t="shared" si="1"/>
        <v>1357.3849738797194</v>
      </c>
      <c r="N33" s="3">
        <f>M33-VLOOKUP($A33,RankingWk1!$A$2:$H$33,3,FALSE)</f>
        <v>-9.8012170591434824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L17" sqref="L17"/>
    </sheetView>
  </sheetViews>
  <sheetFormatPr baseColWidth="10" defaultColWidth="8.83203125" defaultRowHeight="14" x14ac:dyDescent="0"/>
  <sheetData>
    <row r="1" spans="1:14">
      <c r="A1" t="s">
        <v>88</v>
      </c>
      <c r="B1" t="s">
        <v>97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J1" s="1" t="s">
        <v>98</v>
      </c>
      <c r="K1" s="1" t="s">
        <v>99</v>
      </c>
      <c r="L1" s="1" t="s">
        <v>100</v>
      </c>
      <c r="M1" s="1" t="s">
        <v>89</v>
      </c>
      <c r="N1" s="1" t="s">
        <v>101</v>
      </c>
    </row>
    <row r="2" spans="1:14">
      <c r="A2" t="s">
        <v>95</v>
      </c>
      <c r="B2">
        <v>1</v>
      </c>
      <c r="C2">
        <v>1671.1271653355241</v>
      </c>
      <c r="D2">
        <v>2</v>
      </c>
      <c r="E2">
        <v>2</v>
      </c>
      <c r="F2">
        <v>0</v>
      </c>
      <c r="G2">
        <v>0</v>
      </c>
      <c r="H2">
        <v>0</v>
      </c>
      <c r="J2">
        <f>1</f>
        <v>1</v>
      </c>
      <c r="K2">
        <f>VLOOKUP($A2,RankingWk2!$A$2:$H$33,2,FALSE)-J2</f>
        <v>0</v>
      </c>
      <c r="L2" t="str">
        <f>A2</f>
        <v>New England Patriots</v>
      </c>
      <c r="M2" s="2">
        <f>C2</f>
        <v>1671.1271653355241</v>
      </c>
      <c r="N2" s="3">
        <f>M2-VLOOKUP($A2,RankingWk2!$A$2:$H$33,3,FALSE)</f>
        <v>5.3944843359167862</v>
      </c>
    </row>
    <row r="3" spans="1:14">
      <c r="A3" t="s">
        <v>45</v>
      </c>
      <c r="B3">
        <v>2</v>
      </c>
      <c r="C3">
        <v>1633.4245214241405</v>
      </c>
      <c r="D3">
        <v>2</v>
      </c>
      <c r="E3">
        <v>2</v>
      </c>
      <c r="F3">
        <v>0</v>
      </c>
      <c r="G3">
        <v>0</v>
      </c>
      <c r="H3">
        <v>0</v>
      </c>
      <c r="J3">
        <f>J2+1</f>
        <v>2</v>
      </c>
      <c r="K3">
        <f>VLOOKUP($A3,RankingWk2!$A$2:$H$33,2,FALSE)-J3</f>
        <v>0</v>
      </c>
      <c r="L3" t="str">
        <f t="shared" ref="L3:L33" si="0">A3</f>
        <v>Denver Broncos</v>
      </c>
      <c r="M3" s="2">
        <f t="shared" ref="M3:M33" si="1">C3</f>
        <v>1633.4245214241405</v>
      </c>
      <c r="N3" s="3">
        <f>M3-VLOOKUP($A3,RankingWk2!$A$2:$H$33,3,FALSE)</f>
        <v>6.9582267867426708</v>
      </c>
    </row>
    <row r="4" spans="1:14">
      <c r="A4" t="s">
        <v>49</v>
      </c>
      <c r="B4">
        <v>3</v>
      </c>
      <c r="C4">
        <v>1597.5818900115478</v>
      </c>
      <c r="D4">
        <v>2</v>
      </c>
      <c r="E4">
        <v>0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VLOOKUP($A4,RankingWk2!$A$2:$H$33,2,FALSE)-J4</f>
        <v>0</v>
      </c>
      <c r="L4" t="str">
        <f t="shared" si="0"/>
        <v>Seattle Seahawks</v>
      </c>
      <c r="M4" s="2">
        <f t="shared" si="1"/>
        <v>1597.5818900115478</v>
      </c>
      <c r="N4" s="3">
        <f>M4-VLOOKUP($A4,RankingWk2!$A$2:$H$33,3,FALSE)</f>
        <v>-11.841937641297818</v>
      </c>
    </row>
    <row r="5" spans="1:14">
      <c r="A5" t="s">
        <v>39</v>
      </c>
      <c r="B5">
        <v>4</v>
      </c>
      <c r="C5">
        <v>1578.4593797107711</v>
      </c>
      <c r="D5">
        <v>2</v>
      </c>
      <c r="E5">
        <v>2</v>
      </c>
      <c r="F5">
        <v>0</v>
      </c>
      <c r="G5">
        <v>0</v>
      </c>
      <c r="H5">
        <v>0</v>
      </c>
      <c r="J5">
        <f t="shared" si="2"/>
        <v>4</v>
      </c>
      <c r="K5">
        <f>VLOOKUP($A5,RankingWk2!$A$2:$H$33,2,FALSE)-J5</f>
        <v>0</v>
      </c>
      <c r="L5" t="str">
        <f t="shared" si="0"/>
        <v>Cincinnati Bengals</v>
      </c>
      <c r="M5" s="2">
        <f t="shared" si="1"/>
        <v>1578.4593797107711</v>
      </c>
      <c r="N5" s="3">
        <f>M5-VLOOKUP($A5,RankingWk2!$A$2:$H$33,3,FALSE)</f>
        <v>8.5631777624435017</v>
      </c>
    </row>
    <row r="6" spans="1:14">
      <c r="A6" t="s">
        <v>32</v>
      </c>
      <c r="B6">
        <v>5</v>
      </c>
      <c r="C6">
        <v>1572.3314571844478</v>
      </c>
      <c r="D6">
        <v>2</v>
      </c>
      <c r="E6">
        <v>2</v>
      </c>
      <c r="F6">
        <v>0</v>
      </c>
      <c r="G6">
        <v>0</v>
      </c>
      <c r="H6">
        <v>0</v>
      </c>
      <c r="J6">
        <f t="shared" si="2"/>
        <v>5</v>
      </c>
      <c r="K6">
        <f>VLOOKUP($A6,RankingWk2!$A$2:$H$33,2,FALSE)-J6</f>
        <v>1</v>
      </c>
      <c r="L6" t="str">
        <f t="shared" si="0"/>
        <v>Dallas Cowboys</v>
      </c>
      <c r="M6" s="2">
        <f t="shared" si="1"/>
        <v>1572.3314571844478</v>
      </c>
      <c r="N6" s="3">
        <f>M6-VLOOKUP($A6,RankingWk2!$A$2:$H$33,3,FALSE)</f>
        <v>8.5228561120429731</v>
      </c>
    </row>
    <row r="7" spans="1:14">
      <c r="A7" t="s">
        <v>46</v>
      </c>
      <c r="B7">
        <v>6</v>
      </c>
      <c r="C7">
        <v>1557.2177288546241</v>
      </c>
      <c r="D7">
        <v>2</v>
      </c>
      <c r="E7">
        <v>1</v>
      </c>
      <c r="F7">
        <v>0</v>
      </c>
      <c r="G7">
        <v>1</v>
      </c>
      <c r="H7">
        <v>0</v>
      </c>
      <c r="J7">
        <f t="shared" si="2"/>
        <v>6</v>
      </c>
      <c r="K7">
        <f>VLOOKUP($A7,RankingWk2!$A$2:$H$33,2,FALSE)-J7</f>
        <v>-1</v>
      </c>
      <c r="L7" t="str">
        <f t="shared" si="0"/>
        <v>San Francisco 49ers</v>
      </c>
      <c r="M7" s="2">
        <f t="shared" si="1"/>
        <v>1557.2177288546241</v>
      </c>
      <c r="N7" s="3">
        <f>M7-VLOOKUP($A7,RankingWk2!$A$2:$H$33,3,FALSE)</f>
        <v>-10.828517133645846</v>
      </c>
    </row>
    <row r="8" spans="1:14">
      <c r="A8" t="s">
        <v>44</v>
      </c>
      <c r="B8">
        <v>7</v>
      </c>
      <c r="C8">
        <v>1556.7714661113062</v>
      </c>
      <c r="D8">
        <v>2</v>
      </c>
      <c r="E8">
        <v>2</v>
      </c>
      <c r="F8">
        <v>0</v>
      </c>
      <c r="G8">
        <v>0</v>
      </c>
      <c r="H8">
        <v>0</v>
      </c>
      <c r="J8">
        <f t="shared" si="2"/>
        <v>7</v>
      </c>
      <c r="K8">
        <f>VLOOKUP($A8,RankingWk2!$A$2:$H$33,2,FALSE)-J8</f>
        <v>1</v>
      </c>
      <c r="L8" t="str">
        <f t="shared" si="0"/>
        <v>Arizona Cardinals</v>
      </c>
      <c r="M8" s="2">
        <f t="shared" si="1"/>
        <v>1556.7714661113062</v>
      </c>
      <c r="N8" s="3">
        <f>M8-VLOOKUP($A8,RankingWk2!$A$2:$H$33,3,FALSE)</f>
        <v>7.4194942064398219</v>
      </c>
    </row>
    <row r="9" spans="1:14">
      <c r="A9" t="s">
        <v>31</v>
      </c>
      <c r="B9">
        <v>8</v>
      </c>
      <c r="C9">
        <v>1556.5314656412352</v>
      </c>
      <c r="D9">
        <v>2</v>
      </c>
      <c r="E9">
        <v>2</v>
      </c>
      <c r="F9">
        <v>0</v>
      </c>
      <c r="G9">
        <v>0</v>
      </c>
      <c r="H9">
        <v>0</v>
      </c>
      <c r="J9">
        <f t="shared" si="2"/>
        <v>8</v>
      </c>
      <c r="K9">
        <f>VLOOKUP($A9,RankingWk2!$A$2:$H$33,2,FALSE)-J9</f>
        <v>2</v>
      </c>
      <c r="L9" t="str">
        <f t="shared" si="0"/>
        <v>Green Bay Packers</v>
      </c>
      <c r="M9" s="2">
        <f t="shared" si="1"/>
        <v>1556.5314656412352</v>
      </c>
      <c r="N9" s="3">
        <f>M9-VLOOKUP($A9,RankingWk2!$A$2:$H$33,3,FALSE)</f>
        <v>11.841937641297818</v>
      </c>
    </row>
    <row r="10" spans="1:14">
      <c r="A10" t="s">
        <v>35</v>
      </c>
      <c r="B10">
        <v>9</v>
      </c>
      <c r="C10">
        <v>1550.0229915349319</v>
      </c>
      <c r="D10">
        <v>2</v>
      </c>
      <c r="E10">
        <v>1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VLOOKUP($A10,RankingWk2!$A$2:$H$33,2,FALSE)-J10</f>
        <v>2</v>
      </c>
      <c r="L10" t="str">
        <f t="shared" si="0"/>
        <v>Pittsburgh Steelers</v>
      </c>
      <c r="M10" s="2">
        <f t="shared" si="1"/>
        <v>1550.0229915349319</v>
      </c>
      <c r="N10" s="3">
        <f>M10-VLOOKUP($A10,RankingWk2!$A$2:$H$33,3,FALSE)</f>
        <v>10.828517133645846</v>
      </c>
    </row>
    <row r="11" spans="1:14">
      <c r="A11" t="s">
        <v>40</v>
      </c>
      <c r="B11">
        <v>10</v>
      </c>
      <c r="C11">
        <v>1540.3828315079247</v>
      </c>
      <c r="D11">
        <v>2</v>
      </c>
      <c r="E11">
        <v>0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VLOOKUP($A11,RankingWk2!$A$2:$H$33,2,FALSE)-J11</f>
        <v>-3</v>
      </c>
      <c r="L11" t="str">
        <f t="shared" si="0"/>
        <v>Indianapolis Colts</v>
      </c>
      <c r="M11" s="2">
        <f t="shared" si="1"/>
        <v>1540.3828315079247</v>
      </c>
      <c r="N11" s="3">
        <f>M11-VLOOKUP($A11,RankingWk2!$A$2:$H$33,3,FALSE)</f>
        <v>-12.695176048892336</v>
      </c>
    </row>
    <row r="12" spans="1:14">
      <c r="A12" t="s">
        <v>20</v>
      </c>
      <c r="B12">
        <v>11</v>
      </c>
      <c r="C12">
        <v>1531.3189580626922</v>
      </c>
      <c r="D12">
        <v>2</v>
      </c>
      <c r="E12">
        <v>0</v>
      </c>
      <c r="F12">
        <v>0</v>
      </c>
      <c r="G12">
        <v>2</v>
      </c>
      <c r="H12">
        <v>0</v>
      </c>
      <c r="J12">
        <f t="shared" si="2"/>
        <v>11</v>
      </c>
      <c r="K12">
        <f>VLOOKUP($A12,RankingWk2!$A$2:$H$33,2,FALSE)-J12</f>
        <v>-2</v>
      </c>
      <c r="L12" t="str">
        <f t="shared" si="0"/>
        <v>Baltimore Ravens</v>
      </c>
      <c r="M12" s="2">
        <f t="shared" si="1"/>
        <v>1531.3189580626922</v>
      </c>
      <c r="N12" s="3">
        <f>M12-VLOOKUP($A12,RankingWk2!$A$2:$H$33,3,FALSE)</f>
        <v>-14.605556497577936</v>
      </c>
    </row>
    <row r="13" spans="1:14">
      <c r="A13" t="s">
        <v>26</v>
      </c>
      <c r="B13">
        <v>12</v>
      </c>
      <c r="C13">
        <v>1527.3147472368719</v>
      </c>
      <c r="D13">
        <v>2</v>
      </c>
      <c r="E13">
        <v>2</v>
      </c>
      <c r="F13">
        <v>0</v>
      </c>
      <c r="G13">
        <v>0</v>
      </c>
      <c r="H13">
        <v>0</v>
      </c>
      <c r="J13">
        <f t="shared" si="2"/>
        <v>12</v>
      </c>
      <c r="K13">
        <f>VLOOKUP($A13,RankingWk2!$A$2:$H$33,2,FALSE)-J13</f>
        <v>2</v>
      </c>
      <c r="L13" t="str">
        <f t="shared" si="0"/>
        <v>Carolina Panthers</v>
      </c>
      <c r="M13" s="2">
        <f t="shared" si="1"/>
        <v>1527.3147472368719</v>
      </c>
      <c r="N13" s="3">
        <f>M13-VLOOKUP($A13,RankingWk2!$A$2:$H$33,3,FALSE)</f>
        <v>8.6858493036786513</v>
      </c>
    </row>
    <row r="14" spans="1:14">
      <c r="A14" t="s">
        <v>43</v>
      </c>
      <c r="B14">
        <v>13</v>
      </c>
      <c r="C14">
        <v>1511.0648596582862</v>
      </c>
      <c r="D14">
        <v>2</v>
      </c>
      <c r="E14">
        <v>1</v>
      </c>
      <c r="F14">
        <v>0</v>
      </c>
      <c r="G14">
        <v>1</v>
      </c>
      <c r="H14">
        <v>0</v>
      </c>
      <c r="J14">
        <f t="shared" si="2"/>
        <v>13</v>
      </c>
      <c r="K14">
        <f>VLOOKUP($A14,RankingWk2!$A$2:$H$33,2,FALSE)-J14</f>
        <v>0</v>
      </c>
      <c r="L14" t="str">
        <f t="shared" si="0"/>
        <v>San Diego Chargers</v>
      </c>
      <c r="M14" s="2">
        <f t="shared" si="1"/>
        <v>1511.0648596582862</v>
      </c>
      <c r="N14" s="3">
        <f>M14-VLOOKUP($A14,RankingWk2!$A$2:$H$33,3,FALSE)</f>
        <v>-8.5631777624435017</v>
      </c>
    </row>
    <row r="15" spans="1:14">
      <c r="A15" t="s">
        <v>24</v>
      </c>
      <c r="B15">
        <v>14</v>
      </c>
      <c r="C15">
        <v>1510.3728420715527</v>
      </c>
      <c r="D15">
        <v>2</v>
      </c>
      <c r="E15">
        <v>1</v>
      </c>
      <c r="F15">
        <v>0</v>
      </c>
      <c r="G15">
        <v>1</v>
      </c>
      <c r="H15">
        <v>0</v>
      </c>
      <c r="J15">
        <f t="shared" si="2"/>
        <v>14</v>
      </c>
      <c r="K15">
        <f>VLOOKUP($A15,RankingWk2!$A$2:$H$33,2,FALSE)-J15</f>
        <v>1</v>
      </c>
      <c r="L15" t="str">
        <f t="shared" si="0"/>
        <v>Kansas City Chiefs</v>
      </c>
      <c r="M15" s="2">
        <f t="shared" si="1"/>
        <v>1510.3728420715527</v>
      </c>
      <c r="N15" s="3">
        <f>M15-VLOOKUP($A15,RankingWk2!$A$2:$H$33,3,FALSE)</f>
        <v>-6.9582267867426708</v>
      </c>
    </row>
    <row r="16" spans="1:14">
      <c r="A16" t="s">
        <v>47</v>
      </c>
      <c r="B16">
        <v>15</v>
      </c>
      <c r="C16">
        <v>1505.6496883193204</v>
      </c>
      <c r="D16">
        <v>2</v>
      </c>
      <c r="E16">
        <v>0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VLOOKUP($A16,RankingWk2!$A$2:$H$33,2,FALSE)-J16</f>
        <v>-3</v>
      </c>
      <c r="L16" t="str">
        <f t="shared" si="0"/>
        <v>New Orleans Saints</v>
      </c>
      <c r="M16" s="2">
        <f t="shared" si="1"/>
        <v>1505.6496883193204</v>
      </c>
      <c r="N16" s="3">
        <f>M16-VLOOKUP($A16,RankingWk2!$A$2:$H$33,3,FALSE)</f>
        <v>-14.366551111324497</v>
      </c>
    </row>
    <row r="17" spans="1:14">
      <c r="A17" t="s">
        <v>36</v>
      </c>
      <c r="B17">
        <v>16</v>
      </c>
      <c r="C17">
        <v>1504.8857084403583</v>
      </c>
      <c r="D17">
        <v>2</v>
      </c>
      <c r="E17">
        <v>2</v>
      </c>
      <c r="F17">
        <v>0</v>
      </c>
      <c r="G17">
        <v>0</v>
      </c>
      <c r="H17">
        <v>0</v>
      </c>
      <c r="J17">
        <f t="shared" si="2"/>
        <v>16</v>
      </c>
      <c r="K17">
        <f>VLOOKUP($A17,RankingWk2!$A$2:$H$33,2,FALSE)-J17</f>
        <v>3</v>
      </c>
      <c r="L17" t="str">
        <f t="shared" si="0"/>
        <v>Atlanta Falcons</v>
      </c>
      <c r="M17" s="2">
        <f t="shared" si="1"/>
        <v>1504.8857084403583</v>
      </c>
      <c r="N17" s="3">
        <f>M17-VLOOKUP($A17,RankingWk2!$A$2:$H$33,3,FALSE)</f>
        <v>9.1791883372629854</v>
      </c>
    </row>
    <row r="18" spans="1:14">
      <c r="A18" t="s">
        <v>27</v>
      </c>
      <c r="B18">
        <v>17</v>
      </c>
      <c r="C18">
        <v>1503.5862769994876</v>
      </c>
      <c r="D18">
        <v>2</v>
      </c>
      <c r="E18">
        <v>0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VLOOKUP($A18,RankingWk2!$A$2:$H$33,2,FALSE)-J18</f>
        <v>-1</v>
      </c>
      <c r="L18" t="str">
        <f t="shared" si="0"/>
        <v>Philadelphia Eagles</v>
      </c>
      <c r="M18" s="2">
        <f t="shared" si="1"/>
        <v>1503.5862769994876</v>
      </c>
      <c r="N18" s="3">
        <f>M18-VLOOKUP($A18,RankingWk2!$A$2:$H$33,3,FALSE)</f>
        <v>-8.5228561120429731</v>
      </c>
    </row>
    <row r="19" spans="1:14">
      <c r="A19" t="s">
        <v>34</v>
      </c>
      <c r="B19">
        <v>18</v>
      </c>
      <c r="C19">
        <v>1495.9721216756275</v>
      </c>
      <c r="D19">
        <v>2</v>
      </c>
      <c r="E19">
        <v>0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VLOOKUP($A19,RankingWk2!$A$2:$H$33,2,FALSE)-J19</f>
        <v>-1</v>
      </c>
      <c r="L19" t="str">
        <f t="shared" si="0"/>
        <v>Detroit Lions</v>
      </c>
      <c r="M19" s="2">
        <f t="shared" si="1"/>
        <v>1495.9721216756275</v>
      </c>
      <c r="N19" s="3">
        <f>M19-VLOOKUP($A19,RankingWk2!$A$2:$H$33,3,FALSE)</f>
        <v>-11.341543426050521</v>
      </c>
    </row>
    <row r="20" spans="1:14">
      <c r="A20" t="s">
        <v>48</v>
      </c>
      <c r="B20">
        <v>19</v>
      </c>
      <c r="C20">
        <v>1490.9575430571122</v>
      </c>
      <c r="D20">
        <v>2</v>
      </c>
      <c r="E20">
        <v>1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VLOOKUP($A20,RankingWk2!$A$2:$H$33,2,FALSE)-J20</f>
        <v>-1</v>
      </c>
      <c r="L20" t="str">
        <f t="shared" si="0"/>
        <v>Miami Dolphins</v>
      </c>
      <c r="M20" s="2">
        <f t="shared" si="1"/>
        <v>1490.9575430571122</v>
      </c>
      <c r="N20" s="3">
        <f>M20-VLOOKUP($A20,RankingWk2!$A$2:$H$33,3,FALSE)</f>
        <v>-12.137249731352085</v>
      </c>
    </row>
    <row r="21" spans="1:14">
      <c r="A21" t="s">
        <v>37</v>
      </c>
      <c r="B21">
        <v>20</v>
      </c>
      <c r="C21">
        <v>1487.3114132763189</v>
      </c>
      <c r="D21">
        <v>2</v>
      </c>
      <c r="E21">
        <v>1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VLOOKUP($A21,RankingWk2!$A$2:$H$33,2,FALSE)-J21</f>
        <v>0</v>
      </c>
      <c r="L21" t="str">
        <f t="shared" si="0"/>
        <v>Buffalo Bills</v>
      </c>
      <c r="M21" s="2">
        <f t="shared" si="1"/>
        <v>1487.3114132763189</v>
      </c>
      <c r="N21" s="3">
        <f>M21-VLOOKUP($A21,RankingWk2!$A$2:$H$33,3,FALSE)</f>
        <v>-5.3944843359167862</v>
      </c>
    </row>
    <row r="22" spans="1:14">
      <c r="A22" t="s">
        <v>30</v>
      </c>
      <c r="B22">
        <v>21</v>
      </c>
      <c r="C22">
        <v>1471.7625377680247</v>
      </c>
      <c r="D22">
        <v>2</v>
      </c>
      <c r="E22">
        <v>1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VLOOKUP($A22,RankingWk2!$A$2:$H$33,2,FALSE)-J22</f>
        <v>3</v>
      </c>
      <c r="L22" t="str">
        <f t="shared" si="0"/>
        <v>Minnesota Vikings</v>
      </c>
      <c r="M22" s="2">
        <f t="shared" si="1"/>
        <v>1471.7625377680247</v>
      </c>
      <c r="N22" s="3">
        <f>M22-VLOOKUP($A22,RankingWk2!$A$2:$H$33,3,FALSE)</f>
        <v>11.341543426050521</v>
      </c>
    </row>
    <row r="23" spans="1:14">
      <c r="A23" t="s">
        <v>33</v>
      </c>
      <c r="B23">
        <v>22</v>
      </c>
      <c r="C23">
        <v>1469.7615939907184</v>
      </c>
      <c r="D23">
        <v>2</v>
      </c>
      <c r="E23">
        <v>2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VLOOKUP($A23,RankingWk2!$A$2:$H$33,2,FALSE)-J23</f>
        <v>4</v>
      </c>
      <c r="L23" t="str">
        <f t="shared" si="0"/>
        <v>New York Jets</v>
      </c>
      <c r="M23" s="2">
        <f t="shared" si="1"/>
        <v>1469.7615939907184</v>
      </c>
      <c r="N23" s="3">
        <f>M23-VLOOKUP($A23,RankingWk2!$A$2:$H$33,3,FALSE)</f>
        <v>12.695176048892336</v>
      </c>
    </row>
    <row r="24" spans="1:14">
      <c r="A24" t="s">
        <v>21</v>
      </c>
      <c r="B24">
        <v>23</v>
      </c>
      <c r="C24">
        <v>1464.0191811529346</v>
      </c>
      <c r="D24">
        <v>2</v>
      </c>
      <c r="E24">
        <v>0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VLOOKUP($A24,RankingWk2!$A$2:$H$33,2,FALSE)-J24</f>
        <v>-2</v>
      </c>
      <c r="L24" t="str">
        <f t="shared" si="0"/>
        <v>Houston Texans</v>
      </c>
      <c r="M24" s="2">
        <f t="shared" si="1"/>
        <v>1464.0191811529346</v>
      </c>
      <c r="N24" s="3">
        <f>M24-VLOOKUP($A24,RankingWk2!$A$2:$H$33,3,FALSE)</f>
        <v>-8.6858493036786513</v>
      </c>
    </row>
    <row r="25" spans="1:14">
      <c r="A25" t="s">
        <v>29</v>
      </c>
      <c r="B25">
        <v>24</v>
      </c>
      <c r="C25">
        <v>1458.0796731693936</v>
      </c>
      <c r="D25">
        <v>2</v>
      </c>
      <c r="E25">
        <v>1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VLOOKUP($A25,RankingWk2!$A$2:$H$33,2,FALSE)-J25</f>
        <v>-2</v>
      </c>
      <c r="L25" t="str">
        <f t="shared" si="0"/>
        <v>St. Louis Rams</v>
      </c>
      <c r="M25" s="2">
        <f t="shared" si="1"/>
        <v>1458.0796731693936</v>
      </c>
      <c r="N25" s="3">
        <f>M25-VLOOKUP($A25,RankingWk2!$A$2:$H$33,3,FALSE)</f>
        <v>-12.329573811449791</v>
      </c>
    </row>
    <row r="26" spans="1:14">
      <c r="A26" t="s">
        <v>22</v>
      </c>
      <c r="B26">
        <v>25</v>
      </c>
      <c r="C26">
        <v>1457.9451087952102</v>
      </c>
      <c r="D26">
        <v>2</v>
      </c>
      <c r="E26">
        <v>0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VLOOKUP($A26,RankingWk2!$A$2:$H$33,2,FALSE)-J26</f>
        <v>-2</v>
      </c>
      <c r="L26" t="str">
        <f t="shared" si="0"/>
        <v>New York Giants</v>
      </c>
      <c r="M26" s="2">
        <f t="shared" si="1"/>
        <v>1457.9451087952102</v>
      </c>
      <c r="N26" s="3">
        <f>M26-VLOOKUP($A26,RankingWk2!$A$2:$H$33,3,FALSE)</f>
        <v>-9.1791883372629854</v>
      </c>
    </row>
    <row r="27" spans="1:14">
      <c r="A27" t="s">
        <v>38</v>
      </c>
      <c r="B27">
        <v>26</v>
      </c>
      <c r="C27">
        <v>1450.2029568866817</v>
      </c>
      <c r="D27">
        <v>2</v>
      </c>
      <c r="E27">
        <v>0</v>
      </c>
      <c r="F27">
        <v>0</v>
      </c>
      <c r="G27">
        <v>2</v>
      </c>
      <c r="H27">
        <v>0</v>
      </c>
      <c r="J27">
        <f t="shared" si="2"/>
        <v>26</v>
      </c>
      <c r="K27">
        <f>VLOOKUP($A27,RankingWk2!$A$2:$H$33,2,FALSE)-J27</f>
        <v>-1</v>
      </c>
      <c r="L27" t="str">
        <f t="shared" si="0"/>
        <v>Chicago Bears</v>
      </c>
      <c r="M27" s="2">
        <f t="shared" si="1"/>
        <v>1450.2029568866817</v>
      </c>
      <c r="N27" s="3">
        <f>M27-VLOOKUP($A27,RankingWk2!$A$2:$H$33,3,FALSE)</f>
        <v>-7.4194942064398219</v>
      </c>
    </row>
    <row r="28" spans="1:14">
      <c r="A28" t="s">
        <v>25</v>
      </c>
      <c r="B28">
        <v>27</v>
      </c>
      <c r="C28">
        <v>1439.8137202038927</v>
      </c>
      <c r="D28">
        <v>2</v>
      </c>
      <c r="E28">
        <v>1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VLOOKUP($A28,RankingWk2!$A$2:$H$33,2,FALSE)-J28</f>
        <v>0</v>
      </c>
      <c r="L28" t="str">
        <f t="shared" si="0"/>
        <v>Jacksonville Jaguars</v>
      </c>
      <c r="M28" s="2">
        <f t="shared" si="1"/>
        <v>1439.8137202038927</v>
      </c>
      <c r="N28" s="3">
        <f>M28-VLOOKUP($A28,RankingWk2!$A$2:$H$33,3,FALSE)</f>
        <v>12.137249731352085</v>
      </c>
    </row>
    <row r="29" spans="1:14">
      <c r="A29" t="s">
        <v>42</v>
      </c>
      <c r="B29">
        <v>28</v>
      </c>
      <c r="C29">
        <v>1400.2873928967031</v>
      </c>
      <c r="D29">
        <v>2</v>
      </c>
      <c r="E29">
        <v>1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VLOOKUP($A29,RankingWk2!$A$2:$H$33,2,FALSE)-J29</f>
        <v>0</v>
      </c>
      <c r="L29" t="str">
        <f t="shared" si="0"/>
        <v>Washington Redskins</v>
      </c>
      <c r="M29" s="2">
        <f t="shared" si="1"/>
        <v>1400.2873928967031</v>
      </c>
      <c r="N29" s="3">
        <f>M29-VLOOKUP($A29,RankingWk2!$A$2:$H$33,3,FALSE)</f>
        <v>12.329573811449791</v>
      </c>
    </row>
    <row r="30" spans="1:14">
      <c r="A30" t="s">
        <v>23</v>
      </c>
      <c r="B30">
        <v>29</v>
      </c>
      <c r="C30">
        <v>1387.5014870381008</v>
      </c>
      <c r="D30">
        <v>2</v>
      </c>
      <c r="E30">
        <v>1</v>
      </c>
      <c r="F30">
        <v>0</v>
      </c>
      <c r="G30">
        <v>1</v>
      </c>
      <c r="H30">
        <v>0</v>
      </c>
      <c r="J30">
        <f t="shared" si="2"/>
        <v>29</v>
      </c>
      <c r="K30">
        <f>VLOOKUP($A30,RankingWk2!$A$2:$H$33,2,FALSE)-J30</f>
        <v>2</v>
      </c>
      <c r="L30" t="str">
        <f t="shared" si="0"/>
        <v>Oakland Raiders</v>
      </c>
      <c r="M30" s="2">
        <f t="shared" si="1"/>
        <v>1387.5014870381008</v>
      </c>
      <c r="N30" s="3">
        <f>M30-VLOOKUP($A30,RankingWk2!$A$2:$H$33,3,FALSE)</f>
        <v>14.605556497577936</v>
      </c>
    </row>
    <row r="31" spans="1:14">
      <c r="A31" t="s">
        <v>28</v>
      </c>
      <c r="B31">
        <v>30</v>
      </c>
      <c r="C31">
        <v>1387.0838341559083</v>
      </c>
      <c r="D31">
        <v>2</v>
      </c>
      <c r="E31">
        <v>1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VLOOKUP($A31,RankingWk2!$A$2:$H$33,2,FALSE)-J31</f>
        <v>0</v>
      </c>
      <c r="L31" t="str">
        <f t="shared" si="0"/>
        <v>Cleveland Browns</v>
      </c>
      <c r="M31" s="2">
        <f t="shared" si="1"/>
        <v>1387.0838341559083</v>
      </c>
      <c r="N31" s="3">
        <f>M31-VLOOKUP($A31,RankingWk2!$A$2:$H$33,3,FALSE)</f>
        <v>10.20181506031372</v>
      </c>
    </row>
    <row r="32" spans="1:14">
      <c r="A32" t="s">
        <v>96</v>
      </c>
      <c r="B32">
        <v>31</v>
      </c>
      <c r="C32">
        <v>1373.69292958189</v>
      </c>
      <c r="D32">
        <v>2</v>
      </c>
      <c r="E32">
        <v>1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VLOOKUP($A32,RankingWk2!$A$2:$H$33,2,FALSE)-J32</f>
        <v>-2</v>
      </c>
      <c r="L32" t="str">
        <f t="shared" si="0"/>
        <v>Tennessee Titans</v>
      </c>
      <c r="M32" s="2">
        <f t="shared" si="1"/>
        <v>1373.69292958189</v>
      </c>
      <c r="N32" s="3">
        <f>M32-VLOOKUP($A32,RankingWk2!$A$2:$H$33,3,FALSE)</f>
        <v>-10.20181506031372</v>
      </c>
    </row>
    <row r="33" spans="1:14">
      <c r="A33" t="s">
        <v>41</v>
      </c>
      <c r="B33">
        <v>32</v>
      </c>
      <c r="C33">
        <v>1371.7515249910439</v>
      </c>
      <c r="D33">
        <v>2</v>
      </c>
      <c r="E33">
        <v>1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VLOOKUP($A33,RankingWk2!$A$2:$H$33,2,FALSE)-J33</f>
        <v>0</v>
      </c>
      <c r="L33" t="str">
        <f t="shared" si="0"/>
        <v>Tampa Bay Buccaneers</v>
      </c>
      <c r="M33" s="2">
        <f t="shared" si="1"/>
        <v>1371.7515249910439</v>
      </c>
      <c r="N33" s="3">
        <f>M33-VLOOKUP($A33,RankingWk2!$A$2:$H$33,3,FALSE)</f>
        <v>14.366551111324497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33"/>
  <sheetViews>
    <sheetView tabSelected="1" workbookViewId="0">
      <selection activeCell="L15" sqref="L15"/>
    </sheetView>
  </sheetViews>
  <sheetFormatPr baseColWidth="10" defaultColWidth="8.83203125" defaultRowHeight="14" x14ac:dyDescent="0"/>
  <cols>
    <col min="11" max="11" width="22.1640625" bestFit="1" customWidth="1"/>
    <col min="12" max="12" width="18.5" bestFit="1" customWidth="1"/>
    <col min="14" max="14" width="23.1640625" bestFit="1" customWidth="1"/>
  </cols>
  <sheetData>
    <row r="1" spans="1:14">
      <c r="A1" t="s">
        <v>88</v>
      </c>
      <c r="B1" t="s">
        <v>97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J1" s="1" t="s">
        <v>98</v>
      </c>
      <c r="K1" s="1" t="s">
        <v>99</v>
      </c>
      <c r="L1" s="1" t="s">
        <v>100</v>
      </c>
      <c r="M1" s="1" t="s">
        <v>89</v>
      </c>
      <c r="N1" s="1" t="s">
        <v>101</v>
      </c>
    </row>
    <row r="2" spans="1:14">
      <c r="A2" t="s">
        <v>95</v>
      </c>
      <c r="B2">
        <v>1</v>
      </c>
      <c r="C2">
        <v>1675.3052363552786</v>
      </c>
      <c r="D2">
        <v>3</v>
      </c>
      <c r="E2">
        <v>3</v>
      </c>
      <c r="F2">
        <v>0</v>
      </c>
      <c r="G2">
        <v>0</v>
      </c>
      <c r="H2">
        <v>0</v>
      </c>
      <c r="J2">
        <f>1</f>
        <v>1</v>
      </c>
      <c r="K2">
        <f>VLOOKUP($A2,RankingWk3!$A$2:$H$33,2,FALSE)-J2</f>
        <v>0</v>
      </c>
      <c r="L2" t="str">
        <f>A2</f>
        <v>New England Patriots</v>
      </c>
      <c r="M2" s="2">
        <f>C2</f>
        <v>1675.3052363552786</v>
      </c>
      <c r="N2" s="3">
        <f>M2-VLOOKUP($A2,RankingWk3!$A$2:$H$33,3,FALSE)</f>
        <v>4.1780710197544977</v>
      </c>
    </row>
    <row r="3" spans="1:14">
      <c r="A3" t="s">
        <v>45</v>
      </c>
      <c r="B3">
        <v>2</v>
      </c>
      <c r="C3">
        <v>1639.6625726577504</v>
      </c>
      <c r="D3">
        <v>3</v>
      </c>
      <c r="E3">
        <v>3</v>
      </c>
      <c r="F3">
        <v>0</v>
      </c>
      <c r="G3">
        <v>0</v>
      </c>
      <c r="H3">
        <v>0</v>
      </c>
      <c r="J3">
        <f>J2+1</f>
        <v>2</v>
      </c>
      <c r="K3">
        <f>VLOOKUP($A3,RankingWk3!$A$2:$H$33,2,FALSE)-J3</f>
        <v>0</v>
      </c>
      <c r="L3" t="str">
        <f t="shared" ref="L3:L33" si="0">A3</f>
        <v>Denver Broncos</v>
      </c>
      <c r="M3" s="2">
        <f t="shared" ref="M3:M33" si="1">C3</f>
        <v>1639.6625726577504</v>
      </c>
      <c r="N3" s="3">
        <f>M3-VLOOKUP($A3,RankingWk3!$A$2:$H$33,3,FALSE)</f>
        <v>6.2380512336098946</v>
      </c>
    </row>
    <row r="4" spans="1:14">
      <c r="A4" t="s">
        <v>49</v>
      </c>
      <c r="B4">
        <v>3</v>
      </c>
      <c r="C4">
        <v>1603.5773403999337</v>
      </c>
      <c r="D4">
        <v>3</v>
      </c>
      <c r="E4">
        <v>1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VLOOKUP($A4,RankingWk3!$A$2:$H$33,2,FALSE)-J4</f>
        <v>0</v>
      </c>
      <c r="L4" t="str">
        <f t="shared" si="0"/>
        <v>Seattle Seahawks</v>
      </c>
      <c r="M4" s="2">
        <f t="shared" si="1"/>
        <v>1603.5773403999337</v>
      </c>
      <c r="N4" s="3">
        <f>M4-VLOOKUP($A4,RankingWk3!$A$2:$H$33,3,FALSE)</f>
        <v>5.9954503883859616</v>
      </c>
    </row>
    <row r="5" spans="1:14">
      <c r="A5" t="s">
        <v>39</v>
      </c>
      <c r="B5">
        <v>4</v>
      </c>
      <c r="C5">
        <v>1587.1108344485069</v>
      </c>
      <c r="D5">
        <v>3</v>
      </c>
      <c r="E5">
        <v>3</v>
      </c>
      <c r="F5">
        <v>0</v>
      </c>
      <c r="G5">
        <v>0</v>
      </c>
      <c r="H5">
        <v>0</v>
      </c>
      <c r="J5">
        <f t="shared" si="2"/>
        <v>4</v>
      </c>
      <c r="K5">
        <f>VLOOKUP($A5,RankingWk3!$A$2:$H$33,2,FALSE)-J5</f>
        <v>0</v>
      </c>
      <c r="L5" t="str">
        <f t="shared" si="0"/>
        <v>Cincinnati Bengals</v>
      </c>
      <c r="M5" s="2">
        <f t="shared" si="1"/>
        <v>1587.1108344485069</v>
      </c>
      <c r="N5" s="3">
        <f>M5-VLOOKUP($A5,RankingWk3!$A$2:$H$33,3,FALSE)</f>
        <v>8.6514547377357758</v>
      </c>
    </row>
    <row r="6" spans="1:14">
      <c r="A6" t="s">
        <v>44</v>
      </c>
      <c r="B6">
        <v>5</v>
      </c>
      <c r="C6">
        <v>1566.7843105784966</v>
      </c>
      <c r="D6">
        <v>3</v>
      </c>
      <c r="E6">
        <v>3</v>
      </c>
      <c r="F6">
        <v>0</v>
      </c>
      <c r="G6">
        <v>0</v>
      </c>
      <c r="H6">
        <v>0</v>
      </c>
      <c r="J6">
        <f t="shared" si="2"/>
        <v>5</v>
      </c>
      <c r="K6">
        <f>VLOOKUP($A6,RankingWk3!$A$2:$H$33,2,FALSE)-J6</f>
        <v>2</v>
      </c>
      <c r="L6" t="str">
        <f t="shared" si="0"/>
        <v>Arizona Cardinals</v>
      </c>
      <c r="M6" s="2">
        <f t="shared" si="1"/>
        <v>1566.7843105784966</v>
      </c>
      <c r="N6" s="3">
        <f>M6-VLOOKUP($A6,RankingWk3!$A$2:$H$33,3,FALSE)</f>
        <v>10.012844467190462</v>
      </c>
    </row>
    <row r="7" spans="1:14">
      <c r="A7" t="s">
        <v>31</v>
      </c>
      <c r="B7">
        <v>6</v>
      </c>
      <c r="C7">
        <v>1565.2106754017805</v>
      </c>
      <c r="D7">
        <v>3</v>
      </c>
      <c r="E7">
        <v>3</v>
      </c>
      <c r="F7">
        <v>0</v>
      </c>
      <c r="G7">
        <v>0</v>
      </c>
      <c r="H7">
        <v>0</v>
      </c>
      <c r="J7">
        <f t="shared" si="2"/>
        <v>6</v>
      </c>
      <c r="K7">
        <f>VLOOKUP($A7,RankingWk3!$A$2:$H$33,2,FALSE)-J7</f>
        <v>2</v>
      </c>
      <c r="L7" t="str">
        <f t="shared" si="0"/>
        <v>Green Bay Packers</v>
      </c>
      <c r="M7" s="2">
        <f t="shared" si="1"/>
        <v>1565.2106754017805</v>
      </c>
      <c r="N7" s="3">
        <f>M7-VLOOKUP($A7,RankingWk3!$A$2:$H$33,3,FALSE)</f>
        <v>8.6792097605452909</v>
      </c>
    </row>
    <row r="8" spans="1:14">
      <c r="A8" t="s">
        <v>32</v>
      </c>
      <c r="B8">
        <v>7</v>
      </c>
      <c r="C8">
        <v>1560.4142352631945</v>
      </c>
      <c r="D8">
        <v>3</v>
      </c>
      <c r="E8">
        <v>2</v>
      </c>
      <c r="F8">
        <v>0</v>
      </c>
      <c r="G8">
        <v>1</v>
      </c>
      <c r="H8">
        <v>0</v>
      </c>
      <c r="J8">
        <f t="shared" si="2"/>
        <v>7</v>
      </c>
      <c r="K8">
        <f>VLOOKUP($A8,RankingWk3!$A$2:$H$33,2,FALSE)-J8</f>
        <v>-2</v>
      </c>
      <c r="L8" t="str">
        <f t="shared" si="0"/>
        <v>Dallas Cowboys</v>
      </c>
      <c r="M8" s="2">
        <f t="shared" si="1"/>
        <v>1560.4142352631945</v>
      </c>
      <c r="N8" s="3">
        <f>M8-VLOOKUP($A8,RankingWk3!$A$2:$H$33,3,FALSE)</f>
        <v>-11.917221921253258</v>
      </c>
    </row>
    <row r="9" spans="1:14">
      <c r="A9" t="s">
        <v>35</v>
      </c>
      <c r="B9">
        <v>8</v>
      </c>
      <c r="C9">
        <v>1557.4367428338471</v>
      </c>
      <c r="D9">
        <v>3</v>
      </c>
      <c r="E9">
        <v>2</v>
      </c>
      <c r="F9">
        <v>0</v>
      </c>
      <c r="G9">
        <v>1</v>
      </c>
      <c r="H9">
        <v>0</v>
      </c>
      <c r="J9">
        <f t="shared" si="2"/>
        <v>8</v>
      </c>
      <c r="K9">
        <f>VLOOKUP($A9,RankingWk3!$A$2:$H$33,2,FALSE)-J9</f>
        <v>1</v>
      </c>
      <c r="L9" t="str">
        <f t="shared" si="0"/>
        <v>Pittsburgh Steelers</v>
      </c>
      <c r="M9" s="2">
        <f t="shared" si="1"/>
        <v>1557.4367428338471</v>
      </c>
      <c r="N9" s="3">
        <f>M9-VLOOKUP($A9,RankingWk3!$A$2:$H$33,3,FALSE)</f>
        <v>7.4137512989152583</v>
      </c>
    </row>
    <row r="10" spans="1:14">
      <c r="A10" t="s">
        <v>46</v>
      </c>
      <c r="B10">
        <v>9</v>
      </c>
      <c r="C10">
        <v>1547.2048843874336</v>
      </c>
      <c r="D10">
        <v>3</v>
      </c>
      <c r="E10">
        <v>1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VLOOKUP($A10,RankingWk3!$A$2:$H$33,2,FALSE)-J10</f>
        <v>-3</v>
      </c>
      <c r="L10" t="str">
        <f t="shared" si="0"/>
        <v>San Francisco 49ers</v>
      </c>
      <c r="M10" s="2">
        <f t="shared" si="1"/>
        <v>1547.2048843874336</v>
      </c>
      <c r="N10" s="3">
        <f>M10-VLOOKUP($A10,RankingWk3!$A$2:$H$33,3,FALSE)</f>
        <v>-10.012844467190462</v>
      </c>
    </row>
    <row r="11" spans="1:14">
      <c r="A11" t="s">
        <v>40</v>
      </c>
      <c r="B11">
        <v>10</v>
      </c>
      <c r="C11">
        <v>1545.9222207327978</v>
      </c>
      <c r="D11">
        <v>3</v>
      </c>
      <c r="E11">
        <v>1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VLOOKUP($A11,RankingWk3!$A$2:$H$33,2,FALSE)-J11</f>
        <v>0</v>
      </c>
      <c r="L11" t="str">
        <f t="shared" si="0"/>
        <v>Indianapolis Colts</v>
      </c>
      <c r="M11" s="2">
        <f t="shared" si="1"/>
        <v>1545.9222207327978</v>
      </c>
      <c r="N11" s="3">
        <f>M11-VLOOKUP($A11,RankingWk3!$A$2:$H$33,3,FALSE)</f>
        <v>5.5393892248730481</v>
      </c>
    </row>
    <row r="12" spans="1:14">
      <c r="A12" t="s">
        <v>26</v>
      </c>
      <c r="B12">
        <v>11</v>
      </c>
      <c r="C12">
        <v>1536.6919836914203</v>
      </c>
      <c r="D12">
        <v>3</v>
      </c>
      <c r="E12">
        <v>3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VLOOKUP($A12,RankingWk3!$A$2:$H$33,2,FALSE)-J12</f>
        <v>1</v>
      </c>
      <c r="L12" t="str">
        <f t="shared" si="0"/>
        <v>Carolina Panthers</v>
      </c>
      <c r="M12" s="2">
        <f t="shared" si="1"/>
        <v>1536.6919836914203</v>
      </c>
      <c r="N12" s="3">
        <f>M12-VLOOKUP($A12,RankingWk3!$A$2:$H$33,3,FALSE)</f>
        <v>9.3772364545484379</v>
      </c>
    </row>
    <row r="13" spans="1:14">
      <c r="A13" t="s">
        <v>20</v>
      </c>
      <c r="B13">
        <v>12</v>
      </c>
      <c r="C13">
        <v>1522.6675033249564</v>
      </c>
      <c r="D13">
        <v>3</v>
      </c>
      <c r="E13">
        <v>0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VLOOKUP($A13,RankingWk3!$A$2:$H$33,2,FALSE)-J13</f>
        <v>-1</v>
      </c>
      <c r="L13" t="str">
        <f t="shared" si="0"/>
        <v>Baltimore Ravens</v>
      </c>
      <c r="M13" s="2">
        <f t="shared" si="1"/>
        <v>1522.6675033249564</v>
      </c>
      <c r="N13" s="3">
        <f>M13-VLOOKUP($A13,RankingWk3!$A$2:$H$33,3,FALSE)</f>
        <v>-8.6514547377357758</v>
      </c>
    </row>
    <row r="14" spans="1:14">
      <c r="A14" t="s">
        <v>36</v>
      </c>
      <c r="B14">
        <v>13</v>
      </c>
      <c r="C14">
        <v>1516.8029303616115</v>
      </c>
      <c r="D14">
        <v>3</v>
      </c>
      <c r="E14">
        <v>3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VLOOKUP($A14,RankingWk3!$A$2:$H$33,2,FALSE)-J14</f>
        <v>3</v>
      </c>
      <c r="L14" t="str">
        <f t="shared" si="0"/>
        <v>Atlanta Falcons</v>
      </c>
      <c r="M14" s="2">
        <f t="shared" si="1"/>
        <v>1516.8029303616115</v>
      </c>
      <c r="N14" s="3">
        <f>M14-VLOOKUP($A14,RankingWk3!$A$2:$H$33,3,FALSE)</f>
        <v>11.917221921253258</v>
      </c>
    </row>
    <row r="15" spans="1:14">
      <c r="A15" t="s">
        <v>27</v>
      </c>
      <c r="B15">
        <v>14</v>
      </c>
      <c r="C15">
        <v>1512.6157885398179</v>
      </c>
      <c r="D15">
        <v>3</v>
      </c>
      <c r="E15">
        <v>1</v>
      </c>
      <c r="F15">
        <v>0</v>
      </c>
      <c r="G15">
        <v>2</v>
      </c>
      <c r="H15">
        <v>0</v>
      </c>
      <c r="J15">
        <f t="shared" si="2"/>
        <v>14</v>
      </c>
      <c r="K15">
        <f>VLOOKUP($A15,RankingWk3!$A$2:$H$33,2,FALSE)-J15</f>
        <v>3</v>
      </c>
      <c r="L15" t="str">
        <f t="shared" si="0"/>
        <v>Philadelphia Eagles</v>
      </c>
      <c r="M15" s="2">
        <f t="shared" si="1"/>
        <v>1512.6157885398179</v>
      </c>
      <c r="N15" s="3">
        <f>M15-VLOOKUP($A15,RankingWk3!$A$2:$H$33,3,FALSE)</f>
        <v>9.0295115403303043</v>
      </c>
    </row>
    <row r="16" spans="1:14">
      <c r="A16" t="s">
        <v>24</v>
      </c>
      <c r="B16">
        <v>15</v>
      </c>
      <c r="C16">
        <v>1501.6936323110074</v>
      </c>
      <c r="D16">
        <v>3</v>
      </c>
      <c r="E16">
        <v>1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VLOOKUP($A16,RankingWk3!$A$2:$H$33,2,FALSE)-J16</f>
        <v>-1</v>
      </c>
      <c r="L16" t="str">
        <f t="shared" si="0"/>
        <v>Kansas City Chiefs</v>
      </c>
      <c r="M16" s="2">
        <f t="shared" si="1"/>
        <v>1501.6936323110074</v>
      </c>
      <c r="N16" s="3">
        <f>M16-VLOOKUP($A16,RankingWk3!$A$2:$H$33,3,FALSE)</f>
        <v>-8.6792097605452909</v>
      </c>
    </row>
    <row r="17" spans="1:16">
      <c r="A17" t="s">
        <v>43</v>
      </c>
      <c r="B17">
        <v>16</v>
      </c>
      <c r="C17">
        <v>1499.9384484776217</v>
      </c>
      <c r="D17">
        <v>3</v>
      </c>
      <c r="E17">
        <v>1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VLOOKUP($A17,RankingWk3!$A$2:$H$33,2,FALSE)-J17</f>
        <v>-3</v>
      </c>
      <c r="L17" t="str">
        <f t="shared" si="0"/>
        <v>San Diego Chargers</v>
      </c>
      <c r="M17" s="2">
        <f t="shared" si="1"/>
        <v>1499.9384484776217</v>
      </c>
      <c r="N17" s="3">
        <f>M17-VLOOKUP($A17,RankingWk3!$A$2:$H$33,3,FALSE)</f>
        <v>-11.126411180664491</v>
      </c>
    </row>
    <row r="18" spans="1:16">
      <c r="A18" t="s">
        <v>37</v>
      </c>
      <c r="B18">
        <v>17</v>
      </c>
      <c r="C18">
        <v>1497.4163534749084</v>
      </c>
      <c r="D18">
        <v>3</v>
      </c>
      <c r="E18">
        <v>2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VLOOKUP($A18,RankingWk3!$A$2:$H$33,2,FALSE)-J18</f>
        <v>3</v>
      </c>
      <c r="L18" t="str">
        <f t="shared" si="0"/>
        <v>Buffalo Bills</v>
      </c>
      <c r="M18" s="2">
        <f t="shared" si="1"/>
        <v>1497.4163534749084</v>
      </c>
      <c r="N18" s="3">
        <f>M18-VLOOKUP($A18,RankingWk3!$A$2:$H$33,3,FALSE)</f>
        <v>10.104940198589475</v>
      </c>
    </row>
    <row r="19" spans="1:16">
      <c r="A19" t="s">
        <v>47</v>
      </c>
      <c r="B19">
        <v>18</v>
      </c>
      <c r="C19">
        <v>1496.2724518647719</v>
      </c>
      <c r="D19">
        <v>3</v>
      </c>
      <c r="E19">
        <v>0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VLOOKUP($A19,RankingWk3!$A$2:$H$33,2,FALSE)-J19</f>
        <v>-3</v>
      </c>
      <c r="L19" t="str">
        <f t="shared" si="0"/>
        <v>New Orleans Saints</v>
      </c>
      <c r="M19" s="2">
        <f t="shared" si="1"/>
        <v>1496.2724518647719</v>
      </c>
      <c r="N19" s="3">
        <f>M19-VLOOKUP($A19,RankingWk3!$A$2:$H$33,3,FALSE)</f>
        <v>-9.3772364545484379</v>
      </c>
    </row>
    <row r="20" spans="1:16">
      <c r="A20" t="s">
        <v>34</v>
      </c>
      <c r="B20">
        <v>19</v>
      </c>
      <c r="C20">
        <v>1489.7340704420176</v>
      </c>
      <c r="D20">
        <v>3</v>
      </c>
      <c r="E20">
        <v>0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VLOOKUP($A20,RankingWk3!$A$2:$H$33,2,FALSE)-J20</f>
        <v>-1</v>
      </c>
      <c r="L20" t="str">
        <f t="shared" si="0"/>
        <v>Detroit Lions</v>
      </c>
      <c r="M20" s="2">
        <f t="shared" si="1"/>
        <v>1489.7340704420176</v>
      </c>
      <c r="N20" s="3">
        <f>M20-VLOOKUP($A20,RankingWk3!$A$2:$H$33,3,FALSE)</f>
        <v>-6.2380512336098946</v>
      </c>
    </row>
    <row r="21" spans="1:16">
      <c r="A21" t="s">
        <v>30</v>
      </c>
      <c r="B21">
        <v>20</v>
      </c>
      <c r="C21">
        <v>1482.8889489486892</v>
      </c>
      <c r="D21">
        <v>3</v>
      </c>
      <c r="E21">
        <v>2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VLOOKUP($A21,RankingWk3!$A$2:$H$33,2,FALSE)-J21</f>
        <v>1</v>
      </c>
      <c r="L21" t="str">
        <f t="shared" si="0"/>
        <v>Minnesota Vikings</v>
      </c>
      <c r="M21" s="2">
        <f t="shared" si="1"/>
        <v>1482.8889489486892</v>
      </c>
      <c r="N21" s="3">
        <f>M21-VLOOKUP($A21,RankingWk3!$A$2:$H$33,3,FALSE)</f>
        <v>11.126411180664491</v>
      </c>
    </row>
    <row r="22" spans="1:16">
      <c r="A22" t="s">
        <v>48</v>
      </c>
      <c r="B22">
        <v>21</v>
      </c>
      <c r="C22">
        <v>1480.8526028585227</v>
      </c>
      <c r="D22">
        <v>3</v>
      </c>
      <c r="E22">
        <v>1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VLOOKUP($A22,RankingWk3!$A$2:$H$33,2,FALSE)-J22</f>
        <v>-2</v>
      </c>
      <c r="L22" t="str">
        <f t="shared" si="0"/>
        <v>Miami Dolphins</v>
      </c>
      <c r="M22" s="2">
        <f t="shared" si="1"/>
        <v>1480.8526028585227</v>
      </c>
      <c r="N22" s="3">
        <f>M22-VLOOKUP($A22,RankingWk3!$A$2:$H$33,3,FALSE)</f>
        <v>-10.104940198589475</v>
      </c>
    </row>
    <row r="23" spans="1:16">
      <c r="A23" t="s">
        <v>21</v>
      </c>
      <c r="B23">
        <v>22</v>
      </c>
      <c r="C23">
        <v>1471.4242237660931</v>
      </c>
      <c r="D23">
        <v>3</v>
      </c>
      <c r="E23">
        <v>1</v>
      </c>
      <c r="F23">
        <v>0</v>
      </c>
      <c r="G23">
        <v>2</v>
      </c>
      <c r="H23">
        <v>0</v>
      </c>
      <c r="J23">
        <f t="shared" si="2"/>
        <v>22</v>
      </c>
      <c r="K23">
        <f>VLOOKUP($A23,RankingWk3!$A$2:$H$33,2,FALSE)-J23</f>
        <v>1</v>
      </c>
      <c r="L23" t="str">
        <f t="shared" si="0"/>
        <v>Houston Texans</v>
      </c>
      <c r="M23" s="2">
        <f t="shared" si="1"/>
        <v>1471.4242237660931</v>
      </c>
      <c r="N23" s="3">
        <f>M23-VLOOKUP($A23,RankingWk3!$A$2:$H$33,3,FALSE)</f>
        <v>7.4050426131584572</v>
      </c>
    </row>
    <row r="24" spans="1:16">
      <c r="A24" t="s">
        <v>22</v>
      </c>
      <c r="B24">
        <v>23</v>
      </c>
      <c r="C24">
        <v>1466.3006548552864</v>
      </c>
      <c r="D24">
        <v>3</v>
      </c>
      <c r="E24">
        <v>1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VLOOKUP($A24,RankingWk3!$A$2:$H$33,2,FALSE)-J24</f>
        <v>2</v>
      </c>
      <c r="L24" t="str">
        <f t="shared" si="0"/>
        <v>New York Giants</v>
      </c>
      <c r="M24" s="2">
        <f t="shared" si="1"/>
        <v>1466.3006548552864</v>
      </c>
      <c r="N24" s="3">
        <f>M24-VLOOKUP($A24,RankingWk3!$A$2:$H$33,3,FALSE)</f>
        <v>8.3555460600762217</v>
      </c>
    </row>
    <row r="25" spans="1:16">
      <c r="A25" t="s">
        <v>33</v>
      </c>
      <c r="B25">
        <v>24</v>
      </c>
      <c r="C25">
        <v>1460.7320824503881</v>
      </c>
      <c r="D25">
        <v>3</v>
      </c>
      <c r="E25">
        <v>2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VLOOKUP($A25,RankingWk3!$A$2:$H$33,2,FALSE)-J25</f>
        <v>-2</v>
      </c>
      <c r="L25" t="str">
        <f t="shared" si="0"/>
        <v>New York Jets</v>
      </c>
      <c r="M25" s="2">
        <f t="shared" si="1"/>
        <v>1460.7320824503881</v>
      </c>
      <c r="N25" s="3">
        <f>M25-VLOOKUP($A25,RankingWk3!$A$2:$H$33,3,FALSE)</f>
        <v>-9.0295115403303043</v>
      </c>
    </row>
    <row r="26" spans="1:16">
      <c r="A26" t="s">
        <v>29</v>
      </c>
      <c r="B26">
        <v>25</v>
      </c>
      <c r="C26">
        <v>1450.6659218704783</v>
      </c>
      <c r="D26">
        <v>3</v>
      </c>
      <c r="E26">
        <v>1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VLOOKUP($A26,RankingWk3!$A$2:$H$33,2,FALSE)-J26</f>
        <v>-1</v>
      </c>
      <c r="L26" t="str">
        <f t="shared" si="0"/>
        <v>St. Louis Rams</v>
      </c>
      <c r="M26" s="2">
        <f t="shared" si="1"/>
        <v>1450.6659218704783</v>
      </c>
      <c r="N26" s="3">
        <f>M26-VLOOKUP($A26,RankingWk3!$A$2:$H$33,3,FALSE)</f>
        <v>-7.4137512989152583</v>
      </c>
    </row>
    <row r="27" spans="1:16">
      <c r="A27" t="s">
        <v>38</v>
      </c>
      <c r="B27">
        <v>26</v>
      </c>
      <c r="C27">
        <v>1444.2075064982957</v>
      </c>
      <c r="D27">
        <v>3</v>
      </c>
      <c r="E27">
        <v>0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VLOOKUP($A27,RankingWk3!$A$2:$H$33,2,FALSE)-J27</f>
        <v>0</v>
      </c>
      <c r="L27" t="str">
        <f t="shared" si="0"/>
        <v>Chicago Bears</v>
      </c>
      <c r="M27" s="2">
        <f t="shared" si="1"/>
        <v>1444.2075064982957</v>
      </c>
      <c r="N27" s="3">
        <f>M27-VLOOKUP($A27,RankingWk3!$A$2:$H$33,3,FALSE)</f>
        <v>-5.9954503883859616</v>
      </c>
    </row>
    <row r="28" spans="1:16">
      <c r="A28" t="s">
        <v>25</v>
      </c>
      <c r="B28">
        <v>27</v>
      </c>
      <c r="C28">
        <v>1435.6356491841382</v>
      </c>
      <c r="D28">
        <v>3</v>
      </c>
      <c r="E28">
        <v>1</v>
      </c>
      <c r="F28">
        <v>0</v>
      </c>
      <c r="G28">
        <v>2</v>
      </c>
      <c r="H28">
        <v>0</v>
      </c>
      <c r="J28">
        <f t="shared" si="2"/>
        <v>27</v>
      </c>
      <c r="K28">
        <f>VLOOKUP($A28,RankingWk3!$A$2:$H$33,2,FALSE)-J28</f>
        <v>0</v>
      </c>
      <c r="L28" t="str">
        <f t="shared" si="0"/>
        <v>Jacksonville Jaguars</v>
      </c>
      <c r="M28" s="2">
        <f t="shared" si="1"/>
        <v>1435.6356491841382</v>
      </c>
      <c r="N28" s="3">
        <f>M28-VLOOKUP($A28,RankingWk3!$A$2:$H$33,3,FALSE)</f>
        <v>-4.1780710197544977</v>
      </c>
    </row>
    <row r="29" spans="1:16">
      <c r="A29" t="s">
        <v>23</v>
      </c>
      <c r="B29">
        <v>28</v>
      </c>
      <c r="C29">
        <v>1397.4894660276339</v>
      </c>
      <c r="D29">
        <v>3</v>
      </c>
      <c r="E29">
        <v>2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VLOOKUP($A29,RankingWk3!$A$2:$H$33,2,FALSE)-J29</f>
        <v>1</v>
      </c>
      <c r="L29" t="str">
        <f t="shared" si="0"/>
        <v>Oakland Raiders</v>
      </c>
      <c r="M29" s="2">
        <f t="shared" si="1"/>
        <v>1397.4894660276339</v>
      </c>
      <c r="N29" s="3">
        <f>M29-VLOOKUP($A29,RankingWk3!$A$2:$H$33,3,FALSE)</f>
        <v>9.9879789895330759</v>
      </c>
      <c r="O29">
        <v>1377.9832739579299</v>
      </c>
      <c r="P29" s="8">
        <f>M29-O29</f>
        <v>19.506192069703957</v>
      </c>
    </row>
    <row r="30" spans="1:16">
      <c r="A30" t="s">
        <v>42</v>
      </c>
      <c r="B30">
        <v>29</v>
      </c>
      <c r="C30">
        <v>1391.9318468366268</v>
      </c>
      <c r="D30">
        <v>3</v>
      </c>
      <c r="E30">
        <v>1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VLOOKUP($A30,RankingWk3!$A$2:$H$33,2,FALSE)-J30</f>
        <v>-1</v>
      </c>
      <c r="L30" t="str">
        <f t="shared" si="0"/>
        <v>Washington Redskins</v>
      </c>
      <c r="M30" s="2">
        <f t="shared" si="1"/>
        <v>1391.9318468366268</v>
      </c>
      <c r="N30" s="3">
        <f>M30-VLOOKUP($A30,RankingWk3!$A$2:$H$33,3,FALSE)</f>
        <v>-8.3555460600762217</v>
      </c>
    </row>
    <row r="31" spans="1:16">
      <c r="A31" t="s">
        <v>28</v>
      </c>
      <c r="B31">
        <v>30</v>
      </c>
      <c r="C31">
        <v>1377.0958551663753</v>
      </c>
      <c r="D31">
        <v>3</v>
      </c>
      <c r="E31">
        <v>1</v>
      </c>
      <c r="F31">
        <v>0</v>
      </c>
      <c r="G31">
        <v>2</v>
      </c>
      <c r="H31">
        <v>0</v>
      </c>
      <c r="J31">
        <f t="shared" si="2"/>
        <v>30</v>
      </c>
      <c r="K31">
        <f>VLOOKUP($A31,RankingWk3!$A$2:$H$33,2,FALSE)-J31</f>
        <v>0</v>
      </c>
      <c r="L31" t="str">
        <f t="shared" si="0"/>
        <v>Cleveland Browns</v>
      </c>
      <c r="M31" s="2">
        <f t="shared" si="1"/>
        <v>1377.0958551663753</v>
      </c>
      <c r="N31" s="3">
        <f>M31-VLOOKUP($A31,RankingWk3!$A$2:$H$33,3,FALSE)</f>
        <v>-9.9879789895330759</v>
      </c>
    </row>
    <row r="32" spans="1:16">
      <c r="A32" t="s">
        <v>96</v>
      </c>
      <c r="B32">
        <v>31</v>
      </c>
      <c r="C32">
        <v>1368.1535403570169</v>
      </c>
      <c r="D32">
        <v>3</v>
      </c>
      <c r="E32">
        <v>1</v>
      </c>
      <c r="F32">
        <v>0</v>
      </c>
      <c r="G32">
        <v>2</v>
      </c>
      <c r="H32">
        <v>0</v>
      </c>
      <c r="J32">
        <f t="shared" si="2"/>
        <v>31</v>
      </c>
      <c r="K32">
        <f>VLOOKUP($A32,RankingWk3!$A$2:$H$33,2,FALSE)-J32</f>
        <v>0</v>
      </c>
      <c r="L32" t="str">
        <f t="shared" si="0"/>
        <v>Tennessee Titans</v>
      </c>
      <c r="M32" s="2">
        <f t="shared" si="1"/>
        <v>1368.1535403570169</v>
      </c>
      <c r="N32" s="3">
        <f>M32-VLOOKUP($A32,RankingWk3!$A$2:$H$33,3,FALSE)</f>
        <v>-5.5393892248730481</v>
      </c>
    </row>
    <row r="33" spans="1:14">
      <c r="A33" t="s">
        <v>41</v>
      </c>
      <c r="B33">
        <v>32</v>
      </c>
      <c r="C33">
        <v>1364.3464823778854</v>
      </c>
      <c r="D33">
        <v>3</v>
      </c>
      <c r="E33">
        <v>1</v>
      </c>
      <c r="F33">
        <v>0</v>
      </c>
      <c r="G33">
        <v>2</v>
      </c>
      <c r="H33">
        <v>0</v>
      </c>
      <c r="J33">
        <f t="shared" si="2"/>
        <v>32</v>
      </c>
      <c r="K33">
        <f>VLOOKUP($A33,RankingWk3!$A$2:$H$33,2,FALSE)-J33</f>
        <v>0</v>
      </c>
      <c r="L33" t="str">
        <f t="shared" si="0"/>
        <v>Tampa Bay Buccaneers</v>
      </c>
      <c r="M33" s="2">
        <f t="shared" si="1"/>
        <v>1364.3464823778854</v>
      </c>
      <c r="N33" s="3">
        <f>M33-VLOOKUP($A33,RankingWk3!$A$2:$H$33,3,FALSE)</f>
        <v>-7.4050426131584572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Predictions</vt:lpstr>
      <vt:lpstr>NoGamma</vt:lpstr>
      <vt:lpstr>GammaScale</vt:lpstr>
      <vt:lpstr>GammaRaw</vt:lpstr>
      <vt:lpstr>RankingWk1</vt:lpstr>
      <vt:lpstr>RankingWk2</vt:lpstr>
      <vt:lpstr>RankingWk3</vt:lpstr>
      <vt:lpstr>RankingWk4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Stephen Sim</cp:lastModifiedBy>
  <dcterms:created xsi:type="dcterms:W3CDTF">2015-10-01T19:12:40Z</dcterms:created>
  <dcterms:modified xsi:type="dcterms:W3CDTF">2015-10-07T21:33:45Z</dcterms:modified>
</cp:coreProperties>
</file>