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33600" yWindow="1120" windowWidth="32360" windowHeight="16500"/>
  </bookViews>
  <sheets>
    <sheet name="Predictions" sheetId="1" r:id="rId1"/>
    <sheet name="NoGamma" sheetId="2" r:id="rId2"/>
    <sheet name="GammaScale" sheetId="3" r:id="rId3"/>
    <sheet name="GammaRaw" sheetId="4" r:id="rId4"/>
    <sheet name="RankingWk1" sheetId="5" r:id="rId5"/>
    <sheet name="RankingWk2" sheetId="6" r:id="rId6"/>
    <sheet name="RankingWk3" sheetId="7" r:id="rId7"/>
    <sheet name="RankingWk4" sheetId="8" r:id="rId8"/>
    <sheet name="RankingWk5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3" i="6" l="1"/>
  <c r="K33" i="6"/>
  <c r="N32" i="6"/>
  <c r="K32" i="6"/>
  <c r="N31" i="6"/>
  <c r="K31" i="6"/>
  <c r="N30" i="6"/>
  <c r="K30" i="6"/>
  <c r="N29" i="6"/>
  <c r="K29" i="6"/>
  <c r="N28" i="6"/>
  <c r="K28" i="6"/>
  <c r="N27" i="6"/>
  <c r="K27" i="6"/>
  <c r="N26" i="6"/>
  <c r="K26" i="6"/>
  <c r="N25" i="6"/>
  <c r="K25" i="6"/>
  <c r="N24" i="6"/>
  <c r="K24" i="6"/>
  <c r="N23" i="6"/>
  <c r="K23" i="6"/>
  <c r="N22" i="6"/>
  <c r="K22" i="6"/>
  <c r="N21" i="6"/>
  <c r="K21" i="6"/>
  <c r="N20" i="6"/>
  <c r="K20" i="6"/>
  <c r="N19" i="6"/>
  <c r="K19" i="6"/>
  <c r="N18" i="6"/>
  <c r="K18" i="6"/>
  <c r="N17" i="6"/>
  <c r="K17" i="6"/>
  <c r="N16" i="6"/>
  <c r="K16" i="6"/>
  <c r="N15" i="6"/>
  <c r="K15" i="6"/>
  <c r="N14" i="6"/>
  <c r="K14" i="6"/>
  <c r="N13" i="6"/>
  <c r="K13" i="6"/>
  <c r="N12" i="6"/>
  <c r="K12" i="6"/>
  <c r="N11" i="6"/>
  <c r="K11" i="6"/>
  <c r="N10" i="6"/>
  <c r="K10" i="6"/>
  <c r="N9" i="6"/>
  <c r="K9" i="6"/>
  <c r="N8" i="6"/>
  <c r="K8" i="6"/>
  <c r="N7" i="6"/>
  <c r="K7" i="6"/>
  <c r="N6" i="6"/>
  <c r="K6" i="6"/>
  <c r="N5" i="6"/>
  <c r="K5" i="6"/>
  <c r="N4" i="6"/>
  <c r="K4" i="6"/>
  <c r="N3" i="6"/>
  <c r="K3" i="6"/>
  <c r="N2" i="6"/>
  <c r="K2" i="6"/>
  <c r="N33" i="7"/>
  <c r="K33" i="7"/>
  <c r="N32" i="7"/>
  <c r="K32" i="7"/>
  <c r="N31" i="7"/>
  <c r="K31" i="7"/>
  <c r="N30" i="7"/>
  <c r="K30" i="7"/>
  <c r="N29" i="7"/>
  <c r="K29" i="7"/>
  <c r="N28" i="7"/>
  <c r="K28" i="7"/>
  <c r="N27" i="7"/>
  <c r="K27" i="7"/>
  <c r="N26" i="7"/>
  <c r="K26" i="7"/>
  <c r="N25" i="7"/>
  <c r="K25" i="7"/>
  <c r="N24" i="7"/>
  <c r="K24" i="7"/>
  <c r="N23" i="7"/>
  <c r="K23" i="7"/>
  <c r="N22" i="7"/>
  <c r="K22" i="7"/>
  <c r="N21" i="7"/>
  <c r="K21" i="7"/>
  <c r="N20" i="7"/>
  <c r="K20" i="7"/>
  <c r="N19" i="7"/>
  <c r="K19" i="7"/>
  <c r="N18" i="7"/>
  <c r="K18" i="7"/>
  <c r="N17" i="7"/>
  <c r="K17" i="7"/>
  <c r="N16" i="7"/>
  <c r="K16" i="7"/>
  <c r="N15" i="7"/>
  <c r="K15" i="7"/>
  <c r="N14" i="7"/>
  <c r="K14" i="7"/>
  <c r="N13" i="7"/>
  <c r="K13" i="7"/>
  <c r="N12" i="7"/>
  <c r="K12" i="7"/>
  <c r="N11" i="7"/>
  <c r="K11" i="7"/>
  <c r="N10" i="7"/>
  <c r="K10" i="7"/>
  <c r="N9" i="7"/>
  <c r="K9" i="7"/>
  <c r="N8" i="7"/>
  <c r="K8" i="7"/>
  <c r="N7" i="7"/>
  <c r="K7" i="7"/>
  <c r="N6" i="7"/>
  <c r="K6" i="7"/>
  <c r="N5" i="7"/>
  <c r="K5" i="7"/>
  <c r="N4" i="7"/>
  <c r="K4" i="7"/>
  <c r="N3" i="7"/>
  <c r="K3" i="7"/>
  <c r="N2" i="7"/>
  <c r="K2" i="7"/>
  <c r="N33" i="8"/>
  <c r="K33" i="8"/>
  <c r="N32" i="8"/>
  <c r="K32" i="8"/>
  <c r="N31" i="8"/>
  <c r="K31" i="8"/>
  <c r="N30" i="8"/>
  <c r="K30" i="8"/>
  <c r="N29" i="8"/>
  <c r="K29" i="8"/>
  <c r="N28" i="8"/>
  <c r="K28" i="8"/>
  <c r="N27" i="8"/>
  <c r="K27" i="8"/>
  <c r="N26" i="8"/>
  <c r="K26" i="8"/>
  <c r="N25" i="8"/>
  <c r="K25" i="8"/>
  <c r="N24" i="8"/>
  <c r="K24" i="8"/>
  <c r="N23" i="8"/>
  <c r="K23" i="8"/>
  <c r="N22" i="8"/>
  <c r="K22" i="8"/>
  <c r="N21" i="8"/>
  <c r="K21" i="8"/>
  <c r="N20" i="8"/>
  <c r="K20" i="8"/>
  <c r="N19" i="8"/>
  <c r="K19" i="8"/>
  <c r="N18" i="8"/>
  <c r="K18" i="8"/>
  <c r="N17" i="8"/>
  <c r="K17" i="8"/>
  <c r="N16" i="8"/>
  <c r="K16" i="8"/>
  <c r="N15" i="8"/>
  <c r="K15" i="8"/>
  <c r="N14" i="8"/>
  <c r="K14" i="8"/>
  <c r="N13" i="8"/>
  <c r="K13" i="8"/>
  <c r="N12" i="8"/>
  <c r="K12" i="8"/>
  <c r="N11" i="8"/>
  <c r="K11" i="8"/>
  <c r="N10" i="8"/>
  <c r="K10" i="8"/>
  <c r="N9" i="8"/>
  <c r="K9" i="8"/>
  <c r="N8" i="8"/>
  <c r="K8" i="8"/>
  <c r="N7" i="8"/>
  <c r="K7" i="8"/>
  <c r="N6" i="8"/>
  <c r="K6" i="8"/>
  <c r="N5" i="8"/>
  <c r="K5" i="8"/>
  <c r="N4" i="8"/>
  <c r="K4" i="8"/>
  <c r="N3" i="8"/>
  <c r="K3" i="8"/>
  <c r="N2" i="8"/>
  <c r="K2" i="8"/>
  <c r="M33" i="7"/>
  <c r="L33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  <c r="M33" i="8"/>
  <c r="L33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M33" i="6"/>
  <c r="L33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N33" i="9"/>
  <c r="K33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N23" i="9"/>
  <c r="K23" i="9"/>
  <c r="N22" i="9"/>
  <c r="K22" i="9"/>
  <c r="N21" i="9"/>
  <c r="K21" i="9"/>
  <c r="N20" i="9"/>
  <c r="K20" i="9"/>
  <c r="N19" i="9"/>
  <c r="K19" i="9"/>
  <c r="N18" i="9"/>
  <c r="K18" i="9"/>
  <c r="N17" i="9"/>
  <c r="K17" i="9"/>
  <c r="N16" i="9"/>
  <c r="K16" i="9"/>
  <c r="N15" i="9"/>
  <c r="K15" i="9"/>
  <c r="N14" i="9"/>
  <c r="K14" i="9"/>
  <c r="N13" i="9"/>
  <c r="K13" i="9"/>
  <c r="N12" i="9"/>
  <c r="K12" i="9"/>
  <c r="N11" i="9"/>
  <c r="K11" i="9"/>
  <c r="N10" i="9"/>
  <c r="K10" i="9"/>
  <c r="N9" i="9"/>
  <c r="K9" i="9"/>
  <c r="N8" i="9"/>
  <c r="K8" i="9"/>
  <c r="N7" i="9"/>
  <c r="K7" i="9"/>
  <c r="N6" i="9"/>
  <c r="K6" i="9"/>
  <c r="N5" i="9"/>
  <c r="K5" i="9"/>
  <c r="N4" i="9"/>
  <c r="K4" i="9"/>
  <c r="N3" i="9"/>
  <c r="K3" i="9"/>
  <c r="N2" i="9"/>
  <c r="K2" i="9"/>
  <c r="M33" i="9"/>
  <c r="L33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4" i="9"/>
  <c r="L4" i="9"/>
  <c r="M3" i="9"/>
  <c r="L3" i="9"/>
  <c r="M2" i="9"/>
  <c r="L2" i="9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8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7" i="2"/>
  <c r="I17" i="2"/>
  <c r="J16" i="2"/>
  <c r="I16" i="2"/>
  <c r="O15" i="2"/>
  <c r="M15" i="2"/>
  <c r="P15" i="2"/>
  <c r="N15" i="2"/>
  <c r="L15" i="2"/>
  <c r="O14" i="2"/>
  <c r="M14" i="2"/>
  <c r="P14" i="2"/>
  <c r="N14" i="2"/>
  <c r="L14" i="2"/>
  <c r="O13" i="2"/>
  <c r="M13" i="2"/>
  <c r="P13" i="2"/>
  <c r="N13" i="2"/>
  <c r="L13" i="2"/>
  <c r="O12" i="2"/>
  <c r="M12" i="2"/>
  <c r="P12" i="2"/>
  <c r="N12" i="2"/>
  <c r="L12" i="2"/>
  <c r="O11" i="2"/>
  <c r="M11" i="2"/>
  <c r="P11" i="2"/>
  <c r="N11" i="2"/>
  <c r="L11" i="2"/>
  <c r="O10" i="2"/>
  <c r="M10" i="2"/>
  <c r="P10" i="2"/>
  <c r="N10" i="2"/>
  <c r="L10" i="2"/>
  <c r="O9" i="2"/>
  <c r="M9" i="2"/>
  <c r="P9" i="2"/>
  <c r="N9" i="2"/>
  <c r="L9" i="2"/>
  <c r="O8" i="2"/>
  <c r="M8" i="2"/>
  <c r="P8" i="2"/>
  <c r="N8" i="2"/>
  <c r="L8" i="2"/>
  <c r="O7" i="2"/>
  <c r="M7" i="2"/>
  <c r="P7" i="2"/>
  <c r="N7" i="2"/>
  <c r="L7" i="2"/>
  <c r="O6" i="2"/>
  <c r="M6" i="2"/>
  <c r="P6" i="2"/>
  <c r="N6" i="2"/>
  <c r="L6" i="2"/>
  <c r="O5" i="2"/>
  <c r="M5" i="2"/>
  <c r="P5" i="2"/>
  <c r="N5" i="2"/>
  <c r="L5" i="2"/>
  <c r="O4" i="2"/>
  <c r="M4" i="2"/>
  <c r="P4" i="2"/>
  <c r="N4" i="2"/>
  <c r="L4" i="2"/>
  <c r="O3" i="2"/>
  <c r="M3" i="2"/>
  <c r="P3" i="2"/>
  <c r="N3" i="2"/>
  <c r="L3" i="2"/>
  <c r="O2" i="2"/>
  <c r="M2" i="2"/>
  <c r="P2" i="2"/>
  <c r="N2" i="2"/>
  <c r="L2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7" i="1"/>
  <c r="I17" i="1"/>
  <c r="J16" i="1"/>
  <c r="I16" i="1"/>
  <c r="O15" i="1"/>
  <c r="M15" i="1"/>
  <c r="P15" i="1"/>
  <c r="N15" i="1"/>
  <c r="L15" i="1"/>
  <c r="O14" i="1"/>
  <c r="M14" i="1"/>
  <c r="P14" i="1"/>
  <c r="N14" i="1"/>
  <c r="L14" i="1"/>
  <c r="O13" i="1"/>
  <c r="M13" i="1"/>
  <c r="P13" i="1"/>
  <c r="N13" i="1"/>
  <c r="L13" i="1"/>
  <c r="O12" i="1"/>
  <c r="M12" i="1"/>
  <c r="P12" i="1"/>
  <c r="N12" i="1"/>
  <c r="L12" i="1"/>
  <c r="O11" i="1"/>
  <c r="M11" i="1"/>
  <c r="P11" i="1"/>
  <c r="N11" i="1"/>
  <c r="L11" i="1"/>
  <c r="O10" i="1"/>
  <c r="M10" i="1"/>
  <c r="P10" i="1"/>
  <c r="N10" i="1"/>
  <c r="L10" i="1"/>
  <c r="O9" i="1"/>
  <c r="M9" i="1"/>
  <c r="P9" i="1"/>
  <c r="N9" i="1"/>
  <c r="L9" i="1"/>
  <c r="O8" i="1"/>
  <c r="M8" i="1"/>
  <c r="P8" i="1"/>
  <c r="N8" i="1"/>
  <c r="L8" i="1"/>
  <c r="O7" i="1"/>
  <c r="M7" i="1"/>
  <c r="P7" i="1"/>
  <c r="N7" i="1"/>
  <c r="L7" i="1"/>
  <c r="O6" i="1"/>
  <c r="M6" i="1"/>
  <c r="P6" i="1"/>
  <c r="N6" i="1"/>
  <c r="L6" i="1"/>
  <c r="O5" i="1"/>
  <c r="M5" i="1"/>
  <c r="P5" i="1"/>
  <c r="N5" i="1"/>
  <c r="L5" i="1"/>
  <c r="O4" i="1"/>
  <c r="M4" i="1"/>
  <c r="P4" i="1"/>
  <c r="N4" i="1"/>
  <c r="L4" i="1"/>
  <c r="O3" i="1"/>
  <c r="M3" i="1"/>
  <c r="P3" i="1"/>
  <c r="N3" i="1"/>
  <c r="L3" i="1"/>
  <c r="O2" i="1"/>
  <c r="M2" i="1"/>
  <c r="P2" i="1"/>
  <c r="N2" i="1"/>
  <c r="L2" i="1"/>
</calcChain>
</file>

<file path=xl/sharedStrings.xml><?xml version="1.0" encoding="utf-8"?>
<sst xmlns="http://schemas.openxmlformats.org/spreadsheetml/2006/main" count="491" uniqueCount="105">
  <si>
    <t>Week</t>
  </si>
  <si>
    <t>Away</t>
  </si>
  <si>
    <t>Home</t>
  </si>
  <si>
    <t>Probability</t>
  </si>
  <si>
    <t>Prediction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</si>
  <si>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</si>
  <si>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</si>
  <si>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</si>
  <si>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</si>
  <si>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</si>
  <si>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</si>
  <si>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</si>
  <si>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</si>
  <si>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</si>
  <si>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</si>
  <si>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</si>
  <si>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</si>
  <si>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</si>
  <si>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</si>
  <si>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Indianapolis Colts</t>
  </si>
  <si>
    <t>Washington Redskins</t>
  </si>
  <si>
    <t>Seattle Seahawks</t>
  </si>
  <si>
    <t>St. Louis Rams</t>
  </si>
  <si>
    <t>Chicago Bears</t>
  </si>
  <si>
    <t>Buffalo Bills</t>
  </si>
  <si>
    <t>New Orleans Saints</t>
  </si>
  <si>
    <t>Cleveland Browns</t>
  </si>
  <si>
    <t>Jacksonville Jaguars</t>
  </si>
  <si>
    <t>Arizona Cardinals</t>
  </si>
  <si>
    <t>New England Patriots</t>
  </si>
  <si>
    <t>Denver Broncos</t>
  </si>
  <si>
    <t>San Francisco 49ers</t>
  </si>
  <si>
    <t>Pittsburgh Steelers</t>
  </si>
  <si>
    <t>Houston Texans</t>
  </si>
  <si>
    <t>Atlanta Falcons</t>
  </si>
  <si>
    <t>Cincinnati Bengals</t>
  </si>
  <si>
    <t>Green Bay Packers</t>
  </si>
  <si>
    <t>Kansas City Chiefs</t>
  </si>
  <si>
    <t>Tennessee Titans</t>
  </si>
  <si>
    <t>Philadelphia Eagles</t>
  </si>
  <si>
    <t>Baltimore Ravens</t>
  </si>
  <si>
    <t>Tampa Bay Buccaneers</t>
  </si>
  <si>
    <t>Detroit Lions</t>
  </si>
  <si>
    <t>Dallas Cowboys</t>
  </si>
  <si>
    <t>Oakland Raiders</t>
  </si>
  <si>
    <t>New York Giants</t>
  </si>
  <si>
    <t>San Diego Chargers</t>
  </si>
  <si>
    <t>LineWeight</t>
  </si>
  <si>
    <t>Age</t>
  </si>
  <si>
    <t>Coaching</t>
  </si>
  <si>
    <t>Experience</t>
  </si>
  <si>
    <t>Stadium</t>
  </si>
  <si>
    <t>Travel</t>
  </si>
  <si>
    <t>PowerCombo</t>
  </si>
  <si>
    <t>Gamma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</si>
  <si>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</si>
  <si>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</si>
  <si>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</si>
  <si>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</si>
  <si>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</si>
  <si>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</si>
  <si>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</si>
  <si>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</si>
  <si>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</si>
  <si>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</si>
  <si>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</si>
  <si>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</si>
  <si>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</si>
  <si>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</si>
  <si>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Weight Away</t>
  </si>
  <si>
    <t>Weight Home</t>
  </si>
  <si>
    <t>Age Away</t>
  </si>
  <si>
    <t>Age Home</t>
  </si>
  <si>
    <t>Coaching Away</t>
  </si>
  <si>
    <t>Coaching Home</t>
  </si>
  <si>
    <t>Experience Away</t>
  </si>
  <si>
    <t>Experience Home</t>
  </si>
  <si>
    <t>Power Combo Off Away</t>
  </si>
  <si>
    <t>Power Combo Off Home</t>
  </si>
  <si>
    <t>Power Combo Def Away</t>
  </si>
  <si>
    <t>Power Combo Def Home</t>
  </si>
  <si>
    <t>Stadium Difficuly</t>
  </si>
  <si>
    <t>Travel Distance</t>
  </si>
  <si>
    <t>Timezone Difference</t>
  </si>
  <si>
    <t>Player</t>
  </si>
  <si>
    <t>Rating</t>
  </si>
  <si>
    <t>Games</t>
  </si>
  <si>
    <t>Win</t>
  </si>
  <si>
    <t>Draw</t>
  </si>
  <si>
    <t>Loss</t>
  </si>
  <si>
    <t>Lag</t>
  </si>
  <si>
    <t>Carolina Panthers</t>
  </si>
  <si>
    <t>Miami Dolphins</t>
  </si>
  <si>
    <t>Minnesota Vikings</t>
  </si>
  <si>
    <t>New York Jets</t>
  </si>
  <si>
    <t>FiveThirtyEight</t>
  </si>
  <si>
    <t>Actual</t>
  </si>
  <si>
    <t>Firstborn</t>
  </si>
  <si>
    <t>% Win</t>
  </si>
  <si>
    <t>Margin</t>
  </si>
  <si>
    <t>Rank</t>
  </si>
  <si>
    <t>Ranking</t>
  </si>
  <si>
    <t>Rank Change vs Prior Week</t>
  </si>
  <si>
    <t>Team</t>
  </si>
  <si>
    <t>Rating Change vs Prior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</si>
</sst>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9" fontId="0" fillId="0" borderId="0" xfId="2" applyFont="1"/>
    <xf numFmtId="9" fontId="0" fillId="0" borderId="0" xfId="0" applyNumberFormat="1"/>
    <xf numFmtId="0" fontId="4" fillId="0" borderId="0" xfId="0" applyFont="1"/>
    <xf numFmtId="164" fontId="0" fillId="0" borderId="0" xfId="1" applyNumberFormat="1" applyFont="1"/>
    <xf numFmtId="1" fontId="0" fillId="0" borderId="0" xfId="0" applyNumberFormat="1"/>
    <xf numFmtId="1" fontId="0" fillId="0" borderId="0" xfId="1" applyNumberFormat="1" applyFont="1"/>
  </cellXfs>
  <cellStyles count="6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Percent" xfId="2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P20"/>
  <sheetViews>
    <sheetView tabSelected="1" workbookViewId="0">
      <selection activeCell="H16" sqref="H16"/>
    </sheetView>
  </sheetViews>
  <sheetFormatPr baseColWidth="10" defaultColWidth="8.83203125" defaultRowHeight="14" x14ac:dyDescent="0"/>
  <cols>
    <col min="7" max="7" width="12.33203125" bestFit="1" customWidth="1"/>
    <col min="8" max="8" width="6" bestFit="1" customWidth="1"/>
    <col min="9" max="9" width="8" bestFit="1" customWidth="1"/>
    <col min="10" max="10" width="12.33203125" bestFit="1" customWidth="1"/>
    <col min="12" max="12" width="17.33203125" bestFit="1" customWidth="1"/>
    <col min="13" max="13" width="6" bestFit="1" customWidth="1"/>
    <col min="14" max="14" width="18.5" bestFit="1" customWidth="1"/>
    <col min="15" max="15" width="6" bestFit="1" customWidth="1"/>
    <col min="16" max="16" width="6.66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95</v>
      </c>
      <c r="H1" s="1" t="s">
        <v>96</v>
      </c>
      <c r="I1" t="s">
        <v>97</v>
      </c>
      <c r="J1" t="s">
        <v>95</v>
      </c>
      <c r="L1" t="s">
        <v>1</v>
      </c>
      <c r="M1" s="2" t="s">
        <v>98</v>
      </c>
      <c r="N1" t="s">
        <v>2</v>
      </c>
      <c r="O1" s="2" t="s">
        <v>98</v>
      </c>
      <c r="P1" t="s">
        <v>99</v>
      </c>
    </row>
    <row r="2" spans="1:16">
      <c r="A2" t="s">
        <v>5</v>
      </c>
      <c r="B2">
        <v>5</v>
      </c>
      <c r="C2" t="s">
        <v>19</v>
      </c>
      <c r="D2" t="s">
        <v>33</v>
      </c>
      <c r="E2">
        <v>0.63903073245747144</v>
      </c>
      <c r="F2">
        <v>1</v>
      </c>
      <c r="G2">
        <v>1</v>
      </c>
      <c r="H2" s="1">
        <v>1</v>
      </c>
      <c r="I2" t="b">
        <f>IF(H2="","",IF(F2=H2,TRUE,FALSE))</f>
        <v>1</v>
      </c>
      <c r="J2" t="b">
        <f>IF(H2="","",IF(G2=H2,TRUE,FALSE))</f>
        <v>1</v>
      </c>
      <c r="L2" t="str">
        <f t="shared" ref="L2:L15" si="0">C2</f>
        <v>Indianapolis Colts</v>
      </c>
      <c r="M2" s="2">
        <f t="shared" ref="M2:M15" si="1">E2</f>
        <v>0.63903073245747144</v>
      </c>
      <c r="N2" t="str">
        <f t="shared" ref="N2:N15" si="2">D2</f>
        <v>Houston Texans</v>
      </c>
      <c r="O2" s="2">
        <f t="shared" ref="O2:O15" si="3">1-E2</f>
        <v>0.36096926754252856</v>
      </c>
      <c r="P2" s="3">
        <f>O2-M2</f>
        <v>-0.27806146491494288</v>
      </c>
    </row>
    <row r="3" spans="1:16">
      <c r="A3" t="s">
        <v>6</v>
      </c>
      <c r="B3">
        <v>5</v>
      </c>
      <c r="C3" t="s">
        <v>20</v>
      </c>
      <c r="D3" t="s">
        <v>34</v>
      </c>
      <c r="E3">
        <v>0.27168527968200362</v>
      </c>
      <c r="F3">
        <v>0</v>
      </c>
      <c r="G3">
        <v>0</v>
      </c>
      <c r="H3" s="1">
        <v>0</v>
      </c>
      <c r="I3" t="b">
        <f t="shared" ref="I3:I15" si="4">IF(H3="","",IF(F3=H3,TRUE,FALSE))</f>
        <v>1</v>
      </c>
      <c r="J3" t="b">
        <f t="shared" ref="J3:J15" si="5">IF(H3="","",IF(G3=H3,TRUE,FALSE))</f>
        <v>1</v>
      </c>
      <c r="L3" t="str">
        <f t="shared" si="0"/>
        <v>Washington Redskins</v>
      </c>
      <c r="M3" s="2">
        <f t="shared" si="1"/>
        <v>0.27168527968200362</v>
      </c>
      <c r="N3" t="str">
        <f t="shared" si="2"/>
        <v>Atlanta Falcons</v>
      </c>
      <c r="O3" s="2">
        <f t="shared" si="3"/>
        <v>0.72831472031799638</v>
      </c>
      <c r="P3" s="3">
        <f t="shared" ref="P3:P15" si="6">O3-M3</f>
        <v>0.45662944063599276</v>
      </c>
    </row>
    <row r="4" spans="1:16">
      <c r="A4" t="s">
        <v>7</v>
      </c>
      <c r="B4">
        <v>5</v>
      </c>
      <c r="C4" t="s">
        <v>21</v>
      </c>
      <c r="D4" t="s">
        <v>35</v>
      </c>
      <c r="E4">
        <v>0.5342751673571241</v>
      </c>
      <c r="F4">
        <v>1</v>
      </c>
      <c r="G4">
        <v>0</v>
      </c>
      <c r="H4" s="1">
        <v>0</v>
      </c>
      <c r="I4" t="b">
        <f t="shared" si="4"/>
        <v>0</v>
      </c>
      <c r="J4" t="b">
        <f t="shared" si="5"/>
        <v>1</v>
      </c>
      <c r="L4" t="str">
        <f t="shared" si="0"/>
        <v>Seattle Seahawks</v>
      </c>
      <c r="M4" s="2">
        <f t="shared" si="1"/>
        <v>0.5342751673571241</v>
      </c>
      <c r="N4" t="str">
        <f t="shared" si="2"/>
        <v>Cincinnati Bengals</v>
      </c>
      <c r="O4" s="2">
        <f t="shared" si="3"/>
        <v>0.4657248326428759</v>
      </c>
      <c r="P4" s="3">
        <f t="shared" si="6"/>
        <v>-6.8550334714248207E-2</v>
      </c>
    </row>
    <row r="5" spans="1:16">
      <c r="A5" t="s">
        <v>8</v>
      </c>
      <c r="B5">
        <v>5</v>
      </c>
      <c r="C5" t="s">
        <v>22</v>
      </c>
      <c r="D5" t="s">
        <v>36</v>
      </c>
      <c r="E5">
        <v>0.28386791706174019</v>
      </c>
      <c r="F5">
        <v>0</v>
      </c>
      <c r="G5">
        <v>0</v>
      </c>
      <c r="H5" s="1">
        <v>0</v>
      </c>
      <c r="I5" t="b">
        <f t="shared" si="4"/>
        <v>1</v>
      </c>
      <c r="J5" t="b">
        <f t="shared" si="5"/>
        <v>1</v>
      </c>
      <c r="L5" t="str">
        <f t="shared" si="0"/>
        <v>St. Louis Rams</v>
      </c>
      <c r="M5" s="2">
        <f t="shared" si="1"/>
        <v>0.28386791706174019</v>
      </c>
      <c r="N5" t="str">
        <f t="shared" si="2"/>
        <v>Green Bay Packers</v>
      </c>
      <c r="O5" s="2">
        <f t="shared" si="3"/>
        <v>0.71613208293825981</v>
      </c>
      <c r="P5" s="3">
        <f t="shared" si="6"/>
        <v>0.43226416587651961</v>
      </c>
    </row>
    <row r="6" spans="1:16">
      <c r="A6" t="s">
        <v>9</v>
      </c>
      <c r="B6">
        <v>5</v>
      </c>
      <c r="C6" t="s">
        <v>23</v>
      </c>
      <c r="D6" t="s">
        <v>37</v>
      </c>
      <c r="E6">
        <v>0.4499820637028194</v>
      </c>
      <c r="F6">
        <v>0</v>
      </c>
      <c r="G6">
        <v>0</v>
      </c>
      <c r="H6" s="1">
        <v>1</v>
      </c>
      <c r="I6" t="b">
        <f t="shared" si="4"/>
        <v>0</v>
      </c>
      <c r="J6" t="b">
        <f t="shared" si="5"/>
        <v>0</v>
      </c>
      <c r="L6" t="str">
        <f t="shared" si="0"/>
        <v>Chicago Bears</v>
      </c>
      <c r="M6" s="2">
        <f t="shared" si="1"/>
        <v>0.4499820637028194</v>
      </c>
      <c r="N6" t="str">
        <f t="shared" si="2"/>
        <v>Kansas City Chiefs</v>
      </c>
      <c r="O6" s="2">
        <f t="shared" si="3"/>
        <v>0.55001793629718065</v>
      </c>
      <c r="P6" s="3">
        <f t="shared" si="6"/>
        <v>0.10003587259436125</v>
      </c>
    </row>
    <row r="7" spans="1:16">
      <c r="A7" t="s">
        <v>10</v>
      </c>
      <c r="B7">
        <v>5</v>
      </c>
      <c r="C7" t="s">
        <v>24</v>
      </c>
      <c r="D7" t="s">
        <v>38</v>
      </c>
      <c r="E7">
        <v>0.65681102403585889</v>
      </c>
      <c r="F7">
        <v>1</v>
      </c>
      <c r="G7">
        <v>1</v>
      </c>
      <c r="H7" s="1">
        <v>1</v>
      </c>
      <c r="I7" t="b">
        <f t="shared" si="4"/>
        <v>1</v>
      </c>
      <c r="J7" t="b">
        <f t="shared" si="5"/>
        <v>1</v>
      </c>
      <c r="L7" t="str">
        <f t="shared" si="0"/>
        <v>Buffalo Bills</v>
      </c>
      <c r="M7" s="2">
        <f t="shared" si="1"/>
        <v>0.65681102403585889</v>
      </c>
      <c r="N7" t="str">
        <f t="shared" si="2"/>
        <v>Tennessee Titans</v>
      </c>
      <c r="O7" s="2">
        <f t="shared" si="3"/>
        <v>0.34318897596414111</v>
      </c>
      <c r="P7" s="3">
        <f t="shared" si="6"/>
        <v>-0.31362204807171778</v>
      </c>
    </row>
    <row r="8" spans="1:16">
      <c r="A8" t="s">
        <v>11</v>
      </c>
      <c r="B8">
        <v>5</v>
      </c>
      <c r="C8" t="s">
        <v>25</v>
      </c>
      <c r="D8" t="s">
        <v>39</v>
      </c>
      <c r="E8">
        <v>0.50272982677424272</v>
      </c>
      <c r="F8">
        <v>1</v>
      </c>
      <c r="G8">
        <v>0</v>
      </c>
      <c r="H8" s="1">
        <v>0</v>
      </c>
      <c r="I8" t="b">
        <f t="shared" si="4"/>
        <v>0</v>
      </c>
      <c r="J8" t="b">
        <f t="shared" si="5"/>
        <v>1</v>
      </c>
      <c r="L8" t="str">
        <f t="shared" si="0"/>
        <v>New Orleans Saints</v>
      </c>
      <c r="M8" s="2">
        <f t="shared" si="1"/>
        <v>0.50272982677424272</v>
      </c>
      <c r="N8" t="str">
        <f t="shared" si="2"/>
        <v>Philadelphia Eagles</v>
      </c>
      <c r="O8" s="2">
        <f t="shared" si="3"/>
        <v>0.49727017322575728</v>
      </c>
      <c r="P8" s="3">
        <f t="shared" si="6"/>
        <v>-5.4596535484854325E-3</v>
      </c>
    </row>
    <row r="9" spans="1:16">
      <c r="A9" t="s">
        <v>12</v>
      </c>
      <c r="B9">
        <v>5</v>
      </c>
      <c r="C9" t="s">
        <v>26</v>
      </c>
      <c r="D9" t="s">
        <v>40</v>
      </c>
      <c r="E9">
        <v>0.25480851750897082</v>
      </c>
      <c r="F9">
        <v>0</v>
      </c>
      <c r="G9">
        <v>0</v>
      </c>
      <c r="H9" s="1">
        <v>1</v>
      </c>
      <c r="I9" t="b">
        <f t="shared" si="4"/>
        <v>0</v>
      </c>
      <c r="J9" t="b">
        <f t="shared" si="5"/>
        <v>0</v>
      </c>
      <c r="L9" t="str">
        <f t="shared" si="0"/>
        <v>Cleveland Browns</v>
      </c>
      <c r="M9" s="2">
        <f t="shared" si="1"/>
        <v>0.25480851750897082</v>
      </c>
      <c r="N9" t="str">
        <f t="shared" si="2"/>
        <v>Baltimore Ravens</v>
      </c>
      <c r="O9" s="2">
        <f t="shared" si="3"/>
        <v>0.74519148249102918</v>
      </c>
      <c r="P9" s="3">
        <f t="shared" si="6"/>
        <v>0.49038296498205836</v>
      </c>
    </row>
    <row r="10" spans="1:16">
      <c r="A10" t="s">
        <v>13</v>
      </c>
      <c r="B10">
        <v>5</v>
      </c>
      <c r="C10" t="s">
        <v>27</v>
      </c>
      <c r="D10" t="s">
        <v>41</v>
      </c>
      <c r="E10">
        <v>0.59009887033896957</v>
      </c>
      <c r="F10">
        <v>1</v>
      </c>
      <c r="G10">
        <v>0</v>
      </c>
      <c r="H10" s="1">
        <v>0</v>
      </c>
      <c r="I10" t="b">
        <f t="shared" si="4"/>
        <v>0</v>
      </c>
      <c r="J10" t="b">
        <f t="shared" si="5"/>
        <v>1</v>
      </c>
      <c r="L10" t="str">
        <f t="shared" si="0"/>
        <v>Jacksonville Jaguars</v>
      </c>
      <c r="M10" s="2">
        <f t="shared" si="1"/>
        <v>0.59009887033896957</v>
      </c>
      <c r="N10" t="str">
        <f t="shared" si="2"/>
        <v>Tampa Bay Buccaneers</v>
      </c>
      <c r="O10" s="2">
        <f t="shared" si="3"/>
        <v>0.40990112966103043</v>
      </c>
      <c r="P10" s="3">
        <f t="shared" si="6"/>
        <v>-0.18019774067793914</v>
      </c>
    </row>
    <row r="11" spans="1:16">
      <c r="A11" t="s">
        <v>14</v>
      </c>
      <c r="B11">
        <v>5</v>
      </c>
      <c r="C11" t="s">
        <v>28</v>
      </c>
      <c r="D11" t="s">
        <v>42</v>
      </c>
      <c r="E11">
        <v>0.59599660126874754</v>
      </c>
      <c r="F11">
        <v>1</v>
      </c>
      <c r="G11">
        <v>1</v>
      </c>
      <c r="H11" s="1">
        <v>1</v>
      </c>
      <c r="I11" t="b">
        <f t="shared" si="4"/>
        <v>1</v>
      </c>
      <c r="J11" t="b">
        <f t="shared" si="5"/>
        <v>1</v>
      </c>
      <c r="L11" t="str">
        <f t="shared" si="0"/>
        <v>Arizona Cardinals</v>
      </c>
      <c r="M11" s="2">
        <f t="shared" si="1"/>
        <v>0.59599660126874754</v>
      </c>
      <c r="N11" t="str">
        <f t="shared" si="2"/>
        <v>Detroit Lions</v>
      </c>
      <c r="O11" s="2">
        <f t="shared" si="3"/>
        <v>0.40400339873125246</v>
      </c>
      <c r="P11" s="3">
        <f t="shared" si="6"/>
        <v>-0.19199320253749508</v>
      </c>
    </row>
    <row r="12" spans="1:16">
      <c r="A12" t="s">
        <v>15</v>
      </c>
      <c r="B12">
        <v>5</v>
      </c>
      <c r="C12" t="s">
        <v>29</v>
      </c>
      <c r="D12" t="s">
        <v>43</v>
      </c>
      <c r="E12">
        <v>0.66300192545215331</v>
      </c>
      <c r="F12">
        <v>1</v>
      </c>
      <c r="G12">
        <v>1</v>
      </c>
      <c r="H12" s="1">
        <v>1</v>
      </c>
      <c r="I12" t="b">
        <f t="shared" si="4"/>
        <v>1</v>
      </c>
      <c r="J12" t="b">
        <f t="shared" si="5"/>
        <v>1</v>
      </c>
      <c r="L12" t="str">
        <f t="shared" si="0"/>
        <v>New England Patriots</v>
      </c>
      <c r="M12" s="2">
        <f t="shared" si="1"/>
        <v>0.66300192545215331</v>
      </c>
      <c r="N12" t="str">
        <f t="shared" si="2"/>
        <v>Dallas Cowboys</v>
      </c>
      <c r="O12" s="2">
        <f t="shared" si="3"/>
        <v>0.33699807454784669</v>
      </c>
      <c r="P12" s="3">
        <f t="shared" si="6"/>
        <v>-0.32600385090430661</v>
      </c>
    </row>
    <row r="13" spans="1:16">
      <c r="A13" t="s">
        <v>16</v>
      </c>
      <c r="B13">
        <v>5</v>
      </c>
      <c r="C13" t="s">
        <v>30</v>
      </c>
      <c r="D13" t="s">
        <v>44</v>
      </c>
      <c r="E13">
        <v>0.80300999808357432</v>
      </c>
      <c r="F13">
        <v>1</v>
      </c>
      <c r="G13">
        <v>1</v>
      </c>
      <c r="H13" s="1">
        <v>1</v>
      </c>
      <c r="I13" t="b">
        <f t="shared" si="4"/>
        <v>1</v>
      </c>
      <c r="J13" t="b">
        <f t="shared" si="5"/>
        <v>1</v>
      </c>
      <c r="L13" t="str">
        <f t="shared" si="0"/>
        <v>Denver Broncos</v>
      </c>
      <c r="M13" s="2">
        <f t="shared" si="1"/>
        <v>0.80300999808357432</v>
      </c>
      <c r="N13" t="str">
        <f t="shared" si="2"/>
        <v>Oakland Raiders</v>
      </c>
      <c r="O13" s="2">
        <f t="shared" si="3"/>
        <v>0.19699000191642568</v>
      </c>
      <c r="P13" s="3">
        <f t="shared" si="6"/>
        <v>-0.60601999616714863</v>
      </c>
    </row>
    <row r="14" spans="1:16">
      <c r="A14" t="s">
        <v>17</v>
      </c>
      <c r="B14">
        <v>5</v>
      </c>
      <c r="C14" t="s">
        <v>31</v>
      </c>
      <c r="D14" t="s">
        <v>45</v>
      </c>
      <c r="E14">
        <v>0.54689136042566011</v>
      </c>
      <c r="F14">
        <v>1</v>
      </c>
      <c r="G14">
        <v>0</v>
      </c>
      <c r="H14" s="1">
        <v>0</v>
      </c>
      <c r="I14" t="b">
        <f t="shared" si="4"/>
        <v>0</v>
      </c>
      <c r="J14" t="b">
        <f t="shared" si="5"/>
        <v>1</v>
      </c>
      <c r="L14" t="str">
        <f t="shared" si="0"/>
        <v>San Francisco 49ers</v>
      </c>
      <c r="M14" s="2">
        <f t="shared" si="1"/>
        <v>0.54689136042566011</v>
      </c>
      <c r="N14" t="str">
        <f t="shared" si="2"/>
        <v>New York Giants</v>
      </c>
      <c r="O14" s="2">
        <f t="shared" si="3"/>
        <v>0.45310863957433989</v>
      </c>
      <c r="P14" s="3">
        <f t="shared" si="6"/>
        <v>-9.3782720851320223E-2</v>
      </c>
    </row>
    <row r="15" spans="1:16">
      <c r="A15" t="s">
        <v>18</v>
      </c>
      <c r="B15">
        <v>5</v>
      </c>
      <c r="C15" t="s">
        <v>32</v>
      </c>
      <c r="D15" t="s">
        <v>46</v>
      </c>
      <c r="E15">
        <v>0.50813170567447785</v>
      </c>
      <c r="F15">
        <v>1</v>
      </c>
      <c r="G15">
        <v>1</v>
      </c>
      <c r="H15" s="1">
        <v>1</v>
      </c>
      <c r="I15" t="b">
        <f t="shared" si="4"/>
        <v>1</v>
      </c>
      <c r="J15" t="b">
        <f t="shared" si="5"/>
        <v>1</v>
      </c>
      <c r="L15" t="str">
        <f t="shared" si="0"/>
        <v>Pittsburgh Steelers</v>
      </c>
      <c r="M15" s="2">
        <f t="shared" si="1"/>
        <v>0.50813170567447785</v>
      </c>
      <c r="N15" t="str">
        <f t="shared" si="2"/>
        <v>San Diego Chargers</v>
      </c>
      <c r="O15" s="2">
        <f t="shared" si="3"/>
        <v>0.49186829432552215</v>
      </c>
      <c r="P15" s="3">
        <f t="shared" si="6"/>
        <v>-1.6263411348955703E-2</v>
      </c>
    </row>
    <row r="16" spans="1:16">
      <c r="G16" s="2"/>
      <c r="I16" s="2">
        <f>COUNTIF(I2:I15,TRUE)/(COUNTIF(I2:I15,TRUE)+COUNTIF(I2:I15,FALSE))</f>
        <v>0.5714285714285714</v>
      </c>
      <c r="J16" s="2">
        <f>COUNTIF(J2:J15,TRUE)/(COUNTIF(J2:J15,TRUE)+COUNTIF(J2:J15,FALSE))</f>
        <v>0.8571428571428571</v>
      </c>
      <c r="M16" s="2"/>
      <c r="O16" s="2"/>
    </row>
    <row r="17" spans="5:10">
      <c r="I17">
        <f>COUNTIF(I2:I15,TRUE)</f>
        <v>8</v>
      </c>
      <c r="J17">
        <f>COUNTIF(J2:J15,TRUE)</f>
        <v>12</v>
      </c>
    </row>
    <row r="18" spans="5:10">
      <c r="I18">
        <f>COUNTIF(I2:I15,TRUE)+COUNTIF(I2:I15,FALSE)</f>
        <v>14</v>
      </c>
    </row>
    <row r="19" spans="5:10">
      <c r="E19" s="6"/>
      <c r="F19" s="6"/>
    </row>
    <row r="20" spans="5:10">
      <c r="F20" s="6"/>
    </row>
  </sheetData>
  <conditionalFormatting sqref="N2:N15">
    <cfRule type="expression" dxfId="15" priority="7">
      <formula>$O2&lt;0.5</formula>
    </cfRule>
    <cfRule type="expression" dxfId="14" priority="8">
      <formula>$O2&gt;0.5</formula>
    </cfRule>
  </conditionalFormatting>
  <conditionalFormatting sqref="L2:L15">
    <cfRule type="expression" dxfId="13" priority="5">
      <formula>$M2&lt;0.5</formula>
    </cfRule>
    <cfRule type="expression" dxfId="12" priority="6">
      <formula>$M2&gt;0.5</formula>
    </cfRule>
  </conditionalFormatting>
  <conditionalFormatting sqref="M2:M15">
    <cfRule type="cellIs" dxfId="11" priority="3" operator="lessThan">
      <formula>0.5</formula>
    </cfRule>
    <cfRule type="cellIs" dxfId="10" priority="4" operator="greaterThan">
      <formula>0.5</formula>
    </cfRule>
  </conditionalFormatting>
  <conditionalFormatting sqref="O2:O15">
    <cfRule type="cellIs" dxfId="9" priority="1" operator="lessThan">
      <formula>0.5</formula>
    </cfRule>
    <cfRule type="cellIs" dxfId="8" priority="2" operator="greaterThan">
      <formula>0.5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8" sqref="C18:F21"/>
    </sheetView>
  </sheetViews>
  <sheetFormatPr baseColWidth="10" defaultColWidth="8.83203125" defaultRowHeight="14" x14ac:dyDescent="0"/>
  <cols>
    <col min="7" max="7" width="12.33203125" bestFit="1" customWidth="1"/>
    <col min="8" max="8" width="6" bestFit="1" customWidth="1"/>
    <col min="9" max="9" width="8" bestFit="1" customWidth="1"/>
    <col min="10" max="10" width="12.33203125" bestFit="1" customWidth="1"/>
    <col min="12" max="12" width="17.33203125" bestFit="1" customWidth="1"/>
    <col min="13" max="13" width="6" bestFit="1" customWidth="1"/>
    <col min="14" max="14" width="18.5" bestFit="1" customWidth="1"/>
    <col min="15" max="15" width="6" bestFit="1" customWidth="1"/>
    <col min="16" max="16" width="6.66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95</v>
      </c>
      <c r="H1" s="1" t="s">
        <v>96</v>
      </c>
      <c r="I1" t="s">
        <v>97</v>
      </c>
      <c r="J1" t="s">
        <v>95</v>
      </c>
      <c r="L1" t="s">
        <v>1</v>
      </c>
      <c r="M1" s="2" t="s">
        <v>98</v>
      </c>
      <c r="N1" t="s">
        <v>2</v>
      </c>
      <c r="O1" s="2" t="s">
        <v>98</v>
      </c>
      <c r="P1" t="s">
        <v>99</v>
      </c>
    </row>
    <row r="2" spans="1:16">
      <c r="A2" t="s">
        <v>5</v>
      </c>
      <c r="B2">
        <v>5</v>
      </c>
      <c r="C2" t="s">
        <v>19</v>
      </c>
      <c r="D2" t="s">
        <v>33</v>
      </c>
      <c r="E2">
        <v>0.64660501994341746</v>
      </c>
      <c r="F2">
        <v>1</v>
      </c>
      <c r="G2">
        <v>1</v>
      </c>
      <c r="H2" s="1"/>
      <c r="I2" t="str">
        <f>IF(H2="","",IF(F2=H2,TRUE,FALSE))</f>
        <v/>
      </c>
      <c r="J2" t="str">
        <f>IF(H2="","",IF(G2=H2,TRUE,FALSE))</f>
        <v/>
      </c>
      <c r="L2" t="str">
        <f t="shared" ref="L2:L15" si="0">C2</f>
        <v>Indianapolis Colts</v>
      </c>
      <c r="M2" s="2">
        <f t="shared" ref="M2:M15" si="1">E2</f>
        <v>0.64660501994341746</v>
      </c>
      <c r="N2" t="str">
        <f t="shared" ref="N2:N15" si="2">D2</f>
        <v>Houston Texans</v>
      </c>
      <c r="O2" s="2">
        <f t="shared" ref="O2:O15" si="3">1-E2</f>
        <v>0.35339498005658254</v>
      </c>
      <c r="P2" s="3">
        <f>O2-M2</f>
        <v>-0.29321003988683492</v>
      </c>
    </row>
    <row r="3" spans="1:16">
      <c r="A3" t="s">
        <v>6</v>
      </c>
      <c r="B3">
        <v>5</v>
      </c>
      <c r="C3" t="s">
        <v>20</v>
      </c>
      <c r="D3" t="s">
        <v>34</v>
      </c>
      <c r="E3">
        <v>0.27502798350852964</v>
      </c>
      <c r="F3">
        <v>0</v>
      </c>
      <c r="G3">
        <v>0</v>
      </c>
      <c r="H3" s="1"/>
      <c r="I3" t="str">
        <f t="shared" ref="I3:I15" si="4">IF(H3="","",IF(F3=H3,TRUE,FALSE))</f>
        <v/>
      </c>
      <c r="J3" t="str">
        <f t="shared" ref="J3:J15" si="5">IF(H3="","",IF(G3=H3,TRUE,FALSE))</f>
        <v/>
      </c>
      <c r="L3" t="str">
        <f t="shared" si="0"/>
        <v>Washington Redskins</v>
      </c>
      <c r="M3" s="2">
        <f t="shared" si="1"/>
        <v>0.27502798350852964</v>
      </c>
      <c r="N3" t="str">
        <f t="shared" si="2"/>
        <v>Atlanta Falcons</v>
      </c>
      <c r="O3" s="2">
        <f t="shared" si="3"/>
        <v>0.72497201649147036</v>
      </c>
      <c r="P3" s="3">
        <f t="shared" ref="P3:P15" si="6">O3-M3</f>
        <v>0.44994403298294072</v>
      </c>
    </row>
    <row r="4" spans="1:16">
      <c r="A4" t="s">
        <v>7</v>
      </c>
      <c r="B4">
        <v>5</v>
      </c>
      <c r="C4" t="s">
        <v>21</v>
      </c>
      <c r="D4" t="s">
        <v>35</v>
      </c>
      <c r="E4">
        <v>0.52232582209722289</v>
      </c>
      <c r="F4">
        <v>1</v>
      </c>
      <c r="G4">
        <v>0</v>
      </c>
      <c r="H4" s="1"/>
      <c r="I4" t="str">
        <f t="shared" si="4"/>
        <v/>
      </c>
      <c r="J4" t="str">
        <f t="shared" si="5"/>
        <v/>
      </c>
      <c r="L4" t="str">
        <f t="shared" si="0"/>
        <v>Seattle Seahawks</v>
      </c>
      <c r="M4" s="2">
        <f t="shared" si="1"/>
        <v>0.52232582209722289</v>
      </c>
      <c r="N4" t="str">
        <f t="shared" si="2"/>
        <v>Cincinnati Bengals</v>
      </c>
      <c r="O4" s="2">
        <f t="shared" si="3"/>
        <v>0.47767417790277711</v>
      </c>
      <c r="P4" s="3">
        <f t="shared" si="6"/>
        <v>-4.4651644194445783E-2</v>
      </c>
    </row>
    <row r="5" spans="1:16">
      <c r="A5" t="s">
        <v>8</v>
      </c>
      <c r="B5">
        <v>5</v>
      </c>
      <c r="C5" t="s">
        <v>22</v>
      </c>
      <c r="D5" t="s">
        <v>36</v>
      </c>
      <c r="E5">
        <v>0.34695402882512433</v>
      </c>
      <c r="F5">
        <v>0</v>
      </c>
      <c r="G5">
        <v>0</v>
      </c>
      <c r="H5" s="1"/>
      <c r="I5" t="str">
        <f t="shared" si="4"/>
        <v/>
      </c>
      <c r="J5" t="str">
        <f t="shared" si="5"/>
        <v/>
      </c>
      <c r="L5" t="str">
        <f t="shared" si="0"/>
        <v>St. Louis Rams</v>
      </c>
      <c r="M5" s="2">
        <f t="shared" si="1"/>
        <v>0.34695402882512433</v>
      </c>
      <c r="N5" t="str">
        <f t="shared" si="2"/>
        <v>Green Bay Packers</v>
      </c>
      <c r="O5" s="2">
        <f t="shared" si="3"/>
        <v>0.65304597117487573</v>
      </c>
      <c r="P5" s="3">
        <f t="shared" si="6"/>
        <v>0.3060919423497514</v>
      </c>
    </row>
    <row r="6" spans="1:16">
      <c r="A6" t="s">
        <v>9</v>
      </c>
      <c r="B6">
        <v>5</v>
      </c>
      <c r="C6" t="s">
        <v>23</v>
      </c>
      <c r="D6" t="s">
        <v>37</v>
      </c>
      <c r="E6">
        <v>0.47929885468495725</v>
      </c>
      <c r="F6">
        <v>0</v>
      </c>
      <c r="G6">
        <v>0</v>
      </c>
      <c r="H6" s="1"/>
      <c r="I6" t="str">
        <f t="shared" si="4"/>
        <v/>
      </c>
      <c r="J6" t="str">
        <f t="shared" si="5"/>
        <v/>
      </c>
      <c r="L6" t="str">
        <f t="shared" si="0"/>
        <v>Chicago Bears</v>
      </c>
      <c r="M6" s="2">
        <f t="shared" si="1"/>
        <v>0.47929885468495725</v>
      </c>
      <c r="N6" t="str">
        <f t="shared" si="2"/>
        <v>Kansas City Chiefs</v>
      </c>
      <c r="O6" s="2">
        <f t="shared" si="3"/>
        <v>0.52070114531504275</v>
      </c>
      <c r="P6" s="3">
        <f t="shared" si="6"/>
        <v>4.1402290630085492E-2</v>
      </c>
    </row>
    <row r="7" spans="1:16">
      <c r="A7" t="s">
        <v>10</v>
      </c>
      <c r="B7">
        <v>5</v>
      </c>
      <c r="C7" t="s">
        <v>24</v>
      </c>
      <c r="D7" t="s">
        <v>38</v>
      </c>
      <c r="E7">
        <v>0.66351340243918788</v>
      </c>
      <c r="F7">
        <v>1</v>
      </c>
      <c r="G7">
        <v>1</v>
      </c>
      <c r="H7" s="1"/>
      <c r="I7" t="str">
        <f t="shared" si="4"/>
        <v/>
      </c>
      <c r="J7" t="str">
        <f t="shared" si="5"/>
        <v/>
      </c>
      <c r="L7" t="str">
        <f t="shared" si="0"/>
        <v>Buffalo Bills</v>
      </c>
      <c r="M7" s="2">
        <f t="shared" si="1"/>
        <v>0.66351340243918788</v>
      </c>
      <c r="N7" t="str">
        <f t="shared" si="2"/>
        <v>Tennessee Titans</v>
      </c>
      <c r="O7" s="2">
        <f t="shared" si="3"/>
        <v>0.33648659756081212</v>
      </c>
      <c r="P7" s="3">
        <f t="shared" si="6"/>
        <v>-0.32702680487837577</v>
      </c>
    </row>
    <row r="8" spans="1:16">
      <c r="A8" t="s">
        <v>11</v>
      </c>
      <c r="B8">
        <v>5</v>
      </c>
      <c r="C8" t="s">
        <v>25</v>
      </c>
      <c r="D8" t="s">
        <v>39</v>
      </c>
      <c r="E8">
        <v>0.52173686318751444</v>
      </c>
      <c r="F8">
        <v>1</v>
      </c>
      <c r="G8">
        <v>0</v>
      </c>
      <c r="H8" s="1"/>
      <c r="I8" t="str">
        <f t="shared" si="4"/>
        <v/>
      </c>
      <c r="J8" t="str">
        <f t="shared" si="5"/>
        <v/>
      </c>
      <c r="L8" t="str">
        <f t="shared" si="0"/>
        <v>New Orleans Saints</v>
      </c>
      <c r="M8" s="2">
        <f t="shared" si="1"/>
        <v>0.52173686318751444</v>
      </c>
      <c r="N8" t="str">
        <f t="shared" si="2"/>
        <v>Philadelphia Eagles</v>
      </c>
      <c r="O8" s="2">
        <f t="shared" si="3"/>
        <v>0.47826313681248556</v>
      </c>
      <c r="P8" s="3">
        <f t="shared" si="6"/>
        <v>-4.3473726375028887E-2</v>
      </c>
    </row>
    <row r="9" spans="1:16">
      <c r="A9" t="s">
        <v>12</v>
      </c>
      <c r="B9">
        <v>5</v>
      </c>
      <c r="C9" t="s">
        <v>26</v>
      </c>
      <c r="D9" t="s">
        <v>40</v>
      </c>
      <c r="E9">
        <v>0.27595122695278612</v>
      </c>
      <c r="F9">
        <v>0</v>
      </c>
      <c r="G9">
        <v>0</v>
      </c>
      <c r="H9" s="1"/>
      <c r="I9" t="str">
        <f t="shared" si="4"/>
        <v/>
      </c>
      <c r="J9" t="str">
        <f t="shared" si="5"/>
        <v/>
      </c>
      <c r="L9" t="str">
        <f t="shared" si="0"/>
        <v>Cleveland Browns</v>
      </c>
      <c r="M9" s="2">
        <f t="shared" si="1"/>
        <v>0.27595122695278612</v>
      </c>
      <c r="N9" t="str">
        <f t="shared" si="2"/>
        <v>Baltimore Ravens</v>
      </c>
      <c r="O9" s="2">
        <f t="shared" si="3"/>
        <v>0.72404877304721382</v>
      </c>
      <c r="P9" s="3">
        <f t="shared" si="6"/>
        <v>0.4480975460944277</v>
      </c>
    </row>
    <row r="10" spans="1:16">
      <c r="A10" t="s">
        <v>13</v>
      </c>
      <c r="B10">
        <v>5</v>
      </c>
      <c r="C10" t="s">
        <v>27</v>
      </c>
      <c r="D10" t="s">
        <v>41</v>
      </c>
      <c r="E10">
        <v>0.59855523060337734</v>
      </c>
      <c r="F10">
        <v>1</v>
      </c>
      <c r="G10">
        <v>0</v>
      </c>
      <c r="H10" s="1"/>
      <c r="I10" t="str">
        <f t="shared" si="4"/>
        <v/>
      </c>
      <c r="J10" t="str">
        <f t="shared" si="5"/>
        <v/>
      </c>
      <c r="L10" t="str">
        <f t="shared" si="0"/>
        <v>Jacksonville Jaguars</v>
      </c>
      <c r="M10" s="2">
        <f t="shared" si="1"/>
        <v>0.59855523060337734</v>
      </c>
      <c r="N10" t="str">
        <f t="shared" si="2"/>
        <v>Tampa Bay Buccaneers</v>
      </c>
      <c r="O10" s="2">
        <f t="shared" si="3"/>
        <v>0.40144476939662266</v>
      </c>
      <c r="P10" s="3">
        <f t="shared" si="6"/>
        <v>-0.19711046120675468</v>
      </c>
    </row>
    <row r="11" spans="1:16">
      <c r="A11" t="s">
        <v>14</v>
      </c>
      <c r="B11">
        <v>5</v>
      </c>
      <c r="C11" t="s">
        <v>28</v>
      </c>
      <c r="D11" t="s">
        <v>42</v>
      </c>
      <c r="E11">
        <v>0.59810531003941358</v>
      </c>
      <c r="F11">
        <v>1</v>
      </c>
      <c r="G11">
        <v>1</v>
      </c>
      <c r="H11" s="1"/>
      <c r="I11" t="str">
        <f t="shared" si="4"/>
        <v/>
      </c>
      <c r="J11" t="str">
        <f t="shared" si="5"/>
        <v/>
      </c>
      <c r="L11" t="str">
        <f t="shared" si="0"/>
        <v>Arizona Cardinals</v>
      </c>
      <c r="M11" s="2">
        <f t="shared" si="1"/>
        <v>0.59810531003941358</v>
      </c>
      <c r="N11" t="str">
        <f t="shared" si="2"/>
        <v>Detroit Lions</v>
      </c>
      <c r="O11" s="2">
        <f t="shared" si="3"/>
        <v>0.40189468996058642</v>
      </c>
      <c r="P11" s="3">
        <f t="shared" si="6"/>
        <v>-0.19621062007882717</v>
      </c>
    </row>
    <row r="12" spans="1:16">
      <c r="A12" t="s">
        <v>15</v>
      </c>
      <c r="B12">
        <v>5</v>
      </c>
      <c r="C12" t="s">
        <v>29</v>
      </c>
      <c r="D12" t="s">
        <v>43</v>
      </c>
      <c r="E12">
        <v>0.67840615741034893</v>
      </c>
      <c r="F12">
        <v>1</v>
      </c>
      <c r="G12">
        <v>1</v>
      </c>
      <c r="H12" s="1"/>
      <c r="I12" t="str">
        <f t="shared" si="4"/>
        <v/>
      </c>
      <c r="J12" t="str">
        <f t="shared" si="5"/>
        <v/>
      </c>
      <c r="L12" t="str">
        <f t="shared" si="0"/>
        <v>New England Patriots</v>
      </c>
      <c r="M12" s="2">
        <f t="shared" si="1"/>
        <v>0.67840615741034893</v>
      </c>
      <c r="N12" t="str">
        <f t="shared" si="2"/>
        <v>Dallas Cowboys</v>
      </c>
      <c r="O12" s="2">
        <f t="shared" si="3"/>
        <v>0.32159384258965107</v>
      </c>
      <c r="P12" s="3">
        <f t="shared" si="6"/>
        <v>-0.35681231482069786</v>
      </c>
    </row>
    <row r="13" spans="1:16">
      <c r="A13" t="s">
        <v>16</v>
      </c>
      <c r="B13">
        <v>5</v>
      </c>
      <c r="C13" t="s">
        <v>30</v>
      </c>
      <c r="D13" t="s">
        <v>44</v>
      </c>
      <c r="E13">
        <v>0.8172645747361611</v>
      </c>
      <c r="F13">
        <v>1</v>
      </c>
      <c r="G13">
        <v>1</v>
      </c>
      <c r="H13" s="1"/>
      <c r="I13" t="str">
        <f t="shared" si="4"/>
        <v/>
      </c>
      <c r="J13" t="str">
        <f t="shared" si="5"/>
        <v/>
      </c>
      <c r="L13" t="str">
        <f t="shared" si="0"/>
        <v>Denver Broncos</v>
      </c>
      <c r="M13" s="2">
        <f t="shared" si="1"/>
        <v>0.8172645747361611</v>
      </c>
      <c r="N13" t="str">
        <f t="shared" si="2"/>
        <v>Oakland Raiders</v>
      </c>
      <c r="O13" s="2">
        <f t="shared" si="3"/>
        <v>0.1827354252638389</v>
      </c>
      <c r="P13" s="3">
        <f t="shared" si="6"/>
        <v>-0.6345291494723222</v>
      </c>
    </row>
    <row r="14" spans="1:16">
      <c r="A14" t="s">
        <v>17</v>
      </c>
      <c r="B14">
        <v>5</v>
      </c>
      <c r="C14" t="s">
        <v>31</v>
      </c>
      <c r="D14" t="s">
        <v>45</v>
      </c>
      <c r="E14">
        <v>0.58134962775644861</v>
      </c>
      <c r="F14">
        <v>1</v>
      </c>
      <c r="G14">
        <v>0</v>
      </c>
      <c r="H14" s="1"/>
      <c r="I14" t="str">
        <f t="shared" si="4"/>
        <v/>
      </c>
      <c r="J14" t="str">
        <f t="shared" si="5"/>
        <v/>
      </c>
      <c r="L14" t="str">
        <f t="shared" si="0"/>
        <v>San Francisco 49ers</v>
      </c>
      <c r="M14" s="2">
        <f t="shared" si="1"/>
        <v>0.58134962775644861</v>
      </c>
      <c r="N14" t="str">
        <f t="shared" si="2"/>
        <v>New York Giants</v>
      </c>
      <c r="O14" s="2">
        <f t="shared" si="3"/>
        <v>0.41865037224355139</v>
      </c>
      <c r="P14" s="3">
        <f t="shared" si="6"/>
        <v>-0.16269925551289721</v>
      </c>
    </row>
    <row r="15" spans="1:16">
      <c r="A15" t="s">
        <v>18</v>
      </c>
      <c r="B15">
        <v>5</v>
      </c>
      <c r="C15" t="s">
        <v>32</v>
      </c>
      <c r="D15" t="s">
        <v>46</v>
      </c>
      <c r="E15">
        <v>0.5029422431079521</v>
      </c>
      <c r="F15">
        <v>1</v>
      </c>
      <c r="G15">
        <v>1</v>
      </c>
      <c r="H15" s="1"/>
      <c r="I15" t="str">
        <f t="shared" si="4"/>
        <v/>
      </c>
      <c r="J15" t="str">
        <f t="shared" si="5"/>
        <v/>
      </c>
      <c r="L15" t="str">
        <f t="shared" si="0"/>
        <v>Pittsburgh Steelers</v>
      </c>
      <c r="M15" s="2">
        <f t="shared" si="1"/>
        <v>0.5029422431079521</v>
      </c>
      <c r="N15" t="str">
        <f t="shared" si="2"/>
        <v>San Diego Chargers</v>
      </c>
      <c r="O15" s="2">
        <f t="shared" si="3"/>
        <v>0.4970577568920479</v>
      </c>
      <c r="P15" s="3">
        <f t="shared" si="6"/>
        <v>-5.8844862159042055E-3</v>
      </c>
    </row>
    <row r="16" spans="1:16">
      <c r="G16" s="2"/>
      <c r="I16" s="2" t="e">
        <f>COUNTIF(I2:I15,TRUE)/(COUNTIF(I2:I15,TRUE)+COUNTIF(I2:I15,FALSE))</f>
        <v>#DIV/0!</v>
      </c>
      <c r="J16" s="2" t="e">
        <f>COUNTIF(J2:J15,TRUE)/(COUNTIF(J2:J15,TRUE)+COUNTIF(J2:J15,FALSE))</f>
        <v>#DIV/0!</v>
      </c>
      <c r="M16" s="2"/>
      <c r="O16" s="2"/>
    </row>
    <row r="17" spans="9:10">
      <c r="I17">
        <f>COUNTIF(I2:I15,TRUE)</f>
        <v>0</v>
      </c>
      <c r="J17">
        <f>COUNTIF(J2:J15,TRUE)</f>
        <v>0</v>
      </c>
    </row>
    <row r="18" spans="9:10">
      <c r="I18">
        <f>COUNTIF(I2:I15,TRUE)+COUNTIF(I2:I15,FALSE)</f>
        <v>0</v>
      </c>
    </row>
  </sheetData>
  <conditionalFormatting sqref="N2:N15">
    <cfRule type="expression" dxfId="7" priority="7">
      <formula>$O2&lt;0.5</formula>
    </cfRule>
    <cfRule type="expression" dxfId="6" priority="8">
      <formula>$O2&gt;0.5</formula>
    </cfRule>
  </conditionalFormatting>
  <conditionalFormatting sqref="L2:L15">
    <cfRule type="expression" dxfId="5" priority="5">
      <formula>$M2&lt;0.5</formula>
    </cfRule>
    <cfRule type="expression" dxfId="4" priority="6">
      <formula>$M2&gt;0.5</formula>
    </cfRule>
  </conditionalFormatting>
  <conditionalFormatting sqref="M2:M15">
    <cfRule type="cellIs" dxfId="3" priority="3" operator="lessThan">
      <formula>0.5</formula>
    </cfRule>
    <cfRule type="cellIs" dxfId="2" priority="4" operator="greaterThan">
      <formula>0.5</formula>
    </cfRule>
  </conditionalFormatting>
  <conditionalFormatting sqref="O2:O15">
    <cfRule type="cellIs" dxfId="1" priority="1" operator="lessThan">
      <formula>0.5</formula>
    </cfRule>
    <cfRule type="cellIs" dxfId="0" priority="2" operator="greaterThan">
      <formula>0.5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K32"/>
  <sheetViews>
    <sheetView workbookViewId="0">
      <selection activeCell="E2" sqref="E2"/>
    </sheetView>
  </sheetViews>
  <sheetFormatPr baseColWidth="10" defaultColWidth="8.83203125" defaultRowHeight="14" x14ac:dyDescent="0"/>
  <cols>
    <col min="2" max="2" width="17.33203125" bestFit="1" customWidth="1"/>
    <col min="3" max="3" width="18.5" bestFit="1" customWidth="1"/>
    <col min="4" max="4" width="9.83203125" bestFit="1" customWidth="1"/>
    <col min="5" max="5" width="7.83203125" bestFit="1" customWidth="1"/>
    <col min="6" max="6" width="8.33203125" bestFit="1" customWidth="1"/>
    <col min="7" max="7" width="9.6640625" bestFit="1" customWidth="1"/>
    <col min="8" max="8" width="8.83203125" bestFit="1" customWidth="1"/>
    <col min="9" max="9" width="7.83203125" bestFit="1" customWidth="1"/>
    <col min="10" max="10" width="11.5" bestFit="1" customWidth="1"/>
    <col min="11" max="11" width="7.1640625" bestFit="1" customWidth="1"/>
  </cols>
  <sheetData>
    <row r="1" spans="1:11"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>
      <c r="A2" t="s">
        <v>55</v>
      </c>
      <c r="B2" t="s">
        <v>19</v>
      </c>
      <c r="C2" t="s">
        <v>33</v>
      </c>
      <c r="D2" s="6">
        <v>-0.64406779660998836</v>
      </c>
      <c r="E2" s="6">
        <v>2.8589588377724056</v>
      </c>
      <c r="F2" s="6">
        <v>0</v>
      </c>
      <c r="G2" s="6">
        <v>6.0093825665859519</v>
      </c>
      <c r="H2" s="6">
        <v>-9</v>
      </c>
      <c r="I2" s="6">
        <v>-4</v>
      </c>
      <c r="J2" s="6">
        <v>0</v>
      </c>
      <c r="K2" s="7">
        <v>-5.7308716707019567</v>
      </c>
    </row>
    <row r="3" spans="1:11">
      <c r="A3" t="s">
        <v>56</v>
      </c>
      <c r="B3" t="s">
        <v>20</v>
      </c>
      <c r="C3" t="s">
        <v>34</v>
      </c>
      <c r="D3" s="6">
        <v>2.5241379310340051</v>
      </c>
      <c r="E3" s="6">
        <v>-0.39425287356319672</v>
      </c>
      <c r="F3" s="6">
        <v>0</v>
      </c>
      <c r="G3" s="6">
        <v>0.43390804597700061</v>
      </c>
      <c r="H3" s="6">
        <v>3</v>
      </c>
      <c r="I3" s="6">
        <v>-3</v>
      </c>
      <c r="J3" s="6">
        <v>-5</v>
      </c>
      <c r="K3" s="7">
        <v>-2.9234482758626292</v>
      </c>
    </row>
    <row r="4" spans="1:11">
      <c r="A4" t="s">
        <v>57</v>
      </c>
      <c r="B4" t="s">
        <v>21</v>
      </c>
      <c r="C4" t="s">
        <v>35</v>
      </c>
      <c r="D4" s="6">
        <v>2.1103448275860046</v>
      </c>
      <c r="E4" s="6">
        <v>0.7252873563218003</v>
      </c>
      <c r="F4" s="6">
        <v>-2</v>
      </c>
      <c r="G4" s="6">
        <v>1.606321839080449</v>
      </c>
      <c r="H4" s="6">
        <v>0</v>
      </c>
      <c r="I4" s="6">
        <v>-3</v>
      </c>
      <c r="J4" s="6">
        <v>7.5</v>
      </c>
      <c r="K4" s="7">
        <v>8.330344827585904</v>
      </c>
    </row>
    <row r="5" spans="1:11">
      <c r="A5" t="s">
        <v>58</v>
      </c>
      <c r="B5" t="s">
        <v>22</v>
      </c>
      <c r="C5" t="s">
        <v>36</v>
      </c>
      <c r="D5" s="6">
        <v>-14.000833333332992</v>
      </c>
      <c r="E5" s="6">
        <v>-1.0466666666666029</v>
      </c>
      <c r="F5" s="6">
        <v>-2</v>
      </c>
      <c r="G5" s="6">
        <v>-2.8541666666666488</v>
      </c>
      <c r="H5" s="6">
        <v>-12</v>
      </c>
      <c r="I5" s="6">
        <v>-3</v>
      </c>
      <c r="J5" s="6">
        <v>-7.5</v>
      </c>
      <c r="K5" s="7">
        <v>-50.881999999999493</v>
      </c>
    </row>
    <row r="6" spans="1:11">
      <c r="A6" t="s">
        <v>59</v>
      </c>
      <c r="B6" t="s">
        <v>23</v>
      </c>
      <c r="C6" t="s">
        <v>37</v>
      </c>
      <c r="D6" s="6">
        <v>0.65587614356098811</v>
      </c>
      <c r="E6" s="6">
        <v>0.84377199155520088</v>
      </c>
      <c r="F6" s="6">
        <v>0</v>
      </c>
      <c r="G6" s="6">
        <v>1.4338494018296988</v>
      </c>
      <c r="H6" s="6">
        <v>-12</v>
      </c>
      <c r="I6" s="6">
        <v>-3</v>
      </c>
      <c r="J6" s="6">
        <v>-5</v>
      </c>
      <c r="K6" s="7">
        <v>-20.479802955664937</v>
      </c>
    </row>
    <row r="7" spans="1:11">
      <c r="A7" t="s">
        <v>60</v>
      </c>
      <c r="B7" t="s">
        <v>24</v>
      </c>
      <c r="C7" t="s">
        <v>38</v>
      </c>
      <c r="D7" s="6">
        <v>-4.175058548008991</v>
      </c>
      <c r="E7" s="6">
        <v>0.440281030445</v>
      </c>
      <c r="F7" s="6">
        <v>0</v>
      </c>
      <c r="G7" s="6">
        <v>0.40983606557375207</v>
      </c>
      <c r="H7" s="6">
        <v>3</v>
      </c>
      <c r="I7" s="6">
        <v>-4</v>
      </c>
      <c r="J7" s="6">
        <v>0</v>
      </c>
      <c r="K7" s="7">
        <v>-5.1899297423882862</v>
      </c>
    </row>
    <row r="8" spans="1:11">
      <c r="A8" t="s">
        <v>61</v>
      </c>
      <c r="B8" t="s">
        <v>25</v>
      </c>
      <c r="C8" t="s">
        <v>39</v>
      </c>
      <c r="D8" s="6">
        <v>-1.3735091023220036</v>
      </c>
      <c r="E8" s="6">
        <v>1.1889516635279946</v>
      </c>
      <c r="F8" s="6">
        <v>2</v>
      </c>
      <c r="G8" s="6">
        <v>2.1704331450093983</v>
      </c>
      <c r="H8" s="6">
        <v>-9</v>
      </c>
      <c r="I8" s="6">
        <v>-1</v>
      </c>
      <c r="J8" s="6">
        <v>-5</v>
      </c>
      <c r="K8" s="7">
        <v>-13.216949152541533</v>
      </c>
    </row>
    <row r="9" spans="1:11">
      <c r="A9" t="s">
        <v>62</v>
      </c>
      <c r="B9" t="s">
        <v>26</v>
      </c>
      <c r="C9" t="s">
        <v>40</v>
      </c>
      <c r="D9" s="6">
        <v>-8.411600279525004</v>
      </c>
      <c r="E9" s="6">
        <v>-7.6869322152404607E-2</v>
      </c>
      <c r="F9" s="6">
        <v>0</v>
      </c>
      <c r="G9" s="6">
        <v>-1.2176799440950514</v>
      </c>
      <c r="H9" s="6">
        <v>-3</v>
      </c>
      <c r="I9" s="6">
        <v>-3</v>
      </c>
      <c r="J9" s="6">
        <v>0</v>
      </c>
      <c r="K9" s="7">
        <v>-18.847379454926951</v>
      </c>
    </row>
    <row r="10" spans="1:11">
      <c r="A10" t="s">
        <v>63</v>
      </c>
      <c r="B10" t="s">
        <v>27</v>
      </c>
      <c r="C10" t="s">
        <v>41</v>
      </c>
      <c r="D10" s="6">
        <v>-3.6264367816090157</v>
      </c>
      <c r="E10" s="6">
        <v>-0.92528735632180314</v>
      </c>
      <c r="F10" s="6">
        <v>0</v>
      </c>
      <c r="G10" s="6">
        <v>-1.0258620689654996</v>
      </c>
      <c r="H10" s="6">
        <v>3</v>
      </c>
      <c r="I10" s="6">
        <v>0</v>
      </c>
      <c r="J10" s="6">
        <v>-2.5</v>
      </c>
      <c r="K10" s="7">
        <v>-6.0931034482755821</v>
      </c>
    </row>
    <row r="11" spans="1:11">
      <c r="A11" t="s">
        <v>64</v>
      </c>
      <c r="B11" t="s">
        <v>28</v>
      </c>
      <c r="C11" t="s">
        <v>42</v>
      </c>
      <c r="D11" s="6">
        <v>7.7411402157160012</v>
      </c>
      <c r="E11" s="6">
        <v>-0.1941448382126012</v>
      </c>
      <c r="F11" s="6">
        <v>0</v>
      </c>
      <c r="G11" s="6">
        <v>-1.315870570107851</v>
      </c>
      <c r="H11" s="6">
        <v>-3</v>
      </c>
      <c r="I11" s="6">
        <v>-2</v>
      </c>
      <c r="J11" s="6">
        <v>-2.5</v>
      </c>
      <c r="K11" s="7">
        <v>-1.5226502311253411</v>
      </c>
    </row>
    <row r="12" spans="1:11">
      <c r="A12" t="s">
        <v>65</v>
      </c>
      <c r="B12" t="s">
        <v>29</v>
      </c>
      <c r="C12" t="s">
        <v>43</v>
      </c>
      <c r="D12" s="6">
        <v>-0.87922705313999927</v>
      </c>
      <c r="E12" s="6">
        <v>-0.39774557165859648</v>
      </c>
      <c r="F12" s="6">
        <v>2</v>
      </c>
      <c r="G12" s="6">
        <v>-0.82125603864735108</v>
      </c>
      <c r="H12" s="6">
        <v>-9</v>
      </c>
      <c r="I12" s="6">
        <v>-1</v>
      </c>
      <c r="J12" s="6">
        <v>0</v>
      </c>
      <c r="K12" s="7">
        <v>-12.117874396135138</v>
      </c>
    </row>
    <row r="13" spans="1:11">
      <c r="A13" t="s">
        <v>66</v>
      </c>
      <c r="B13" t="s">
        <v>30</v>
      </c>
      <c r="C13" t="s">
        <v>44</v>
      </c>
      <c r="D13" s="6">
        <v>-11.210526315789991</v>
      </c>
      <c r="E13" s="6">
        <v>-0.5964912280702066</v>
      </c>
      <c r="F13" s="6">
        <v>0</v>
      </c>
      <c r="G13" s="6">
        <v>-0.61403508771930237</v>
      </c>
      <c r="H13" s="6">
        <v>3</v>
      </c>
      <c r="I13" s="6">
        <v>-4</v>
      </c>
      <c r="J13" s="6">
        <v>0</v>
      </c>
      <c r="K13" s="7">
        <v>-16.105263157895397</v>
      </c>
    </row>
    <row r="14" spans="1:11">
      <c r="A14" t="s">
        <v>67</v>
      </c>
      <c r="B14" t="s">
        <v>31</v>
      </c>
      <c r="C14" t="s">
        <v>45</v>
      </c>
      <c r="D14" s="6">
        <v>-0.65703877179197434</v>
      </c>
      <c r="E14" s="6">
        <v>-1.7085610200363988</v>
      </c>
      <c r="F14" s="6">
        <v>-2</v>
      </c>
      <c r="G14" s="6">
        <v>-4.4301327088212483</v>
      </c>
      <c r="H14" s="6">
        <v>-9</v>
      </c>
      <c r="I14" s="6">
        <v>-5</v>
      </c>
      <c r="J14" s="6">
        <v>2.5</v>
      </c>
      <c r="K14" s="7">
        <v>-24.354879000779544</v>
      </c>
    </row>
    <row r="15" spans="1:11">
      <c r="A15" t="s">
        <v>68</v>
      </c>
      <c r="B15" t="s">
        <v>32</v>
      </c>
      <c r="C15" t="s">
        <v>46</v>
      </c>
      <c r="D15" s="6">
        <v>-3.7851140456180019</v>
      </c>
      <c r="E15" s="6">
        <v>0.10404161664659739</v>
      </c>
      <c r="F15" s="6">
        <v>0</v>
      </c>
      <c r="G15" s="6">
        <v>1.1864745898359486</v>
      </c>
      <c r="H15" s="6">
        <v>3</v>
      </c>
      <c r="I15" s="6">
        <v>-5</v>
      </c>
      <c r="J15" s="6">
        <v>7.5</v>
      </c>
      <c r="K15" s="7">
        <v>3.6064825930374527</v>
      </c>
    </row>
    <row r="16" spans="1:11">
      <c r="D16" s="6"/>
      <c r="E16" s="6"/>
      <c r="F16" s="6"/>
      <c r="G16" s="6"/>
      <c r="H16" s="6"/>
      <c r="I16" s="6"/>
      <c r="J16" s="6"/>
    </row>
    <row r="18" spans="2:6">
      <c r="B18" s="1" t="s">
        <v>1</v>
      </c>
      <c r="C18" s="1" t="s">
        <v>2</v>
      </c>
      <c r="D18" s="1"/>
      <c r="E18" s="1"/>
      <c r="F18" s="1"/>
    </row>
    <row r="19" spans="2:6">
      <c r="B19" s="1" t="s">
        <v>19</v>
      </c>
      <c r="C19" s="1" t="s">
        <v>33</v>
      </c>
      <c r="D19" s="1" t="s">
        <v>50</v>
      </c>
      <c r="E19" s="1" t="s">
        <v>51</v>
      </c>
      <c r="F19" s="1"/>
    </row>
    <row r="20" spans="2:6">
      <c r="B20" s="1" t="s">
        <v>20</v>
      </c>
      <c r="C20" s="1" t="s">
        <v>34</v>
      </c>
      <c r="D20" s="1" t="s">
        <v>53</v>
      </c>
      <c r="E20" s="1"/>
      <c r="F20" s="1"/>
    </row>
    <row r="21" spans="2:6">
      <c r="B21" s="1" t="s">
        <v>21</v>
      </c>
      <c r="C21" s="1" t="s">
        <v>35</v>
      </c>
      <c r="D21" s="1" t="s">
        <v>53</v>
      </c>
      <c r="E21" s="1"/>
      <c r="F21" s="1"/>
    </row>
    <row r="22" spans="2:6">
      <c r="B22" s="1" t="s">
        <v>22</v>
      </c>
      <c r="C22" s="1" t="s">
        <v>36</v>
      </c>
      <c r="D22" s="1" t="s">
        <v>47</v>
      </c>
      <c r="E22" s="1" t="s">
        <v>51</v>
      </c>
      <c r="F22" s="1" t="s">
        <v>53</v>
      </c>
    </row>
    <row r="23" spans="2:6">
      <c r="B23" s="1" t="s">
        <v>23</v>
      </c>
      <c r="C23" s="1" t="s">
        <v>37</v>
      </c>
      <c r="D23" s="1" t="s">
        <v>51</v>
      </c>
      <c r="E23" s="1"/>
      <c r="F23" s="1"/>
    </row>
    <row r="24" spans="2:6">
      <c r="B24" s="1" t="s">
        <v>24</v>
      </c>
      <c r="C24" s="1" t="s">
        <v>38</v>
      </c>
      <c r="D24" s="1" t="s">
        <v>47</v>
      </c>
      <c r="E24" s="1" t="s">
        <v>52</v>
      </c>
      <c r="F24" s="1"/>
    </row>
    <row r="25" spans="2:6">
      <c r="B25" s="1" t="s">
        <v>25</v>
      </c>
      <c r="C25" s="1" t="s">
        <v>39</v>
      </c>
      <c r="D25" s="1" t="s">
        <v>51</v>
      </c>
      <c r="E25" s="1"/>
      <c r="F25" s="1"/>
    </row>
    <row r="26" spans="2:6">
      <c r="B26" s="1" t="s">
        <v>26</v>
      </c>
      <c r="C26" s="1" t="s">
        <v>40</v>
      </c>
      <c r="D26" s="1" t="s">
        <v>47</v>
      </c>
      <c r="E26" s="1"/>
      <c r="F26" s="1"/>
    </row>
    <row r="27" spans="2:6">
      <c r="B27" s="1" t="s">
        <v>27</v>
      </c>
      <c r="C27" s="1" t="s">
        <v>41</v>
      </c>
      <c r="D27" s="1" t="s">
        <v>47</v>
      </c>
      <c r="E27" s="1"/>
      <c r="F27" s="1"/>
    </row>
    <row r="28" spans="2:6">
      <c r="B28" s="1" t="s">
        <v>28</v>
      </c>
      <c r="C28" s="1" t="s">
        <v>42</v>
      </c>
      <c r="D28" s="1" t="s">
        <v>47</v>
      </c>
      <c r="E28" s="1"/>
      <c r="F28" s="1"/>
    </row>
    <row r="29" spans="2:6">
      <c r="B29" s="1" t="s">
        <v>29</v>
      </c>
      <c r="C29" s="1" t="s">
        <v>43</v>
      </c>
      <c r="D29" s="1" t="s">
        <v>51</v>
      </c>
      <c r="E29" s="1"/>
      <c r="F29" s="1"/>
    </row>
    <row r="30" spans="2:6">
      <c r="B30" s="1" t="s">
        <v>30</v>
      </c>
      <c r="C30" s="1" t="s">
        <v>44</v>
      </c>
      <c r="D30" s="1" t="s">
        <v>47</v>
      </c>
      <c r="E30" s="1"/>
      <c r="F30" s="1"/>
    </row>
    <row r="31" spans="2:6">
      <c r="B31" s="1" t="s">
        <v>31</v>
      </c>
      <c r="C31" s="1" t="s">
        <v>45</v>
      </c>
      <c r="D31" s="1" t="s">
        <v>51</v>
      </c>
      <c r="E31" s="1"/>
      <c r="F31" s="1"/>
    </row>
    <row r="32" spans="2:6">
      <c r="B32" s="1" t="s">
        <v>32</v>
      </c>
      <c r="C32" s="1" t="s">
        <v>46</v>
      </c>
      <c r="D32" s="1" t="s">
        <v>53</v>
      </c>
      <c r="E32" s="1"/>
      <c r="F32" s="1"/>
    </row>
  </sheetData>
  <conditionalFormatting sqref="D2:J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J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J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J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J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J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J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J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J1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J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J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J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J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J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J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baseColWidth="10" defaultColWidth="8.83203125" defaultRowHeight="14" x14ac:dyDescent="0"/>
  <sheetData>
    <row r="1" spans="1:18">
      <c r="B1" t="s">
        <v>1</v>
      </c>
      <c r="C1" t="s">
        <v>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>
      <c r="A2" t="s">
        <v>55</v>
      </c>
      <c r="B2" t="s">
        <v>19</v>
      </c>
      <c r="C2" t="s">
        <v>33</v>
      </c>
      <c r="D2">
        <v>244.36</v>
      </c>
      <c r="E2">
        <v>245</v>
      </c>
      <c r="F2">
        <v>27.98</v>
      </c>
      <c r="G2">
        <v>26.55</v>
      </c>
      <c r="H2">
        <v>0</v>
      </c>
      <c r="I2">
        <v>0</v>
      </c>
      <c r="J2">
        <v>4.9000000000000004</v>
      </c>
      <c r="K2">
        <v>3.7</v>
      </c>
      <c r="L2">
        <v>0</v>
      </c>
      <c r="M2">
        <v>0</v>
      </c>
      <c r="N2">
        <v>0.5</v>
      </c>
      <c r="O2">
        <v>0.5</v>
      </c>
      <c r="P2">
        <v>3</v>
      </c>
      <c r="Q2">
        <v>866</v>
      </c>
      <c r="R2">
        <v>1</v>
      </c>
    </row>
    <row r="3" spans="1:18">
      <c r="A3" t="s">
        <v>56</v>
      </c>
      <c r="B3" t="s">
        <v>20</v>
      </c>
      <c r="C3" t="s">
        <v>34</v>
      </c>
      <c r="D3">
        <v>245.22</v>
      </c>
      <c r="E3">
        <v>242.7</v>
      </c>
      <c r="F3">
        <v>27.09</v>
      </c>
      <c r="G3">
        <v>27.28</v>
      </c>
      <c r="H3">
        <v>0</v>
      </c>
      <c r="I3">
        <v>0</v>
      </c>
      <c r="J3">
        <v>4.0999999999999996</v>
      </c>
      <c r="K3">
        <v>4.0199999999999996</v>
      </c>
      <c r="L3">
        <v>0</v>
      </c>
      <c r="M3">
        <v>1</v>
      </c>
      <c r="N3">
        <v>0</v>
      </c>
      <c r="O3">
        <v>0</v>
      </c>
      <c r="P3">
        <v>-1</v>
      </c>
      <c r="Q3">
        <v>549</v>
      </c>
      <c r="R3">
        <v>0</v>
      </c>
    </row>
    <row r="4" spans="1:18">
      <c r="A4" t="s">
        <v>57</v>
      </c>
      <c r="B4" t="s">
        <v>21</v>
      </c>
      <c r="C4" t="s">
        <v>35</v>
      </c>
      <c r="D4">
        <v>245.8</v>
      </c>
      <c r="E4">
        <v>243.69</v>
      </c>
      <c r="F4">
        <v>27.48</v>
      </c>
      <c r="G4">
        <v>27.12</v>
      </c>
      <c r="H4">
        <v>0</v>
      </c>
      <c r="I4">
        <v>1</v>
      </c>
      <c r="J4">
        <v>4.68</v>
      </c>
      <c r="K4">
        <v>4.3600000000000003</v>
      </c>
      <c r="L4">
        <v>1</v>
      </c>
      <c r="M4">
        <v>1</v>
      </c>
      <c r="N4">
        <v>1.5</v>
      </c>
      <c r="O4">
        <v>0</v>
      </c>
      <c r="P4">
        <v>0</v>
      </c>
      <c r="Q4">
        <v>1968</v>
      </c>
      <c r="R4">
        <v>3</v>
      </c>
    </row>
    <row r="5" spans="1:18">
      <c r="A5" t="s">
        <v>58</v>
      </c>
      <c r="B5" t="s">
        <v>22</v>
      </c>
      <c r="C5" t="s">
        <v>36</v>
      </c>
      <c r="D5">
        <v>237.52</v>
      </c>
      <c r="E5">
        <v>251.52</v>
      </c>
      <c r="F5">
        <v>26.06</v>
      </c>
      <c r="G5">
        <v>26.58</v>
      </c>
      <c r="H5">
        <v>0</v>
      </c>
      <c r="I5">
        <v>1</v>
      </c>
      <c r="J5">
        <v>3.2</v>
      </c>
      <c r="K5">
        <v>3.77</v>
      </c>
      <c r="L5">
        <v>0</v>
      </c>
      <c r="M5">
        <v>2</v>
      </c>
      <c r="N5">
        <v>0.5</v>
      </c>
      <c r="O5">
        <v>0</v>
      </c>
      <c r="P5">
        <v>4</v>
      </c>
      <c r="Q5">
        <v>422</v>
      </c>
      <c r="R5">
        <v>0</v>
      </c>
    </row>
    <row r="6" spans="1:18">
      <c r="A6" t="s">
        <v>59</v>
      </c>
      <c r="B6" t="s">
        <v>23</v>
      </c>
      <c r="C6" t="s">
        <v>37</v>
      </c>
      <c r="D6">
        <v>244.21</v>
      </c>
      <c r="E6">
        <v>243.55</v>
      </c>
      <c r="F6">
        <v>27.26</v>
      </c>
      <c r="G6">
        <v>26.84</v>
      </c>
      <c r="H6">
        <v>0</v>
      </c>
      <c r="I6">
        <v>0</v>
      </c>
      <c r="J6">
        <v>4.33</v>
      </c>
      <c r="K6">
        <v>4.04</v>
      </c>
      <c r="L6">
        <v>0</v>
      </c>
      <c r="M6">
        <v>0</v>
      </c>
      <c r="N6">
        <v>0</v>
      </c>
      <c r="O6">
        <v>1</v>
      </c>
      <c r="P6">
        <v>4</v>
      </c>
      <c r="Q6">
        <v>412</v>
      </c>
      <c r="R6">
        <v>0</v>
      </c>
    </row>
    <row r="7" spans="1:18">
      <c r="A7" t="s">
        <v>60</v>
      </c>
      <c r="B7" t="s">
        <v>24</v>
      </c>
      <c r="C7" t="s">
        <v>38</v>
      </c>
      <c r="D7">
        <v>242.36</v>
      </c>
      <c r="E7">
        <v>246.54</v>
      </c>
      <c r="F7">
        <v>26.93</v>
      </c>
      <c r="G7">
        <v>26.71</v>
      </c>
      <c r="H7">
        <v>0</v>
      </c>
      <c r="I7">
        <v>0</v>
      </c>
      <c r="J7">
        <v>4.08</v>
      </c>
      <c r="K7">
        <v>4</v>
      </c>
      <c r="L7">
        <v>0</v>
      </c>
      <c r="M7">
        <v>0</v>
      </c>
      <c r="N7">
        <v>0</v>
      </c>
      <c r="O7">
        <v>0</v>
      </c>
      <c r="P7">
        <v>-1</v>
      </c>
      <c r="Q7">
        <v>655</v>
      </c>
      <c r="R7">
        <v>1</v>
      </c>
    </row>
    <row r="8" spans="1:18">
      <c r="A8" t="s">
        <v>61</v>
      </c>
      <c r="B8" t="s">
        <v>25</v>
      </c>
      <c r="C8" t="s">
        <v>39</v>
      </c>
      <c r="D8">
        <v>241.59</v>
      </c>
      <c r="E8">
        <v>242.97</v>
      </c>
      <c r="F8">
        <v>27.81</v>
      </c>
      <c r="G8">
        <v>27.22</v>
      </c>
      <c r="H8">
        <v>1</v>
      </c>
      <c r="I8">
        <v>0</v>
      </c>
      <c r="J8">
        <v>4.72</v>
      </c>
      <c r="K8">
        <v>4.29</v>
      </c>
      <c r="L8">
        <v>0</v>
      </c>
      <c r="M8">
        <v>1</v>
      </c>
      <c r="N8">
        <v>0</v>
      </c>
      <c r="O8">
        <v>0</v>
      </c>
      <c r="P8">
        <v>3</v>
      </c>
      <c r="Q8">
        <v>1089</v>
      </c>
      <c r="R8">
        <v>1</v>
      </c>
    </row>
    <row r="9" spans="1:18">
      <c r="A9" t="s">
        <v>62</v>
      </c>
      <c r="B9" t="s">
        <v>26</v>
      </c>
      <c r="C9" t="s">
        <v>40</v>
      </c>
      <c r="D9">
        <v>238.81</v>
      </c>
      <c r="E9">
        <v>247.23</v>
      </c>
      <c r="F9">
        <v>27.04</v>
      </c>
      <c r="G9">
        <v>27.08</v>
      </c>
      <c r="H9">
        <v>0</v>
      </c>
      <c r="I9">
        <v>0</v>
      </c>
      <c r="J9">
        <v>3.91</v>
      </c>
      <c r="K9">
        <v>4.1500000000000004</v>
      </c>
      <c r="L9">
        <v>1</v>
      </c>
      <c r="M9">
        <v>1</v>
      </c>
      <c r="N9">
        <v>0</v>
      </c>
      <c r="O9">
        <v>0</v>
      </c>
      <c r="P9">
        <v>1</v>
      </c>
      <c r="Q9">
        <v>308</v>
      </c>
      <c r="R9">
        <v>0</v>
      </c>
    </row>
    <row r="10" spans="1:18">
      <c r="A10" t="s">
        <v>63</v>
      </c>
      <c r="B10" t="s">
        <v>27</v>
      </c>
      <c r="C10" t="s">
        <v>41</v>
      </c>
      <c r="D10">
        <v>238.71</v>
      </c>
      <c r="E10">
        <v>242.33</v>
      </c>
      <c r="F10">
        <v>26.12</v>
      </c>
      <c r="G10">
        <v>26.58</v>
      </c>
      <c r="H10">
        <v>0</v>
      </c>
      <c r="I10">
        <v>0</v>
      </c>
      <c r="J10">
        <v>3.34</v>
      </c>
      <c r="K10">
        <v>3.55</v>
      </c>
      <c r="L10">
        <v>0</v>
      </c>
      <c r="M10">
        <v>0</v>
      </c>
      <c r="N10">
        <v>0</v>
      </c>
      <c r="O10">
        <v>0.5</v>
      </c>
      <c r="P10">
        <v>-1</v>
      </c>
      <c r="Q10">
        <v>171</v>
      </c>
      <c r="R10">
        <v>0</v>
      </c>
    </row>
    <row r="11" spans="1:18">
      <c r="A11" t="s">
        <v>64</v>
      </c>
      <c r="B11" t="s">
        <v>28</v>
      </c>
      <c r="C11" t="s">
        <v>42</v>
      </c>
      <c r="D11">
        <v>246.56</v>
      </c>
      <c r="E11">
        <v>238.82</v>
      </c>
      <c r="F11">
        <v>27.08</v>
      </c>
      <c r="G11">
        <v>27.18</v>
      </c>
      <c r="H11">
        <v>0</v>
      </c>
      <c r="I11">
        <v>0</v>
      </c>
      <c r="J11">
        <v>4.12</v>
      </c>
      <c r="K11">
        <v>4.38</v>
      </c>
      <c r="L11">
        <v>0</v>
      </c>
      <c r="M11">
        <v>1</v>
      </c>
      <c r="N11">
        <v>0.5</v>
      </c>
      <c r="O11">
        <v>0</v>
      </c>
      <c r="P11">
        <v>1</v>
      </c>
      <c r="Q11">
        <v>1689</v>
      </c>
      <c r="R11">
        <v>2</v>
      </c>
    </row>
    <row r="12" spans="1:18">
      <c r="A12" t="s">
        <v>65</v>
      </c>
      <c r="B12" t="s">
        <v>29</v>
      </c>
      <c r="C12" t="s">
        <v>43</v>
      </c>
      <c r="D12">
        <v>243.9</v>
      </c>
      <c r="E12">
        <v>244.78</v>
      </c>
      <c r="F12">
        <v>26.45</v>
      </c>
      <c r="G12">
        <v>26.65</v>
      </c>
      <c r="H12">
        <v>1</v>
      </c>
      <c r="I12">
        <v>0</v>
      </c>
      <c r="J12">
        <v>3.72</v>
      </c>
      <c r="K12">
        <v>3.89</v>
      </c>
      <c r="L12">
        <v>2</v>
      </c>
      <c r="M12">
        <v>2</v>
      </c>
      <c r="N12">
        <v>0</v>
      </c>
      <c r="O12">
        <v>0</v>
      </c>
      <c r="P12">
        <v>3</v>
      </c>
      <c r="Q12">
        <v>1597</v>
      </c>
      <c r="R12">
        <v>1</v>
      </c>
    </row>
    <row r="13" spans="1:18">
      <c r="A13" t="s">
        <v>66</v>
      </c>
      <c r="B13" t="s">
        <v>30</v>
      </c>
      <c r="C13" t="s">
        <v>44</v>
      </c>
      <c r="D13">
        <v>236.35</v>
      </c>
      <c r="E13">
        <v>247.56</v>
      </c>
      <c r="F13">
        <v>27.02</v>
      </c>
      <c r="G13">
        <v>27.32</v>
      </c>
      <c r="H13">
        <v>0</v>
      </c>
      <c r="I13">
        <v>0</v>
      </c>
      <c r="J13">
        <v>4.05</v>
      </c>
      <c r="K13">
        <v>4.18</v>
      </c>
      <c r="L13">
        <v>0</v>
      </c>
      <c r="M13">
        <v>0</v>
      </c>
      <c r="N13">
        <v>0.5</v>
      </c>
      <c r="O13">
        <v>0.5</v>
      </c>
      <c r="P13">
        <v>-1</v>
      </c>
      <c r="Q13">
        <v>939</v>
      </c>
      <c r="R13">
        <v>1</v>
      </c>
    </row>
    <row r="14" spans="1:18">
      <c r="A14" t="s">
        <v>67</v>
      </c>
      <c r="B14" t="s">
        <v>31</v>
      </c>
      <c r="C14" t="s">
        <v>45</v>
      </c>
      <c r="D14">
        <v>245.54</v>
      </c>
      <c r="E14">
        <v>246.2</v>
      </c>
      <c r="F14">
        <v>26.56</v>
      </c>
      <c r="G14">
        <v>27.41</v>
      </c>
      <c r="H14">
        <v>0</v>
      </c>
      <c r="I14">
        <v>1</v>
      </c>
      <c r="J14">
        <v>3.52</v>
      </c>
      <c r="K14">
        <v>4.41</v>
      </c>
      <c r="L14">
        <v>0</v>
      </c>
      <c r="M14">
        <v>0</v>
      </c>
      <c r="N14">
        <v>0.5</v>
      </c>
      <c r="O14">
        <v>0</v>
      </c>
      <c r="P14">
        <v>3</v>
      </c>
      <c r="Q14">
        <v>2568</v>
      </c>
      <c r="R14">
        <v>3</v>
      </c>
    </row>
    <row r="15" spans="1:18">
      <c r="A15" t="s">
        <v>68</v>
      </c>
      <c r="B15" t="s">
        <v>32</v>
      </c>
      <c r="C15" t="s">
        <v>46</v>
      </c>
      <c r="D15">
        <v>243.98</v>
      </c>
      <c r="E15">
        <v>247.76</v>
      </c>
      <c r="F15">
        <v>27.33</v>
      </c>
      <c r="G15">
        <v>27.27</v>
      </c>
      <c r="H15">
        <v>0</v>
      </c>
      <c r="I15">
        <v>0</v>
      </c>
      <c r="J15">
        <v>4.55</v>
      </c>
      <c r="K15">
        <v>4.3099999999999996</v>
      </c>
      <c r="L15">
        <v>2</v>
      </c>
      <c r="M15">
        <v>0</v>
      </c>
      <c r="N15">
        <v>0</v>
      </c>
      <c r="O15">
        <v>0.5</v>
      </c>
      <c r="P15">
        <v>-1</v>
      </c>
      <c r="Q15">
        <v>2115</v>
      </c>
      <c r="R15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3" sqref="B3:B33"/>
    </sheetView>
  </sheetViews>
  <sheetFormatPr baseColWidth="10" defaultColWidth="8.83203125" defaultRowHeight="14" x14ac:dyDescent="0"/>
  <sheetData>
    <row r="1" spans="1:8">
      <c r="A1" t="s">
        <v>84</v>
      </c>
      <c r="B1" t="s">
        <v>100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 t="s">
        <v>29</v>
      </c>
      <c r="B2">
        <v>1</v>
      </c>
      <c r="C2">
        <v>1658.8702099555308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21</v>
      </c>
      <c r="B3">
        <v>2</v>
      </c>
      <c r="C3">
        <v>1623.9144988293119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30</v>
      </c>
      <c r="B4">
        <v>3</v>
      </c>
      <c r="C4">
        <v>1618.2932516515921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4</v>
      </c>
      <c r="C5">
        <v>1565.4817033028401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35</v>
      </c>
      <c r="B6">
        <v>5</v>
      </c>
      <c r="C6">
        <v>1564.8088585309206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31</v>
      </c>
      <c r="B7">
        <v>6</v>
      </c>
      <c r="C7">
        <v>1560.6567275791385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43</v>
      </c>
      <c r="B8">
        <v>7</v>
      </c>
      <c r="C8">
        <v>1556.1062525795614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40</v>
      </c>
      <c r="B9">
        <v>8</v>
      </c>
      <c r="C9">
        <v>1554.0975575460759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32</v>
      </c>
      <c r="B10">
        <v>9</v>
      </c>
      <c r="C10">
        <v>1546.0569454453625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28</v>
      </c>
      <c r="B11">
        <v>10</v>
      </c>
      <c r="C11">
        <v>1539.6370065699155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36</v>
      </c>
      <c r="B12">
        <v>11</v>
      </c>
      <c r="C12">
        <v>1536.7079630357803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25</v>
      </c>
      <c r="B13">
        <v>12</v>
      </c>
      <c r="C13">
        <v>1529.7312047655957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39</v>
      </c>
      <c r="B14">
        <v>13</v>
      </c>
      <c r="C14">
        <v>1523.2160493482104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42</v>
      </c>
      <c r="B15">
        <v>14</v>
      </c>
      <c r="C15">
        <v>1517.548341194941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91</v>
      </c>
      <c r="B16">
        <v>15</v>
      </c>
      <c r="C16">
        <v>1510.7605841714847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46</v>
      </c>
      <c r="B17">
        <v>16</v>
      </c>
      <c r="C17">
        <v>1509.3933613274667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37</v>
      </c>
      <c r="B18">
        <v>17</v>
      </c>
      <c r="C18">
        <v>1508.0816561579004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92</v>
      </c>
      <c r="B19">
        <v>18</v>
      </c>
      <c r="C19">
        <v>1495.9167940830998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34</v>
      </c>
      <c r="B20">
        <v>19</v>
      </c>
      <c r="C20">
        <v>1484.5996038664155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33</v>
      </c>
      <c r="B21">
        <v>20</v>
      </c>
      <c r="C21">
        <v>1481.9544431570082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24</v>
      </c>
      <c r="B22">
        <v>21</v>
      </c>
      <c r="C22">
        <v>1480.3022018662127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45</v>
      </c>
      <c r="B23">
        <v>22</v>
      </c>
      <c r="C23">
        <v>1474.8266456253166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93</v>
      </c>
      <c r="B24">
        <v>23</v>
      </c>
      <c r="C24">
        <v>1467.8105127511055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>
        <v>24</v>
      </c>
      <c r="C25">
        <v>1465.6040160572786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22</v>
      </c>
      <c r="B26">
        <v>25</v>
      </c>
      <c r="C26">
        <v>1455.918575804377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94</v>
      </c>
      <c r="B27">
        <v>26</v>
      </c>
      <c r="C27">
        <v>1448.8828439587512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B28">
        <v>27</v>
      </c>
      <c r="C28">
        <v>1435.5447842342492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20</v>
      </c>
      <c r="B29">
        <v>28</v>
      </c>
      <c r="C29">
        <v>1395.1358177906177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26</v>
      </c>
      <c r="B30">
        <v>29</v>
      </c>
      <c r="C30">
        <v>1385.0655930786695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44</v>
      </c>
      <c r="B31">
        <v>30</v>
      </c>
      <c r="C31">
        <v>1377.9832739579299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31</v>
      </c>
      <c r="C32">
        <v>1374.0935275830602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41</v>
      </c>
      <c r="B33">
        <v>32</v>
      </c>
      <c r="C33">
        <v>1367.1861909388629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R13" sqref="R13"/>
    </sheetView>
  </sheetViews>
  <sheetFormatPr baseColWidth="10" defaultColWidth="8.83203125" defaultRowHeight="14" x14ac:dyDescent="0"/>
  <sheetData>
    <row r="1" spans="1:14">
      <c r="A1" t="s">
        <v>84</v>
      </c>
      <c r="B1" t="s">
        <v>100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J1" s="4" t="s">
        <v>101</v>
      </c>
      <c r="K1" s="4" t="s">
        <v>102</v>
      </c>
      <c r="L1" s="4" t="s">
        <v>103</v>
      </c>
      <c r="M1" s="4" t="s">
        <v>85</v>
      </c>
      <c r="N1" s="4" t="s">
        <v>104</v>
      </c>
    </row>
    <row r="2" spans="1:14">
      <c r="A2" t="s">
        <v>29</v>
      </c>
      <c r="B2">
        <v>1</v>
      </c>
      <c r="C2">
        <v>1665.7326809996073</v>
      </c>
      <c r="D2">
        <v>1</v>
      </c>
      <c r="E2">
        <v>1</v>
      </c>
      <c r="F2">
        <v>0</v>
      </c>
      <c r="G2">
        <v>0</v>
      </c>
      <c r="H2">
        <v>0</v>
      </c>
      <c r="J2">
        <f>1</f>
        <v>1</v>
      </c>
      <c r="K2">
        <f>VLOOKUP($A2,RankingWk1!$A$2:$H$33,2,FALSE)-J2</f>
        <v>0</v>
      </c>
      <c r="L2" t="str">
        <f>A2</f>
        <v>New England Patriots</v>
      </c>
      <c r="M2" s="5">
        <f>C2</f>
        <v>1665.7326809996073</v>
      </c>
      <c r="N2" s="6">
        <f>M2-VLOOKUP($A2,RankingWk1!$A$2:$H$33,3,FALSE)</f>
        <v>6.8624710440765284</v>
      </c>
    </row>
    <row r="3" spans="1:14">
      <c r="A3" t="s">
        <v>30</v>
      </c>
      <c r="B3">
        <v>2</v>
      </c>
      <c r="C3">
        <v>1626.4662946373978</v>
      </c>
      <c r="D3">
        <v>1</v>
      </c>
      <c r="E3">
        <v>1</v>
      </c>
      <c r="F3">
        <v>0</v>
      </c>
      <c r="G3">
        <v>0</v>
      </c>
      <c r="H3">
        <v>0</v>
      </c>
      <c r="J3">
        <f>J2+1</f>
        <v>2</v>
      </c>
      <c r="K3">
        <f>VLOOKUP($A3,RankingWk1!$A$2:$H$33,2,FALSE)-J3</f>
        <v>1</v>
      </c>
      <c r="L3" t="str">
        <f t="shared" ref="L3:L33" si="0">A3</f>
        <v>Denver Broncos</v>
      </c>
      <c r="M3" s="5">
        <f t="shared" ref="M3:M33" si="1">C3</f>
        <v>1626.4662946373978</v>
      </c>
      <c r="N3" s="6">
        <f>M3-VLOOKUP($A3,RankingWk1!$A$2:$H$33,3,FALSE)</f>
        <v>8.1730429858057505</v>
      </c>
    </row>
    <row r="4" spans="1:14">
      <c r="A4" t="s">
        <v>21</v>
      </c>
      <c r="B4">
        <v>3</v>
      </c>
      <c r="C4">
        <v>1609.4238276528456</v>
      </c>
      <c r="D4">
        <v>1</v>
      </c>
      <c r="E4">
        <v>0</v>
      </c>
      <c r="F4">
        <v>0</v>
      </c>
      <c r="G4">
        <v>1</v>
      </c>
      <c r="H4">
        <v>0</v>
      </c>
      <c r="J4">
        <f t="shared" ref="J4:J33" si="2">J3+1</f>
        <v>3</v>
      </c>
      <c r="K4">
        <f>VLOOKUP($A4,RankingWk1!$A$2:$H$33,2,FALSE)-J4</f>
        <v>-1</v>
      </c>
      <c r="L4" t="str">
        <f t="shared" si="0"/>
        <v>Seattle Seahawks</v>
      </c>
      <c r="M4" s="5">
        <f t="shared" si="1"/>
        <v>1609.4238276528456</v>
      </c>
      <c r="N4" s="6">
        <f>M4-VLOOKUP($A4,RankingWk1!$A$2:$H$33,3,FALSE)</f>
        <v>-14.490671176466321</v>
      </c>
    </row>
    <row r="5" spans="1:14">
      <c r="A5" t="s">
        <v>35</v>
      </c>
      <c r="B5">
        <v>4</v>
      </c>
      <c r="C5">
        <v>1569.8962019483276</v>
      </c>
      <c r="D5">
        <v>1</v>
      </c>
      <c r="E5">
        <v>1</v>
      </c>
      <c r="F5">
        <v>0</v>
      </c>
      <c r="G5">
        <v>0</v>
      </c>
      <c r="H5">
        <v>0</v>
      </c>
      <c r="J5">
        <f t="shared" si="2"/>
        <v>4</v>
      </c>
      <c r="K5">
        <f>VLOOKUP($A5,RankingWk1!$A$2:$H$33,2,FALSE)-J5</f>
        <v>1</v>
      </c>
      <c r="L5" t="str">
        <f t="shared" si="0"/>
        <v>Cincinnati Bengals</v>
      </c>
      <c r="M5" s="5">
        <f t="shared" si="1"/>
        <v>1569.8962019483276</v>
      </c>
      <c r="N5" s="6">
        <f>M5-VLOOKUP($A5,RankingWk1!$A$2:$H$33,3,FALSE)</f>
        <v>5.0873434174070553</v>
      </c>
    </row>
    <row r="6" spans="1:14">
      <c r="A6" t="s">
        <v>31</v>
      </c>
      <c r="B6">
        <v>5</v>
      </c>
      <c r="C6">
        <v>1568.0462459882699</v>
      </c>
      <c r="D6">
        <v>1</v>
      </c>
      <c r="E6">
        <v>1</v>
      </c>
      <c r="F6">
        <v>0</v>
      </c>
      <c r="G6">
        <v>0</v>
      </c>
      <c r="H6">
        <v>0</v>
      </c>
      <c r="J6">
        <f t="shared" si="2"/>
        <v>5</v>
      </c>
      <c r="K6">
        <f>VLOOKUP($A6,RankingWk1!$A$2:$H$33,2,FALSE)-J6</f>
        <v>1</v>
      </c>
      <c r="L6" t="str">
        <f t="shared" si="0"/>
        <v>San Francisco 49ers</v>
      </c>
      <c r="M6" s="5">
        <f t="shared" si="1"/>
        <v>1568.0462459882699</v>
      </c>
      <c r="N6" s="6">
        <f>M6-VLOOKUP($A6,RankingWk1!$A$2:$H$33,3,FALSE)</f>
        <v>7.3895184091313695</v>
      </c>
    </row>
    <row r="7" spans="1:14">
      <c r="A7" t="s">
        <v>43</v>
      </c>
      <c r="B7">
        <v>6</v>
      </c>
      <c r="C7">
        <v>1563.8086010724048</v>
      </c>
      <c r="D7">
        <v>1</v>
      </c>
      <c r="E7">
        <v>1</v>
      </c>
      <c r="F7">
        <v>0</v>
      </c>
      <c r="G7">
        <v>0</v>
      </c>
      <c r="H7">
        <v>0</v>
      </c>
      <c r="J7">
        <f t="shared" si="2"/>
        <v>6</v>
      </c>
      <c r="K7">
        <f>VLOOKUP($A7,RankingWk1!$A$2:$H$33,2,FALSE)-J7</f>
        <v>1</v>
      </c>
      <c r="L7" t="str">
        <f t="shared" si="0"/>
        <v>Dallas Cowboys</v>
      </c>
      <c r="M7" s="5">
        <f t="shared" si="1"/>
        <v>1563.8086010724048</v>
      </c>
      <c r="N7" s="6">
        <f>M7-VLOOKUP($A7,RankingWk1!$A$2:$H$33,3,FALSE)</f>
        <v>7.7023484928433845</v>
      </c>
    </row>
    <row r="8" spans="1:14">
      <c r="A8" t="s">
        <v>19</v>
      </c>
      <c r="B8">
        <v>7</v>
      </c>
      <c r="C8">
        <v>1553.0780075568171</v>
      </c>
      <c r="D8">
        <v>1</v>
      </c>
      <c r="E8">
        <v>0</v>
      </c>
      <c r="F8">
        <v>0</v>
      </c>
      <c r="G8">
        <v>1</v>
      </c>
      <c r="H8">
        <v>0</v>
      </c>
      <c r="J8">
        <f t="shared" si="2"/>
        <v>7</v>
      </c>
      <c r="K8">
        <f>VLOOKUP($A8,RankingWk1!$A$2:$H$33,2,FALSE)-J8</f>
        <v>-3</v>
      </c>
      <c r="L8" t="str">
        <f t="shared" si="0"/>
        <v>Indianapolis Colts</v>
      </c>
      <c r="M8" s="5">
        <f t="shared" si="1"/>
        <v>1553.0780075568171</v>
      </c>
      <c r="N8" s="6">
        <f>M8-VLOOKUP($A8,RankingWk1!$A$2:$H$33,3,FALSE)</f>
        <v>-12.403695746023004</v>
      </c>
    </row>
    <row r="9" spans="1:14">
      <c r="A9" t="s">
        <v>28</v>
      </c>
      <c r="B9">
        <v>8</v>
      </c>
      <c r="C9">
        <v>1549.3519719048663</v>
      </c>
      <c r="D9">
        <v>1</v>
      </c>
      <c r="E9">
        <v>1</v>
      </c>
      <c r="F9">
        <v>0</v>
      </c>
      <c r="G9">
        <v>0</v>
      </c>
      <c r="H9">
        <v>0</v>
      </c>
      <c r="J9">
        <f t="shared" si="2"/>
        <v>8</v>
      </c>
      <c r="K9">
        <f>VLOOKUP($A9,RankingWk1!$A$2:$H$33,2,FALSE)-J9</f>
        <v>2</v>
      </c>
      <c r="L9" t="str">
        <f t="shared" si="0"/>
        <v>Arizona Cardinals</v>
      </c>
      <c r="M9" s="5">
        <f t="shared" si="1"/>
        <v>1549.3519719048663</v>
      </c>
      <c r="N9" s="6">
        <f>M9-VLOOKUP($A9,RankingWk1!$A$2:$H$33,3,FALSE)</f>
        <v>9.7149653349508753</v>
      </c>
    </row>
    <row r="10" spans="1:14">
      <c r="A10" t="s">
        <v>40</v>
      </c>
      <c r="B10">
        <v>9</v>
      </c>
      <c r="C10">
        <v>1545.9245145602702</v>
      </c>
      <c r="D10">
        <v>1</v>
      </c>
      <c r="E10">
        <v>0</v>
      </c>
      <c r="F10">
        <v>0</v>
      </c>
      <c r="G10">
        <v>1</v>
      </c>
      <c r="H10">
        <v>0</v>
      </c>
      <c r="J10">
        <f t="shared" si="2"/>
        <v>9</v>
      </c>
      <c r="K10">
        <f>VLOOKUP($A10,RankingWk1!$A$2:$H$33,2,FALSE)-J10</f>
        <v>-1</v>
      </c>
      <c r="L10" t="str">
        <f t="shared" si="0"/>
        <v>Baltimore Ravens</v>
      </c>
      <c r="M10" s="5">
        <f t="shared" si="1"/>
        <v>1545.9245145602702</v>
      </c>
      <c r="N10" s="6">
        <f>M10-VLOOKUP($A10,RankingWk1!$A$2:$H$33,3,FALSE)</f>
        <v>-8.1730429858057505</v>
      </c>
    </row>
    <row r="11" spans="1:14">
      <c r="A11" t="s">
        <v>36</v>
      </c>
      <c r="B11">
        <v>10</v>
      </c>
      <c r="C11">
        <v>1544.6895279999374</v>
      </c>
      <c r="D11">
        <v>1</v>
      </c>
      <c r="E11">
        <v>1</v>
      </c>
      <c r="F11">
        <v>0</v>
      </c>
      <c r="G11">
        <v>0</v>
      </c>
      <c r="H11">
        <v>0</v>
      </c>
      <c r="J11">
        <f t="shared" si="2"/>
        <v>10</v>
      </c>
      <c r="K11">
        <f>VLOOKUP($A11,RankingWk1!$A$2:$H$33,2,FALSE)-J11</f>
        <v>1</v>
      </c>
      <c r="L11" t="str">
        <f t="shared" si="0"/>
        <v>Green Bay Packers</v>
      </c>
      <c r="M11" s="5">
        <f t="shared" si="1"/>
        <v>1544.6895279999374</v>
      </c>
      <c r="N11" s="6">
        <f>M11-VLOOKUP($A11,RankingWk1!$A$2:$H$33,3,FALSE)</f>
        <v>7.9815649641570872</v>
      </c>
    </row>
    <row r="12" spans="1:14">
      <c r="A12" t="s">
        <v>32</v>
      </c>
      <c r="B12">
        <v>11</v>
      </c>
      <c r="C12">
        <v>1539.194474401286</v>
      </c>
      <c r="D12">
        <v>1</v>
      </c>
      <c r="E12">
        <v>0</v>
      </c>
      <c r="F12">
        <v>0</v>
      </c>
      <c r="G12">
        <v>1</v>
      </c>
      <c r="H12">
        <v>0</v>
      </c>
      <c r="J12">
        <f t="shared" si="2"/>
        <v>11</v>
      </c>
      <c r="K12">
        <f>VLOOKUP($A12,RankingWk1!$A$2:$H$33,2,FALSE)-J12</f>
        <v>-2</v>
      </c>
      <c r="L12" t="str">
        <f t="shared" si="0"/>
        <v>Pittsburgh Steelers</v>
      </c>
      <c r="M12" s="5">
        <f t="shared" si="1"/>
        <v>1539.194474401286</v>
      </c>
      <c r="N12" s="6">
        <f>M12-VLOOKUP($A12,RankingWk1!$A$2:$H$33,3,FALSE)</f>
        <v>-6.8624710440765284</v>
      </c>
    </row>
    <row r="13" spans="1:14">
      <c r="A13" t="s">
        <v>25</v>
      </c>
      <c r="B13">
        <v>12</v>
      </c>
      <c r="C13">
        <v>1520.0162394306449</v>
      </c>
      <c r="D13">
        <v>1</v>
      </c>
      <c r="E13">
        <v>0</v>
      </c>
      <c r="F13">
        <v>0</v>
      </c>
      <c r="G13">
        <v>1</v>
      </c>
      <c r="H13">
        <v>0</v>
      </c>
      <c r="J13">
        <f t="shared" si="2"/>
        <v>12</v>
      </c>
      <c r="K13">
        <f>VLOOKUP($A13,RankingWk1!$A$2:$H$33,2,FALSE)-J13</f>
        <v>0</v>
      </c>
      <c r="L13" t="str">
        <f t="shared" si="0"/>
        <v>New Orleans Saints</v>
      </c>
      <c r="M13" s="5">
        <f t="shared" si="1"/>
        <v>1520.0162394306449</v>
      </c>
      <c r="N13" s="6">
        <f>M13-VLOOKUP($A13,RankingWk1!$A$2:$H$33,3,FALSE)</f>
        <v>-9.7149653349508753</v>
      </c>
    </row>
    <row r="14" spans="1:14">
      <c r="A14" t="s">
        <v>46</v>
      </c>
      <c r="B14">
        <v>13</v>
      </c>
      <c r="C14">
        <v>1519.6280374207297</v>
      </c>
      <c r="D14">
        <v>1</v>
      </c>
      <c r="E14">
        <v>1</v>
      </c>
      <c r="F14">
        <v>0</v>
      </c>
      <c r="G14">
        <v>0</v>
      </c>
      <c r="H14">
        <v>0</v>
      </c>
      <c r="J14">
        <f t="shared" si="2"/>
        <v>13</v>
      </c>
      <c r="K14">
        <f>VLOOKUP($A14,RankingWk1!$A$2:$H$33,2,FALSE)-J14</f>
        <v>3</v>
      </c>
      <c r="L14" t="str">
        <f t="shared" si="0"/>
        <v>San Diego Chargers</v>
      </c>
      <c r="M14" s="5">
        <f t="shared" si="1"/>
        <v>1519.6280374207297</v>
      </c>
      <c r="N14" s="6">
        <f>M14-VLOOKUP($A14,RankingWk1!$A$2:$H$33,3,FALSE)</f>
        <v>10.234676093263033</v>
      </c>
    </row>
    <row r="15" spans="1:14">
      <c r="A15" t="s">
        <v>91</v>
      </c>
      <c r="B15">
        <v>14</v>
      </c>
      <c r="C15">
        <v>1518.6288979331932</v>
      </c>
      <c r="D15">
        <v>1</v>
      </c>
      <c r="E15">
        <v>1</v>
      </c>
      <c r="F15">
        <v>0</v>
      </c>
      <c r="G15">
        <v>0</v>
      </c>
      <c r="H15">
        <v>0</v>
      </c>
      <c r="J15">
        <f t="shared" si="2"/>
        <v>14</v>
      </c>
      <c r="K15">
        <f>VLOOKUP($A15,RankingWk1!$A$2:$H$33,2,FALSE)-J15</f>
        <v>1</v>
      </c>
      <c r="L15" t="str">
        <f t="shared" si="0"/>
        <v>Carolina Panthers</v>
      </c>
      <c r="M15" s="5">
        <f t="shared" si="1"/>
        <v>1518.6288979331932</v>
      </c>
      <c r="N15" s="6">
        <f>M15-VLOOKUP($A15,RankingWk1!$A$2:$H$33,3,FALSE)</f>
        <v>7.8683137617085777</v>
      </c>
    </row>
    <row r="16" spans="1:14">
      <c r="A16" t="s">
        <v>37</v>
      </c>
      <c r="B16">
        <v>15</v>
      </c>
      <c r="C16">
        <v>1517.3310688582953</v>
      </c>
      <c r="D16">
        <v>1</v>
      </c>
      <c r="E16">
        <v>1</v>
      </c>
      <c r="F16">
        <v>0</v>
      </c>
      <c r="G16">
        <v>0</v>
      </c>
      <c r="H16">
        <v>0</v>
      </c>
      <c r="J16">
        <f t="shared" si="2"/>
        <v>15</v>
      </c>
      <c r="K16">
        <f>VLOOKUP($A16,RankingWk1!$A$2:$H$33,2,FALSE)-J16</f>
        <v>2</v>
      </c>
      <c r="L16" t="str">
        <f t="shared" si="0"/>
        <v>Kansas City Chiefs</v>
      </c>
      <c r="M16" s="5">
        <f t="shared" si="1"/>
        <v>1517.3310688582953</v>
      </c>
      <c r="N16" s="6">
        <f>M16-VLOOKUP($A16,RankingWk1!$A$2:$H$33,3,FALSE)</f>
        <v>9.2494127003949416</v>
      </c>
    </row>
    <row r="17" spans="1:14">
      <c r="A17" t="s">
        <v>39</v>
      </c>
      <c r="B17">
        <v>16</v>
      </c>
      <c r="C17">
        <v>1512.1091331115306</v>
      </c>
      <c r="D17">
        <v>1</v>
      </c>
      <c r="E17">
        <v>0</v>
      </c>
      <c r="F17">
        <v>0</v>
      </c>
      <c r="G17">
        <v>1</v>
      </c>
      <c r="H17">
        <v>0</v>
      </c>
      <c r="J17">
        <f t="shared" si="2"/>
        <v>16</v>
      </c>
      <c r="K17">
        <f>VLOOKUP($A17,RankingWk1!$A$2:$H$33,2,FALSE)-J17</f>
        <v>-3</v>
      </c>
      <c r="L17" t="str">
        <f t="shared" si="0"/>
        <v>Philadelphia Eagles</v>
      </c>
      <c r="M17" s="5">
        <f t="shared" si="1"/>
        <v>1512.1091331115306</v>
      </c>
      <c r="N17" s="6">
        <f>M17-VLOOKUP($A17,RankingWk1!$A$2:$H$33,3,FALSE)</f>
        <v>-11.106916236679808</v>
      </c>
    </row>
    <row r="18" spans="1:14">
      <c r="A18" t="s">
        <v>42</v>
      </c>
      <c r="B18">
        <v>17</v>
      </c>
      <c r="C18">
        <v>1507.313665101678</v>
      </c>
      <c r="D18">
        <v>1</v>
      </c>
      <c r="E18">
        <v>0</v>
      </c>
      <c r="F18">
        <v>0</v>
      </c>
      <c r="G18">
        <v>1</v>
      </c>
      <c r="H18">
        <v>0</v>
      </c>
      <c r="J18">
        <f t="shared" si="2"/>
        <v>17</v>
      </c>
      <c r="K18">
        <f>VLOOKUP($A18,RankingWk1!$A$2:$H$33,2,FALSE)-J18</f>
        <v>-3</v>
      </c>
      <c r="L18" t="str">
        <f t="shared" si="0"/>
        <v>Detroit Lions</v>
      </c>
      <c r="M18" s="5">
        <f t="shared" si="1"/>
        <v>1507.313665101678</v>
      </c>
      <c r="N18" s="6">
        <f>M18-VLOOKUP($A18,RankingWk1!$A$2:$H$33,3,FALSE)</f>
        <v>-10.234676093263033</v>
      </c>
    </row>
    <row r="19" spans="1:14">
      <c r="A19" t="s">
        <v>92</v>
      </c>
      <c r="B19">
        <v>18</v>
      </c>
      <c r="C19">
        <v>1503.0947927884642</v>
      </c>
      <c r="D19">
        <v>1</v>
      </c>
      <c r="E19">
        <v>1</v>
      </c>
      <c r="F19">
        <v>0</v>
      </c>
      <c r="G19">
        <v>0</v>
      </c>
      <c r="H19">
        <v>0</v>
      </c>
      <c r="J19">
        <f t="shared" si="2"/>
        <v>18</v>
      </c>
      <c r="K19">
        <f>VLOOKUP($A19,RankingWk1!$A$2:$H$33,2,FALSE)-J19</f>
        <v>0</v>
      </c>
      <c r="L19" t="str">
        <f t="shared" si="0"/>
        <v>Miami Dolphins</v>
      </c>
      <c r="M19" s="5">
        <f t="shared" si="1"/>
        <v>1503.0947927884642</v>
      </c>
      <c r="N19" s="6">
        <f>M19-VLOOKUP($A19,RankingWk1!$A$2:$H$33,3,FALSE)</f>
        <v>7.1779987053644163</v>
      </c>
    </row>
    <row r="20" spans="1:14">
      <c r="A20" t="s">
        <v>34</v>
      </c>
      <c r="B20">
        <v>19</v>
      </c>
      <c r="C20">
        <v>1495.7065201030953</v>
      </c>
      <c r="D20">
        <v>1</v>
      </c>
      <c r="E20">
        <v>1</v>
      </c>
      <c r="F20">
        <v>0</v>
      </c>
      <c r="G20">
        <v>0</v>
      </c>
      <c r="H20">
        <v>0</v>
      </c>
      <c r="J20">
        <f t="shared" si="2"/>
        <v>19</v>
      </c>
      <c r="K20">
        <f>VLOOKUP($A20,RankingWk1!$A$2:$H$33,2,FALSE)-J20</f>
        <v>0</v>
      </c>
      <c r="L20" t="str">
        <f t="shared" si="0"/>
        <v>Atlanta Falcons</v>
      </c>
      <c r="M20" s="5">
        <f t="shared" si="1"/>
        <v>1495.7065201030953</v>
      </c>
      <c r="N20" s="6">
        <f>M20-VLOOKUP($A20,RankingWk1!$A$2:$H$33,3,FALSE)</f>
        <v>11.106916236679808</v>
      </c>
    </row>
    <row r="21" spans="1:14">
      <c r="A21" t="s">
        <v>24</v>
      </c>
      <c r="B21">
        <v>20</v>
      </c>
      <c r="C21">
        <v>1492.7058976122357</v>
      </c>
      <c r="D21">
        <v>1</v>
      </c>
      <c r="E21">
        <v>1</v>
      </c>
      <c r="F21">
        <v>0</v>
      </c>
      <c r="G21">
        <v>0</v>
      </c>
      <c r="H21">
        <v>0</v>
      </c>
      <c r="J21">
        <f t="shared" si="2"/>
        <v>20</v>
      </c>
      <c r="K21">
        <f>VLOOKUP($A21,RankingWk1!$A$2:$H$33,2,FALSE)-J21</f>
        <v>1</v>
      </c>
      <c r="L21" t="str">
        <f t="shared" si="0"/>
        <v>Buffalo Bills</v>
      </c>
      <c r="M21" s="5">
        <f t="shared" si="1"/>
        <v>1492.7058976122357</v>
      </c>
      <c r="N21" s="6">
        <f>M21-VLOOKUP($A21,RankingWk1!$A$2:$H$33,3,FALSE)</f>
        <v>12.403695746023004</v>
      </c>
    </row>
    <row r="22" spans="1:14">
      <c r="A22" t="s">
        <v>33</v>
      </c>
      <c r="B22">
        <v>21</v>
      </c>
      <c r="C22">
        <v>1472.7050304566133</v>
      </c>
      <c r="D22">
        <v>1</v>
      </c>
      <c r="E22">
        <v>0</v>
      </c>
      <c r="F22">
        <v>0</v>
      </c>
      <c r="G22">
        <v>1</v>
      </c>
      <c r="H22">
        <v>0</v>
      </c>
      <c r="J22">
        <f t="shared" si="2"/>
        <v>21</v>
      </c>
      <c r="K22">
        <f>VLOOKUP($A22,RankingWk1!$A$2:$H$33,2,FALSE)-J22</f>
        <v>-1</v>
      </c>
      <c r="L22" t="str">
        <f t="shared" si="0"/>
        <v>Houston Texans</v>
      </c>
      <c r="M22" s="5">
        <f t="shared" si="1"/>
        <v>1472.7050304566133</v>
      </c>
      <c r="N22" s="6">
        <f>M22-VLOOKUP($A22,RankingWk1!$A$2:$H$33,3,FALSE)</f>
        <v>-9.2494127003949416</v>
      </c>
    </row>
    <row r="23" spans="1:14">
      <c r="A23" t="s">
        <v>22</v>
      </c>
      <c r="B23">
        <v>22</v>
      </c>
      <c r="C23">
        <v>1470.4092469808434</v>
      </c>
      <c r="D23">
        <v>1</v>
      </c>
      <c r="E23">
        <v>1</v>
      </c>
      <c r="F23">
        <v>0</v>
      </c>
      <c r="G23">
        <v>0</v>
      </c>
      <c r="H23">
        <v>0</v>
      </c>
      <c r="J23">
        <f t="shared" si="2"/>
        <v>22</v>
      </c>
      <c r="K23">
        <f>VLOOKUP($A23,RankingWk1!$A$2:$H$33,2,FALSE)-J23</f>
        <v>3</v>
      </c>
      <c r="L23" t="str">
        <f t="shared" si="0"/>
        <v>St. Louis Rams</v>
      </c>
      <c r="M23" s="5">
        <f t="shared" si="1"/>
        <v>1470.4092469808434</v>
      </c>
      <c r="N23" s="6">
        <f>M23-VLOOKUP($A23,RankingWk1!$A$2:$H$33,3,FALSE)</f>
        <v>14.490671176466321</v>
      </c>
    </row>
    <row r="24" spans="1:14">
      <c r="A24" t="s">
        <v>45</v>
      </c>
      <c r="B24">
        <v>23</v>
      </c>
      <c r="C24">
        <v>1467.1242971324732</v>
      </c>
      <c r="D24">
        <v>1</v>
      </c>
      <c r="E24">
        <v>0</v>
      </c>
      <c r="F24">
        <v>0</v>
      </c>
      <c r="G24">
        <v>1</v>
      </c>
      <c r="H24">
        <v>0</v>
      </c>
      <c r="J24">
        <f t="shared" si="2"/>
        <v>23</v>
      </c>
      <c r="K24">
        <f>VLOOKUP($A24,RankingWk1!$A$2:$H$33,2,FALSE)-J24</f>
        <v>-1</v>
      </c>
      <c r="L24" t="str">
        <f t="shared" si="0"/>
        <v>New York Giants</v>
      </c>
      <c r="M24" s="5">
        <f t="shared" si="1"/>
        <v>1467.1242971324732</v>
      </c>
      <c r="N24" s="6">
        <f>M24-VLOOKUP($A24,RankingWk1!$A$2:$H$33,3,FALSE)</f>
        <v>-7.7023484928433845</v>
      </c>
    </row>
    <row r="25" spans="1:14">
      <c r="A25" t="s">
        <v>93</v>
      </c>
      <c r="B25">
        <v>24</v>
      </c>
      <c r="C25">
        <v>1460.4209943419742</v>
      </c>
      <c r="D25">
        <v>1</v>
      </c>
      <c r="E25">
        <v>0</v>
      </c>
      <c r="F25">
        <v>0</v>
      </c>
      <c r="G25">
        <v>1</v>
      </c>
      <c r="H25">
        <v>0</v>
      </c>
      <c r="J25">
        <f t="shared" si="2"/>
        <v>24</v>
      </c>
      <c r="K25">
        <f>VLOOKUP($A25,RankingWk1!$A$2:$H$33,2,FALSE)-J25</f>
        <v>-1</v>
      </c>
      <c r="L25" t="str">
        <f t="shared" si="0"/>
        <v>Minnesota Vikings</v>
      </c>
      <c r="M25" s="5">
        <f t="shared" si="1"/>
        <v>1460.4209943419742</v>
      </c>
      <c r="N25" s="6">
        <f>M25-VLOOKUP($A25,RankingWk1!$A$2:$H$33,3,FALSE)</f>
        <v>-7.3895184091313695</v>
      </c>
    </row>
    <row r="26" spans="1:14">
      <c r="A26" t="s">
        <v>23</v>
      </c>
      <c r="B26">
        <v>25</v>
      </c>
      <c r="C26">
        <v>1457.6224510931215</v>
      </c>
      <c r="D26">
        <v>1</v>
      </c>
      <c r="E26">
        <v>0</v>
      </c>
      <c r="F26">
        <v>0</v>
      </c>
      <c r="G26">
        <v>1</v>
      </c>
      <c r="H26">
        <v>0</v>
      </c>
      <c r="J26">
        <f t="shared" si="2"/>
        <v>25</v>
      </c>
      <c r="K26">
        <f>VLOOKUP($A26,RankingWk1!$A$2:$H$33,2,FALSE)-J26</f>
        <v>-1</v>
      </c>
      <c r="L26" t="str">
        <f t="shared" si="0"/>
        <v>Chicago Bears</v>
      </c>
      <c r="M26" s="5">
        <f t="shared" si="1"/>
        <v>1457.6224510931215</v>
      </c>
      <c r="N26" s="6">
        <f>M26-VLOOKUP($A26,RankingWk1!$A$2:$H$33,3,FALSE)</f>
        <v>-7.9815649641570872</v>
      </c>
    </row>
    <row r="27" spans="1:14">
      <c r="A27" t="s">
        <v>94</v>
      </c>
      <c r="B27">
        <v>26</v>
      </c>
      <c r="C27">
        <v>1457.0664179418261</v>
      </c>
      <c r="D27">
        <v>1</v>
      </c>
      <c r="E27">
        <v>1</v>
      </c>
      <c r="F27">
        <v>0</v>
      </c>
      <c r="G27">
        <v>0</v>
      </c>
      <c r="H27">
        <v>0</v>
      </c>
      <c r="J27">
        <f t="shared" si="2"/>
        <v>26</v>
      </c>
      <c r="K27">
        <f>VLOOKUP($A27,RankingWk1!$A$2:$H$33,2,FALSE)-J27</f>
        <v>0</v>
      </c>
      <c r="L27" t="str">
        <f t="shared" si="0"/>
        <v>New York Jets</v>
      </c>
      <c r="M27" s="5">
        <f t="shared" si="1"/>
        <v>1457.0664179418261</v>
      </c>
      <c r="N27" s="6">
        <f>M27-VLOOKUP($A27,RankingWk1!$A$2:$H$33,3,FALSE)</f>
        <v>8.1835739830748935</v>
      </c>
    </row>
    <row r="28" spans="1:14">
      <c r="A28" t="s">
        <v>27</v>
      </c>
      <c r="B28">
        <v>27</v>
      </c>
      <c r="C28">
        <v>1427.6764704725406</v>
      </c>
      <c r="D28">
        <v>1</v>
      </c>
      <c r="E28">
        <v>0</v>
      </c>
      <c r="F28">
        <v>0</v>
      </c>
      <c r="G28">
        <v>1</v>
      </c>
      <c r="H28">
        <v>0</v>
      </c>
      <c r="J28">
        <f t="shared" si="2"/>
        <v>27</v>
      </c>
      <c r="K28">
        <f>VLOOKUP($A28,RankingWk1!$A$2:$H$33,2,FALSE)-J28</f>
        <v>0</v>
      </c>
      <c r="L28" t="str">
        <f t="shared" si="0"/>
        <v>Jacksonville Jaguars</v>
      </c>
      <c r="M28" s="5">
        <f t="shared" si="1"/>
        <v>1427.6764704725406</v>
      </c>
      <c r="N28" s="6">
        <f>M28-VLOOKUP($A28,RankingWk1!$A$2:$H$33,3,FALSE)</f>
        <v>-7.8683137617085777</v>
      </c>
    </row>
    <row r="29" spans="1:14">
      <c r="A29" t="s">
        <v>20</v>
      </c>
      <c r="B29">
        <v>28</v>
      </c>
      <c r="C29">
        <v>1387.9578190852533</v>
      </c>
      <c r="D29">
        <v>1</v>
      </c>
      <c r="E29">
        <v>0</v>
      </c>
      <c r="F29">
        <v>0</v>
      </c>
      <c r="G29">
        <v>1</v>
      </c>
      <c r="H29">
        <v>0</v>
      </c>
      <c r="J29">
        <f t="shared" si="2"/>
        <v>28</v>
      </c>
      <c r="K29">
        <f>VLOOKUP($A29,RankingWk1!$A$2:$H$33,2,FALSE)-J29</f>
        <v>0</v>
      </c>
      <c r="L29" t="str">
        <f t="shared" si="0"/>
        <v>Washington Redskins</v>
      </c>
      <c r="M29" s="5">
        <f t="shared" si="1"/>
        <v>1387.9578190852533</v>
      </c>
      <c r="N29" s="6">
        <f>M29-VLOOKUP($A29,RankingWk1!$A$2:$H$33,3,FALSE)</f>
        <v>-7.1779987053644163</v>
      </c>
    </row>
    <row r="30" spans="1:14">
      <c r="A30" t="s">
        <v>38</v>
      </c>
      <c r="B30">
        <v>29</v>
      </c>
      <c r="C30">
        <v>1383.8947446422037</v>
      </c>
      <c r="D30">
        <v>1</v>
      </c>
      <c r="E30">
        <v>1</v>
      </c>
      <c r="F30">
        <v>0</v>
      </c>
      <c r="G30">
        <v>0</v>
      </c>
      <c r="H30">
        <v>0</v>
      </c>
      <c r="J30">
        <f t="shared" si="2"/>
        <v>29</v>
      </c>
      <c r="K30">
        <f>VLOOKUP($A30,RankingWk1!$A$2:$H$33,2,FALSE)-J30</f>
        <v>2</v>
      </c>
      <c r="L30" t="str">
        <f t="shared" si="0"/>
        <v>Tennessee Titans</v>
      </c>
      <c r="M30" s="5">
        <f t="shared" si="1"/>
        <v>1383.8947446422037</v>
      </c>
      <c r="N30" s="6">
        <f>M30-VLOOKUP($A30,RankingWk1!$A$2:$H$33,3,FALSE)</f>
        <v>9.8012170591434824</v>
      </c>
    </row>
    <row r="31" spans="1:14">
      <c r="A31" t="s">
        <v>26</v>
      </c>
      <c r="B31">
        <v>30</v>
      </c>
      <c r="C31">
        <v>1376.8820190955946</v>
      </c>
      <c r="D31">
        <v>1</v>
      </c>
      <c r="E31">
        <v>0</v>
      </c>
      <c r="F31">
        <v>0</v>
      </c>
      <c r="G31">
        <v>1</v>
      </c>
      <c r="H31">
        <v>0</v>
      </c>
      <c r="J31">
        <f t="shared" si="2"/>
        <v>30</v>
      </c>
      <c r="K31">
        <f>VLOOKUP($A31,RankingWk1!$A$2:$H$33,2,FALSE)-J31</f>
        <v>-1</v>
      </c>
      <c r="L31" t="str">
        <f t="shared" si="0"/>
        <v>Cleveland Browns</v>
      </c>
      <c r="M31" s="5">
        <f t="shared" si="1"/>
        <v>1376.8820190955946</v>
      </c>
      <c r="N31" s="6">
        <f>M31-VLOOKUP($A31,RankingWk1!$A$2:$H$33,3,FALSE)</f>
        <v>-8.1835739830748935</v>
      </c>
    </row>
    <row r="32" spans="1:14">
      <c r="A32" t="s">
        <v>44</v>
      </c>
      <c r="B32">
        <v>31</v>
      </c>
      <c r="C32">
        <v>1372.8959305405228</v>
      </c>
      <c r="D32">
        <v>1</v>
      </c>
      <c r="E32">
        <v>0</v>
      </c>
      <c r="F32">
        <v>0</v>
      </c>
      <c r="G32">
        <v>1</v>
      </c>
      <c r="H32">
        <v>0</v>
      </c>
      <c r="J32">
        <f t="shared" si="2"/>
        <v>31</v>
      </c>
      <c r="K32">
        <f>VLOOKUP($A32,RankingWk1!$A$2:$H$33,2,FALSE)-J32</f>
        <v>-1</v>
      </c>
      <c r="L32" t="str">
        <f t="shared" si="0"/>
        <v>Oakland Raiders</v>
      </c>
      <c r="M32" s="5">
        <f t="shared" si="1"/>
        <v>1372.8959305405228</v>
      </c>
      <c r="N32" s="6">
        <f>M32-VLOOKUP($A32,RankingWk1!$A$2:$H$33,3,FALSE)</f>
        <v>-5.0873434174070553</v>
      </c>
    </row>
    <row r="33" spans="1:14">
      <c r="A33" t="s">
        <v>41</v>
      </c>
      <c r="B33">
        <v>32</v>
      </c>
      <c r="C33">
        <v>1357.3849738797194</v>
      </c>
      <c r="D33">
        <v>1</v>
      </c>
      <c r="E33">
        <v>0</v>
      </c>
      <c r="F33">
        <v>0</v>
      </c>
      <c r="G33">
        <v>1</v>
      </c>
      <c r="H33">
        <v>0</v>
      </c>
      <c r="J33">
        <f t="shared" si="2"/>
        <v>32</v>
      </c>
      <c r="K33">
        <f>VLOOKUP($A33,RankingWk1!$A$2:$H$33,2,FALSE)-J33</f>
        <v>0</v>
      </c>
      <c r="L33" t="str">
        <f t="shared" si="0"/>
        <v>Tampa Bay Buccaneers</v>
      </c>
      <c r="M33" s="5">
        <f t="shared" si="1"/>
        <v>1357.3849738797194</v>
      </c>
      <c r="N33" s="6">
        <f>M33-VLOOKUP($A33,RankingWk1!$A$2:$H$33,3,FALSE)</f>
        <v>-9.8012170591434824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J1" sqref="J1:N33"/>
    </sheetView>
  </sheetViews>
  <sheetFormatPr baseColWidth="10" defaultColWidth="8.83203125" defaultRowHeight="14" x14ac:dyDescent="0"/>
  <sheetData>
    <row r="1" spans="1:14">
      <c r="A1" t="s">
        <v>84</v>
      </c>
      <c r="B1" t="s">
        <v>100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J1" s="4" t="s">
        <v>101</v>
      </c>
      <c r="K1" s="4" t="s">
        <v>102</v>
      </c>
      <c r="L1" s="4" t="s">
        <v>103</v>
      </c>
      <c r="M1" s="4" t="s">
        <v>85</v>
      </c>
      <c r="N1" s="4" t="s">
        <v>104</v>
      </c>
    </row>
    <row r="2" spans="1:14">
      <c r="A2" t="s">
        <v>29</v>
      </c>
      <c r="B2">
        <v>1</v>
      </c>
      <c r="C2">
        <v>1671.1271653355241</v>
      </c>
      <c r="D2">
        <v>2</v>
      </c>
      <c r="E2">
        <v>2</v>
      </c>
      <c r="F2">
        <v>0</v>
      </c>
      <c r="G2">
        <v>0</v>
      </c>
      <c r="H2">
        <v>0</v>
      </c>
      <c r="J2">
        <f>1</f>
        <v>1</v>
      </c>
      <c r="K2">
        <f>VLOOKUP($A2,RankingWk2!$A$2:$H$33,2,FALSE)-J2</f>
        <v>0</v>
      </c>
      <c r="L2" t="str">
        <f>A2</f>
        <v>New England Patriots</v>
      </c>
      <c r="M2" s="5">
        <f>C2</f>
        <v>1671.1271653355241</v>
      </c>
      <c r="N2" s="6">
        <f>M2-VLOOKUP($A2,RankingWk2!$A$2:$H$33,3,FALSE)</f>
        <v>5.3944843359167862</v>
      </c>
    </row>
    <row r="3" spans="1:14">
      <c r="A3" t="s">
        <v>30</v>
      </c>
      <c r="B3">
        <v>2</v>
      </c>
      <c r="C3">
        <v>1633.4245214241405</v>
      </c>
      <c r="D3">
        <v>2</v>
      </c>
      <c r="E3">
        <v>2</v>
      </c>
      <c r="F3">
        <v>0</v>
      </c>
      <c r="G3">
        <v>0</v>
      </c>
      <c r="H3">
        <v>0</v>
      </c>
      <c r="J3">
        <f>J2+1</f>
        <v>2</v>
      </c>
      <c r="K3">
        <f>VLOOKUP($A3,RankingWk2!$A$2:$H$33,2,FALSE)-J3</f>
        <v>0</v>
      </c>
      <c r="L3" t="str">
        <f t="shared" ref="L3:L33" si="0">A3</f>
        <v>Denver Broncos</v>
      </c>
      <c r="M3" s="5">
        <f t="shared" ref="M3:M33" si="1">C3</f>
        <v>1633.4245214241405</v>
      </c>
      <c r="N3" s="6">
        <f>M3-VLOOKUP($A3,RankingWk2!$A$2:$H$33,3,FALSE)</f>
        <v>6.9582267867426708</v>
      </c>
    </row>
    <row r="4" spans="1:14">
      <c r="A4" t="s">
        <v>21</v>
      </c>
      <c r="B4">
        <v>3</v>
      </c>
      <c r="C4">
        <v>1597.5818900115478</v>
      </c>
      <c r="D4">
        <v>2</v>
      </c>
      <c r="E4">
        <v>0</v>
      </c>
      <c r="F4">
        <v>0</v>
      </c>
      <c r="G4">
        <v>2</v>
      </c>
      <c r="H4">
        <v>0</v>
      </c>
      <c r="J4">
        <f t="shared" ref="J4:J33" si="2">J3+1</f>
        <v>3</v>
      </c>
      <c r="K4">
        <f>VLOOKUP($A4,RankingWk2!$A$2:$H$33,2,FALSE)-J4</f>
        <v>0</v>
      </c>
      <c r="L4" t="str">
        <f t="shared" si="0"/>
        <v>Seattle Seahawks</v>
      </c>
      <c r="M4" s="5">
        <f t="shared" si="1"/>
        <v>1597.5818900115478</v>
      </c>
      <c r="N4" s="6">
        <f>M4-VLOOKUP($A4,RankingWk2!$A$2:$H$33,3,FALSE)</f>
        <v>-11.841937641297818</v>
      </c>
    </row>
    <row r="5" spans="1:14">
      <c r="A5" t="s">
        <v>35</v>
      </c>
      <c r="B5">
        <v>4</v>
      </c>
      <c r="C5">
        <v>1578.4593797107711</v>
      </c>
      <c r="D5">
        <v>2</v>
      </c>
      <c r="E5">
        <v>2</v>
      </c>
      <c r="F5">
        <v>0</v>
      </c>
      <c r="G5">
        <v>0</v>
      </c>
      <c r="H5">
        <v>0</v>
      </c>
      <c r="J5">
        <f t="shared" si="2"/>
        <v>4</v>
      </c>
      <c r="K5">
        <f>VLOOKUP($A5,RankingWk2!$A$2:$H$33,2,FALSE)-J5</f>
        <v>0</v>
      </c>
      <c r="L5" t="str">
        <f t="shared" si="0"/>
        <v>Cincinnati Bengals</v>
      </c>
      <c r="M5" s="5">
        <f t="shared" si="1"/>
        <v>1578.4593797107711</v>
      </c>
      <c r="N5" s="6">
        <f>M5-VLOOKUP($A5,RankingWk2!$A$2:$H$33,3,FALSE)</f>
        <v>8.5631777624435017</v>
      </c>
    </row>
    <row r="6" spans="1:14">
      <c r="A6" t="s">
        <v>43</v>
      </c>
      <c r="B6">
        <v>5</v>
      </c>
      <c r="C6">
        <v>1572.3314571844478</v>
      </c>
      <c r="D6">
        <v>2</v>
      </c>
      <c r="E6">
        <v>2</v>
      </c>
      <c r="F6">
        <v>0</v>
      </c>
      <c r="G6">
        <v>0</v>
      </c>
      <c r="H6">
        <v>0</v>
      </c>
      <c r="J6">
        <f t="shared" si="2"/>
        <v>5</v>
      </c>
      <c r="K6">
        <f>VLOOKUP($A6,RankingWk2!$A$2:$H$33,2,FALSE)-J6</f>
        <v>1</v>
      </c>
      <c r="L6" t="str">
        <f t="shared" si="0"/>
        <v>Dallas Cowboys</v>
      </c>
      <c r="M6" s="5">
        <f t="shared" si="1"/>
        <v>1572.3314571844478</v>
      </c>
      <c r="N6" s="6">
        <f>M6-VLOOKUP($A6,RankingWk2!$A$2:$H$33,3,FALSE)</f>
        <v>8.5228561120429731</v>
      </c>
    </row>
    <row r="7" spans="1:14">
      <c r="A7" t="s">
        <v>31</v>
      </c>
      <c r="B7">
        <v>6</v>
      </c>
      <c r="C7">
        <v>1557.2177288546241</v>
      </c>
      <c r="D7">
        <v>2</v>
      </c>
      <c r="E7">
        <v>1</v>
      </c>
      <c r="F7">
        <v>0</v>
      </c>
      <c r="G7">
        <v>1</v>
      </c>
      <c r="H7">
        <v>0</v>
      </c>
      <c r="J7">
        <f t="shared" si="2"/>
        <v>6</v>
      </c>
      <c r="K7">
        <f>VLOOKUP($A7,RankingWk2!$A$2:$H$33,2,FALSE)-J7</f>
        <v>-1</v>
      </c>
      <c r="L7" t="str">
        <f t="shared" si="0"/>
        <v>San Francisco 49ers</v>
      </c>
      <c r="M7" s="5">
        <f t="shared" si="1"/>
        <v>1557.2177288546241</v>
      </c>
      <c r="N7" s="6">
        <f>M7-VLOOKUP($A7,RankingWk2!$A$2:$H$33,3,FALSE)</f>
        <v>-10.828517133645846</v>
      </c>
    </row>
    <row r="8" spans="1:14">
      <c r="A8" t="s">
        <v>28</v>
      </c>
      <c r="B8">
        <v>7</v>
      </c>
      <c r="C8">
        <v>1556.7714661113062</v>
      </c>
      <c r="D8">
        <v>2</v>
      </c>
      <c r="E8">
        <v>2</v>
      </c>
      <c r="F8">
        <v>0</v>
      </c>
      <c r="G8">
        <v>0</v>
      </c>
      <c r="H8">
        <v>0</v>
      </c>
      <c r="J8">
        <f t="shared" si="2"/>
        <v>7</v>
      </c>
      <c r="K8">
        <f>VLOOKUP($A8,RankingWk2!$A$2:$H$33,2,FALSE)-J8</f>
        <v>1</v>
      </c>
      <c r="L8" t="str">
        <f t="shared" si="0"/>
        <v>Arizona Cardinals</v>
      </c>
      <c r="M8" s="5">
        <f t="shared" si="1"/>
        <v>1556.7714661113062</v>
      </c>
      <c r="N8" s="6">
        <f>M8-VLOOKUP($A8,RankingWk2!$A$2:$H$33,3,FALSE)</f>
        <v>7.4194942064398219</v>
      </c>
    </row>
    <row r="9" spans="1:14">
      <c r="A9" t="s">
        <v>36</v>
      </c>
      <c r="B9">
        <v>8</v>
      </c>
      <c r="C9">
        <v>1556.5314656412352</v>
      </c>
      <c r="D9">
        <v>2</v>
      </c>
      <c r="E9">
        <v>2</v>
      </c>
      <c r="F9">
        <v>0</v>
      </c>
      <c r="G9">
        <v>0</v>
      </c>
      <c r="H9">
        <v>0</v>
      </c>
      <c r="J9">
        <f t="shared" si="2"/>
        <v>8</v>
      </c>
      <c r="K9">
        <f>VLOOKUP($A9,RankingWk2!$A$2:$H$33,2,FALSE)-J9</f>
        <v>2</v>
      </c>
      <c r="L9" t="str">
        <f t="shared" si="0"/>
        <v>Green Bay Packers</v>
      </c>
      <c r="M9" s="5">
        <f t="shared" si="1"/>
        <v>1556.5314656412352</v>
      </c>
      <c r="N9" s="6">
        <f>M9-VLOOKUP($A9,RankingWk2!$A$2:$H$33,3,FALSE)</f>
        <v>11.841937641297818</v>
      </c>
    </row>
    <row r="10" spans="1:14">
      <c r="A10" t="s">
        <v>32</v>
      </c>
      <c r="B10">
        <v>9</v>
      </c>
      <c r="C10">
        <v>1550.0229915349319</v>
      </c>
      <c r="D10">
        <v>2</v>
      </c>
      <c r="E10">
        <v>1</v>
      </c>
      <c r="F10">
        <v>0</v>
      </c>
      <c r="G10">
        <v>1</v>
      </c>
      <c r="H10">
        <v>0</v>
      </c>
      <c r="J10">
        <f t="shared" si="2"/>
        <v>9</v>
      </c>
      <c r="K10">
        <f>VLOOKUP($A10,RankingWk2!$A$2:$H$33,2,FALSE)-J10</f>
        <v>2</v>
      </c>
      <c r="L10" t="str">
        <f t="shared" si="0"/>
        <v>Pittsburgh Steelers</v>
      </c>
      <c r="M10" s="5">
        <f t="shared" si="1"/>
        <v>1550.0229915349319</v>
      </c>
      <c r="N10" s="6">
        <f>M10-VLOOKUP($A10,RankingWk2!$A$2:$H$33,3,FALSE)</f>
        <v>10.828517133645846</v>
      </c>
    </row>
    <row r="11" spans="1:14">
      <c r="A11" t="s">
        <v>19</v>
      </c>
      <c r="B11">
        <v>10</v>
      </c>
      <c r="C11">
        <v>1540.3828315079247</v>
      </c>
      <c r="D11">
        <v>2</v>
      </c>
      <c r="E11">
        <v>0</v>
      </c>
      <c r="F11">
        <v>0</v>
      </c>
      <c r="G11">
        <v>2</v>
      </c>
      <c r="H11">
        <v>0</v>
      </c>
      <c r="J11">
        <f t="shared" si="2"/>
        <v>10</v>
      </c>
      <c r="K11">
        <f>VLOOKUP($A11,RankingWk2!$A$2:$H$33,2,FALSE)-J11</f>
        <v>-3</v>
      </c>
      <c r="L11" t="str">
        <f t="shared" si="0"/>
        <v>Indianapolis Colts</v>
      </c>
      <c r="M11" s="5">
        <f t="shared" si="1"/>
        <v>1540.3828315079247</v>
      </c>
      <c r="N11" s="6">
        <f>M11-VLOOKUP($A11,RankingWk2!$A$2:$H$33,3,FALSE)</f>
        <v>-12.695176048892336</v>
      </c>
    </row>
    <row r="12" spans="1:14">
      <c r="A12" t="s">
        <v>40</v>
      </c>
      <c r="B12">
        <v>11</v>
      </c>
      <c r="C12">
        <v>1531.3189580626922</v>
      </c>
      <c r="D12">
        <v>2</v>
      </c>
      <c r="E12">
        <v>0</v>
      </c>
      <c r="F12">
        <v>0</v>
      </c>
      <c r="G12">
        <v>2</v>
      </c>
      <c r="H12">
        <v>0</v>
      </c>
      <c r="J12">
        <f t="shared" si="2"/>
        <v>11</v>
      </c>
      <c r="K12">
        <f>VLOOKUP($A12,RankingWk2!$A$2:$H$33,2,FALSE)-J12</f>
        <v>-2</v>
      </c>
      <c r="L12" t="str">
        <f t="shared" si="0"/>
        <v>Baltimore Ravens</v>
      </c>
      <c r="M12" s="5">
        <f t="shared" si="1"/>
        <v>1531.3189580626922</v>
      </c>
      <c r="N12" s="6">
        <f>M12-VLOOKUP($A12,RankingWk2!$A$2:$H$33,3,FALSE)</f>
        <v>-14.605556497577936</v>
      </c>
    </row>
    <row r="13" spans="1:14">
      <c r="A13" t="s">
        <v>91</v>
      </c>
      <c r="B13">
        <v>12</v>
      </c>
      <c r="C13">
        <v>1527.3147472368719</v>
      </c>
      <c r="D13">
        <v>2</v>
      </c>
      <c r="E13">
        <v>2</v>
      </c>
      <c r="F13">
        <v>0</v>
      </c>
      <c r="G13">
        <v>0</v>
      </c>
      <c r="H13">
        <v>0</v>
      </c>
      <c r="J13">
        <f t="shared" si="2"/>
        <v>12</v>
      </c>
      <c r="K13">
        <f>VLOOKUP($A13,RankingWk2!$A$2:$H$33,2,FALSE)-J13</f>
        <v>2</v>
      </c>
      <c r="L13" t="str">
        <f t="shared" si="0"/>
        <v>Carolina Panthers</v>
      </c>
      <c r="M13" s="5">
        <f t="shared" si="1"/>
        <v>1527.3147472368719</v>
      </c>
      <c r="N13" s="6">
        <f>M13-VLOOKUP($A13,RankingWk2!$A$2:$H$33,3,FALSE)</f>
        <v>8.6858493036786513</v>
      </c>
    </row>
    <row r="14" spans="1:14">
      <c r="A14" t="s">
        <v>46</v>
      </c>
      <c r="B14">
        <v>13</v>
      </c>
      <c r="C14">
        <v>1511.0648596582862</v>
      </c>
      <c r="D14">
        <v>2</v>
      </c>
      <c r="E14">
        <v>1</v>
      </c>
      <c r="F14">
        <v>0</v>
      </c>
      <c r="G14">
        <v>1</v>
      </c>
      <c r="H14">
        <v>0</v>
      </c>
      <c r="J14">
        <f t="shared" si="2"/>
        <v>13</v>
      </c>
      <c r="K14">
        <f>VLOOKUP($A14,RankingWk2!$A$2:$H$33,2,FALSE)-J14</f>
        <v>0</v>
      </c>
      <c r="L14" t="str">
        <f t="shared" si="0"/>
        <v>San Diego Chargers</v>
      </c>
      <c r="M14" s="5">
        <f t="shared" si="1"/>
        <v>1511.0648596582862</v>
      </c>
      <c r="N14" s="6">
        <f>M14-VLOOKUP($A14,RankingWk2!$A$2:$H$33,3,FALSE)</f>
        <v>-8.5631777624435017</v>
      </c>
    </row>
    <row r="15" spans="1:14">
      <c r="A15" t="s">
        <v>37</v>
      </c>
      <c r="B15">
        <v>14</v>
      </c>
      <c r="C15">
        <v>1510.3728420715527</v>
      </c>
      <c r="D15">
        <v>2</v>
      </c>
      <c r="E15">
        <v>1</v>
      </c>
      <c r="F15">
        <v>0</v>
      </c>
      <c r="G15">
        <v>1</v>
      </c>
      <c r="H15">
        <v>0</v>
      </c>
      <c r="J15">
        <f t="shared" si="2"/>
        <v>14</v>
      </c>
      <c r="K15">
        <f>VLOOKUP($A15,RankingWk2!$A$2:$H$33,2,FALSE)-J15</f>
        <v>1</v>
      </c>
      <c r="L15" t="str">
        <f t="shared" si="0"/>
        <v>Kansas City Chiefs</v>
      </c>
      <c r="M15" s="5">
        <f t="shared" si="1"/>
        <v>1510.3728420715527</v>
      </c>
      <c r="N15" s="6">
        <f>M15-VLOOKUP($A15,RankingWk2!$A$2:$H$33,3,FALSE)</f>
        <v>-6.9582267867426708</v>
      </c>
    </row>
    <row r="16" spans="1:14">
      <c r="A16" t="s">
        <v>25</v>
      </c>
      <c r="B16">
        <v>15</v>
      </c>
      <c r="C16">
        <v>1505.6496883193204</v>
      </c>
      <c r="D16">
        <v>2</v>
      </c>
      <c r="E16">
        <v>0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VLOOKUP($A16,RankingWk2!$A$2:$H$33,2,FALSE)-J16</f>
        <v>-3</v>
      </c>
      <c r="L16" t="str">
        <f t="shared" si="0"/>
        <v>New Orleans Saints</v>
      </c>
      <c r="M16" s="5">
        <f t="shared" si="1"/>
        <v>1505.6496883193204</v>
      </c>
      <c r="N16" s="6">
        <f>M16-VLOOKUP($A16,RankingWk2!$A$2:$H$33,3,FALSE)</f>
        <v>-14.366551111324497</v>
      </c>
    </row>
    <row r="17" spans="1:14">
      <c r="A17" t="s">
        <v>34</v>
      </c>
      <c r="B17">
        <v>16</v>
      </c>
      <c r="C17">
        <v>1504.8857084403583</v>
      </c>
      <c r="D17">
        <v>2</v>
      </c>
      <c r="E17">
        <v>2</v>
      </c>
      <c r="F17">
        <v>0</v>
      </c>
      <c r="G17">
        <v>0</v>
      </c>
      <c r="H17">
        <v>0</v>
      </c>
      <c r="J17">
        <f t="shared" si="2"/>
        <v>16</v>
      </c>
      <c r="K17">
        <f>VLOOKUP($A17,RankingWk2!$A$2:$H$33,2,FALSE)-J17</f>
        <v>3</v>
      </c>
      <c r="L17" t="str">
        <f t="shared" si="0"/>
        <v>Atlanta Falcons</v>
      </c>
      <c r="M17" s="5">
        <f t="shared" si="1"/>
        <v>1504.8857084403583</v>
      </c>
      <c r="N17" s="6">
        <f>M17-VLOOKUP($A17,RankingWk2!$A$2:$H$33,3,FALSE)</f>
        <v>9.1791883372629854</v>
      </c>
    </row>
    <row r="18" spans="1:14">
      <c r="A18" t="s">
        <v>39</v>
      </c>
      <c r="B18">
        <v>17</v>
      </c>
      <c r="C18">
        <v>1503.5862769994876</v>
      </c>
      <c r="D18">
        <v>2</v>
      </c>
      <c r="E18">
        <v>0</v>
      </c>
      <c r="F18">
        <v>0</v>
      </c>
      <c r="G18">
        <v>2</v>
      </c>
      <c r="H18">
        <v>0</v>
      </c>
      <c r="J18">
        <f t="shared" si="2"/>
        <v>17</v>
      </c>
      <c r="K18">
        <f>VLOOKUP($A18,RankingWk2!$A$2:$H$33,2,FALSE)-J18</f>
        <v>-1</v>
      </c>
      <c r="L18" t="str">
        <f t="shared" si="0"/>
        <v>Philadelphia Eagles</v>
      </c>
      <c r="M18" s="5">
        <f t="shared" si="1"/>
        <v>1503.5862769994876</v>
      </c>
      <c r="N18" s="6">
        <f>M18-VLOOKUP($A18,RankingWk2!$A$2:$H$33,3,FALSE)</f>
        <v>-8.5228561120429731</v>
      </c>
    </row>
    <row r="19" spans="1:14">
      <c r="A19" t="s">
        <v>42</v>
      </c>
      <c r="B19">
        <v>18</v>
      </c>
      <c r="C19">
        <v>1495.9721216756275</v>
      </c>
      <c r="D19">
        <v>2</v>
      </c>
      <c r="E19">
        <v>0</v>
      </c>
      <c r="F19">
        <v>0</v>
      </c>
      <c r="G19">
        <v>2</v>
      </c>
      <c r="H19">
        <v>0</v>
      </c>
      <c r="J19">
        <f t="shared" si="2"/>
        <v>18</v>
      </c>
      <c r="K19">
        <f>VLOOKUP($A19,RankingWk2!$A$2:$H$33,2,FALSE)-J19</f>
        <v>-1</v>
      </c>
      <c r="L19" t="str">
        <f t="shared" si="0"/>
        <v>Detroit Lions</v>
      </c>
      <c r="M19" s="5">
        <f t="shared" si="1"/>
        <v>1495.9721216756275</v>
      </c>
      <c r="N19" s="6">
        <f>M19-VLOOKUP($A19,RankingWk2!$A$2:$H$33,3,FALSE)</f>
        <v>-11.341543426050521</v>
      </c>
    </row>
    <row r="20" spans="1:14">
      <c r="A20" t="s">
        <v>92</v>
      </c>
      <c r="B20">
        <v>19</v>
      </c>
      <c r="C20">
        <v>1490.9575430571122</v>
      </c>
      <c r="D20">
        <v>2</v>
      </c>
      <c r="E20">
        <v>1</v>
      </c>
      <c r="F20">
        <v>0</v>
      </c>
      <c r="G20">
        <v>1</v>
      </c>
      <c r="H20">
        <v>0</v>
      </c>
      <c r="J20">
        <f t="shared" si="2"/>
        <v>19</v>
      </c>
      <c r="K20">
        <f>VLOOKUP($A20,RankingWk2!$A$2:$H$33,2,FALSE)-J20</f>
        <v>-1</v>
      </c>
      <c r="L20" t="str">
        <f t="shared" si="0"/>
        <v>Miami Dolphins</v>
      </c>
      <c r="M20" s="5">
        <f t="shared" si="1"/>
        <v>1490.9575430571122</v>
      </c>
      <c r="N20" s="6">
        <f>M20-VLOOKUP($A20,RankingWk2!$A$2:$H$33,3,FALSE)</f>
        <v>-12.137249731352085</v>
      </c>
    </row>
    <row r="21" spans="1:14">
      <c r="A21" t="s">
        <v>24</v>
      </c>
      <c r="B21">
        <v>20</v>
      </c>
      <c r="C21">
        <v>1487.3114132763189</v>
      </c>
      <c r="D21">
        <v>2</v>
      </c>
      <c r="E21">
        <v>1</v>
      </c>
      <c r="F21">
        <v>0</v>
      </c>
      <c r="G21">
        <v>1</v>
      </c>
      <c r="H21">
        <v>0</v>
      </c>
      <c r="J21">
        <f t="shared" si="2"/>
        <v>20</v>
      </c>
      <c r="K21">
        <f>VLOOKUP($A21,RankingWk2!$A$2:$H$33,2,FALSE)-J21</f>
        <v>0</v>
      </c>
      <c r="L21" t="str">
        <f t="shared" si="0"/>
        <v>Buffalo Bills</v>
      </c>
      <c r="M21" s="5">
        <f t="shared" si="1"/>
        <v>1487.3114132763189</v>
      </c>
      <c r="N21" s="6">
        <f>M21-VLOOKUP($A21,RankingWk2!$A$2:$H$33,3,FALSE)</f>
        <v>-5.3944843359167862</v>
      </c>
    </row>
    <row r="22" spans="1:14">
      <c r="A22" t="s">
        <v>93</v>
      </c>
      <c r="B22">
        <v>21</v>
      </c>
      <c r="C22">
        <v>1471.7625377680247</v>
      </c>
      <c r="D22">
        <v>2</v>
      </c>
      <c r="E22">
        <v>1</v>
      </c>
      <c r="F22">
        <v>0</v>
      </c>
      <c r="G22">
        <v>1</v>
      </c>
      <c r="H22">
        <v>0</v>
      </c>
      <c r="J22">
        <f t="shared" si="2"/>
        <v>21</v>
      </c>
      <c r="K22">
        <f>VLOOKUP($A22,RankingWk2!$A$2:$H$33,2,FALSE)-J22</f>
        <v>3</v>
      </c>
      <c r="L22" t="str">
        <f t="shared" si="0"/>
        <v>Minnesota Vikings</v>
      </c>
      <c r="M22" s="5">
        <f t="shared" si="1"/>
        <v>1471.7625377680247</v>
      </c>
      <c r="N22" s="6">
        <f>M22-VLOOKUP($A22,RankingWk2!$A$2:$H$33,3,FALSE)</f>
        <v>11.341543426050521</v>
      </c>
    </row>
    <row r="23" spans="1:14">
      <c r="A23" t="s">
        <v>94</v>
      </c>
      <c r="B23">
        <v>22</v>
      </c>
      <c r="C23">
        <v>1469.7615939907184</v>
      </c>
      <c r="D23">
        <v>2</v>
      </c>
      <c r="E23">
        <v>2</v>
      </c>
      <c r="F23">
        <v>0</v>
      </c>
      <c r="G23">
        <v>0</v>
      </c>
      <c r="H23">
        <v>0</v>
      </c>
      <c r="J23">
        <f t="shared" si="2"/>
        <v>22</v>
      </c>
      <c r="K23">
        <f>VLOOKUP($A23,RankingWk2!$A$2:$H$33,2,FALSE)-J23</f>
        <v>4</v>
      </c>
      <c r="L23" t="str">
        <f t="shared" si="0"/>
        <v>New York Jets</v>
      </c>
      <c r="M23" s="5">
        <f t="shared" si="1"/>
        <v>1469.7615939907184</v>
      </c>
      <c r="N23" s="6">
        <f>M23-VLOOKUP($A23,RankingWk2!$A$2:$H$33,3,FALSE)</f>
        <v>12.695176048892336</v>
      </c>
    </row>
    <row r="24" spans="1:14">
      <c r="A24" t="s">
        <v>33</v>
      </c>
      <c r="B24">
        <v>23</v>
      </c>
      <c r="C24">
        <v>1464.0191811529346</v>
      </c>
      <c r="D24">
        <v>2</v>
      </c>
      <c r="E24">
        <v>0</v>
      </c>
      <c r="F24">
        <v>0</v>
      </c>
      <c r="G24">
        <v>2</v>
      </c>
      <c r="H24">
        <v>0</v>
      </c>
      <c r="J24">
        <f t="shared" si="2"/>
        <v>23</v>
      </c>
      <c r="K24">
        <f>VLOOKUP($A24,RankingWk2!$A$2:$H$33,2,FALSE)-J24</f>
        <v>-2</v>
      </c>
      <c r="L24" t="str">
        <f t="shared" si="0"/>
        <v>Houston Texans</v>
      </c>
      <c r="M24" s="5">
        <f t="shared" si="1"/>
        <v>1464.0191811529346</v>
      </c>
      <c r="N24" s="6">
        <f>M24-VLOOKUP($A24,RankingWk2!$A$2:$H$33,3,FALSE)</f>
        <v>-8.6858493036786513</v>
      </c>
    </row>
    <row r="25" spans="1:14">
      <c r="A25" t="s">
        <v>22</v>
      </c>
      <c r="B25">
        <v>24</v>
      </c>
      <c r="C25">
        <v>1458.0796731693936</v>
      </c>
      <c r="D25">
        <v>2</v>
      </c>
      <c r="E25">
        <v>1</v>
      </c>
      <c r="F25">
        <v>0</v>
      </c>
      <c r="G25">
        <v>1</v>
      </c>
      <c r="H25">
        <v>0</v>
      </c>
      <c r="J25">
        <f t="shared" si="2"/>
        <v>24</v>
      </c>
      <c r="K25">
        <f>VLOOKUP($A25,RankingWk2!$A$2:$H$33,2,FALSE)-J25</f>
        <v>-2</v>
      </c>
      <c r="L25" t="str">
        <f t="shared" si="0"/>
        <v>St. Louis Rams</v>
      </c>
      <c r="M25" s="5">
        <f t="shared" si="1"/>
        <v>1458.0796731693936</v>
      </c>
      <c r="N25" s="6">
        <f>M25-VLOOKUP($A25,RankingWk2!$A$2:$H$33,3,FALSE)</f>
        <v>-12.329573811449791</v>
      </c>
    </row>
    <row r="26" spans="1:14">
      <c r="A26" t="s">
        <v>45</v>
      </c>
      <c r="B26">
        <v>25</v>
      </c>
      <c r="C26">
        <v>1457.9451087952102</v>
      </c>
      <c r="D26">
        <v>2</v>
      </c>
      <c r="E26">
        <v>0</v>
      </c>
      <c r="F26">
        <v>0</v>
      </c>
      <c r="G26">
        <v>2</v>
      </c>
      <c r="H26">
        <v>0</v>
      </c>
      <c r="J26">
        <f t="shared" si="2"/>
        <v>25</v>
      </c>
      <c r="K26">
        <f>VLOOKUP($A26,RankingWk2!$A$2:$H$33,2,FALSE)-J26</f>
        <v>-2</v>
      </c>
      <c r="L26" t="str">
        <f t="shared" si="0"/>
        <v>New York Giants</v>
      </c>
      <c r="M26" s="5">
        <f t="shared" si="1"/>
        <v>1457.9451087952102</v>
      </c>
      <c r="N26" s="6">
        <f>M26-VLOOKUP($A26,RankingWk2!$A$2:$H$33,3,FALSE)</f>
        <v>-9.1791883372629854</v>
      </c>
    </row>
    <row r="27" spans="1:14">
      <c r="A27" t="s">
        <v>23</v>
      </c>
      <c r="B27">
        <v>26</v>
      </c>
      <c r="C27">
        <v>1450.2029568866817</v>
      </c>
      <c r="D27">
        <v>2</v>
      </c>
      <c r="E27">
        <v>0</v>
      </c>
      <c r="F27">
        <v>0</v>
      </c>
      <c r="G27">
        <v>2</v>
      </c>
      <c r="H27">
        <v>0</v>
      </c>
      <c r="J27">
        <f t="shared" si="2"/>
        <v>26</v>
      </c>
      <c r="K27">
        <f>VLOOKUP($A27,RankingWk2!$A$2:$H$33,2,FALSE)-J27</f>
        <v>-1</v>
      </c>
      <c r="L27" t="str">
        <f t="shared" si="0"/>
        <v>Chicago Bears</v>
      </c>
      <c r="M27" s="5">
        <f t="shared" si="1"/>
        <v>1450.2029568866817</v>
      </c>
      <c r="N27" s="6">
        <f>M27-VLOOKUP($A27,RankingWk2!$A$2:$H$33,3,FALSE)</f>
        <v>-7.4194942064398219</v>
      </c>
    </row>
    <row r="28" spans="1:14">
      <c r="A28" t="s">
        <v>27</v>
      </c>
      <c r="B28">
        <v>27</v>
      </c>
      <c r="C28">
        <v>1439.8137202038927</v>
      </c>
      <c r="D28">
        <v>2</v>
      </c>
      <c r="E28">
        <v>1</v>
      </c>
      <c r="F28">
        <v>0</v>
      </c>
      <c r="G28">
        <v>1</v>
      </c>
      <c r="H28">
        <v>0</v>
      </c>
      <c r="J28">
        <f t="shared" si="2"/>
        <v>27</v>
      </c>
      <c r="K28">
        <f>VLOOKUP($A28,RankingWk2!$A$2:$H$33,2,FALSE)-J28</f>
        <v>0</v>
      </c>
      <c r="L28" t="str">
        <f t="shared" si="0"/>
        <v>Jacksonville Jaguars</v>
      </c>
      <c r="M28" s="5">
        <f t="shared" si="1"/>
        <v>1439.8137202038927</v>
      </c>
      <c r="N28" s="6">
        <f>M28-VLOOKUP($A28,RankingWk2!$A$2:$H$33,3,FALSE)</f>
        <v>12.137249731352085</v>
      </c>
    </row>
    <row r="29" spans="1:14">
      <c r="A29" t="s">
        <v>20</v>
      </c>
      <c r="B29">
        <v>28</v>
      </c>
      <c r="C29">
        <v>1400.2873928967031</v>
      </c>
      <c r="D29">
        <v>2</v>
      </c>
      <c r="E29">
        <v>1</v>
      </c>
      <c r="F29">
        <v>0</v>
      </c>
      <c r="G29">
        <v>1</v>
      </c>
      <c r="H29">
        <v>0</v>
      </c>
      <c r="J29">
        <f t="shared" si="2"/>
        <v>28</v>
      </c>
      <c r="K29">
        <f>VLOOKUP($A29,RankingWk2!$A$2:$H$33,2,FALSE)-J29</f>
        <v>0</v>
      </c>
      <c r="L29" t="str">
        <f t="shared" si="0"/>
        <v>Washington Redskins</v>
      </c>
      <c r="M29" s="5">
        <f t="shared" si="1"/>
        <v>1400.2873928967031</v>
      </c>
      <c r="N29" s="6">
        <f>M29-VLOOKUP($A29,RankingWk2!$A$2:$H$33,3,FALSE)</f>
        <v>12.329573811449791</v>
      </c>
    </row>
    <row r="30" spans="1:14">
      <c r="A30" t="s">
        <v>44</v>
      </c>
      <c r="B30">
        <v>29</v>
      </c>
      <c r="C30">
        <v>1387.5014870381008</v>
      </c>
      <c r="D30">
        <v>2</v>
      </c>
      <c r="E30">
        <v>1</v>
      </c>
      <c r="F30">
        <v>0</v>
      </c>
      <c r="G30">
        <v>1</v>
      </c>
      <c r="H30">
        <v>0</v>
      </c>
      <c r="J30">
        <f t="shared" si="2"/>
        <v>29</v>
      </c>
      <c r="K30">
        <f>VLOOKUP($A30,RankingWk2!$A$2:$H$33,2,FALSE)-J30</f>
        <v>2</v>
      </c>
      <c r="L30" t="str">
        <f t="shared" si="0"/>
        <v>Oakland Raiders</v>
      </c>
      <c r="M30" s="5">
        <f t="shared" si="1"/>
        <v>1387.5014870381008</v>
      </c>
      <c r="N30" s="6">
        <f>M30-VLOOKUP($A30,RankingWk2!$A$2:$H$33,3,FALSE)</f>
        <v>14.605556497577936</v>
      </c>
    </row>
    <row r="31" spans="1:14">
      <c r="A31" t="s">
        <v>26</v>
      </c>
      <c r="B31">
        <v>30</v>
      </c>
      <c r="C31">
        <v>1387.0838341559083</v>
      </c>
      <c r="D31">
        <v>2</v>
      </c>
      <c r="E31">
        <v>1</v>
      </c>
      <c r="F31">
        <v>0</v>
      </c>
      <c r="G31">
        <v>1</v>
      </c>
      <c r="H31">
        <v>0</v>
      </c>
      <c r="J31">
        <f t="shared" si="2"/>
        <v>30</v>
      </c>
      <c r="K31">
        <f>VLOOKUP($A31,RankingWk2!$A$2:$H$33,2,FALSE)-J31</f>
        <v>0</v>
      </c>
      <c r="L31" t="str">
        <f t="shared" si="0"/>
        <v>Cleveland Browns</v>
      </c>
      <c r="M31" s="5">
        <f t="shared" si="1"/>
        <v>1387.0838341559083</v>
      </c>
      <c r="N31" s="6">
        <f>M31-VLOOKUP($A31,RankingWk2!$A$2:$H$33,3,FALSE)</f>
        <v>10.20181506031372</v>
      </c>
    </row>
    <row r="32" spans="1:14">
      <c r="A32" t="s">
        <v>38</v>
      </c>
      <c r="B32">
        <v>31</v>
      </c>
      <c r="C32">
        <v>1373.69292958189</v>
      </c>
      <c r="D32">
        <v>2</v>
      </c>
      <c r="E32">
        <v>1</v>
      </c>
      <c r="F32">
        <v>0</v>
      </c>
      <c r="G32">
        <v>1</v>
      </c>
      <c r="H32">
        <v>0</v>
      </c>
      <c r="J32">
        <f t="shared" si="2"/>
        <v>31</v>
      </c>
      <c r="K32">
        <f>VLOOKUP($A32,RankingWk2!$A$2:$H$33,2,FALSE)-J32</f>
        <v>-2</v>
      </c>
      <c r="L32" t="str">
        <f t="shared" si="0"/>
        <v>Tennessee Titans</v>
      </c>
      <c r="M32" s="5">
        <f t="shared" si="1"/>
        <v>1373.69292958189</v>
      </c>
      <c r="N32" s="6">
        <f>M32-VLOOKUP($A32,RankingWk2!$A$2:$H$33,3,FALSE)</f>
        <v>-10.20181506031372</v>
      </c>
    </row>
    <row r="33" spans="1:14">
      <c r="A33" t="s">
        <v>41</v>
      </c>
      <c r="B33">
        <v>32</v>
      </c>
      <c r="C33">
        <v>1371.7515249910439</v>
      </c>
      <c r="D33">
        <v>2</v>
      </c>
      <c r="E33">
        <v>1</v>
      </c>
      <c r="F33">
        <v>0</v>
      </c>
      <c r="G33">
        <v>1</v>
      </c>
      <c r="H33">
        <v>0</v>
      </c>
      <c r="J33">
        <f t="shared" si="2"/>
        <v>32</v>
      </c>
      <c r="K33">
        <f>VLOOKUP($A33,RankingWk2!$A$2:$H$33,2,FALSE)-J33</f>
        <v>0</v>
      </c>
      <c r="L33" t="str">
        <f t="shared" si="0"/>
        <v>Tampa Bay Buccaneers</v>
      </c>
      <c r="M33" s="5">
        <f t="shared" si="1"/>
        <v>1371.7515249910439</v>
      </c>
      <c r="N33" s="6">
        <f>M33-VLOOKUP($A33,RankingWk2!$A$2:$H$33,3,FALSE)</f>
        <v>14.366551111324497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J1" sqref="J1:N33"/>
    </sheetView>
  </sheetViews>
  <sheetFormatPr baseColWidth="10" defaultColWidth="8.83203125" defaultRowHeight="14" x14ac:dyDescent="0"/>
  <sheetData>
    <row r="1" spans="1:14">
      <c r="A1" t="s">
        <v>84</v>
      </c>
      <c r="B1" t="s">
        <v>100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J1" s="4" t="s">
        <v>101</v>
      </c>
      <c r="K1" s="4" t="s">
        <v>102</v>
      </c>
      <c r="L1" s="4" t="s">
        <v>103</v>
      </c>
      <c r="M1" s="4" t="s">
        <v>85</v>
      </c>
      <c r="N1" s="4" t="s">
        <v>104</v>
      </c>
    </row>
    <row r="2" spans="1:14">
      <c r="A2" t="s">
        <v>29</v>
      </c>
      <c r="B2">
        <v>1</v>
      </c>
      <c r="C2">
        <v>1675.3052363552786</v>
      </c>
      <c r="D2">
        <v>3</v>
      </c>
      <c r="E2">
        <v>3</v>
      </c>
      <c r="F2">
        <v>0</v>
      </c>
      <c r="G2">
        <v>0</v>
      </c>
      <c r="H2">
        <v>0</v>
      </c>
      <c r="J2">
        <f>1</f>
        <v>1</v>
      </c>
      <c r="K2">
        <f>VLOOKUP($A2,RankingWk3!$A$2:$H$33,2,FALSE)-J2</f>
        <v>0</v>
      </c>
      <c r="L2" t="str">
        <f>A2</f>
        <v>New England Patriots</v>
      </c>
      <c r="M2" s="5">
        <f>C2</f>
        <v>1675.3052363552786</v>
      </c>
      <c r="N2" s="6">
        <f>M2-VLOOKUP($A2,RankingWk3!$A$2:$H$33,3,FALSE)</f>
        <v>4.1780710197544977</v>
      </c>
    </row>
    <row r="3" spans="1:14">
      <c r="A3" t="s">
        <v>30</v>
      </c>
      <c r="B3">
        <v>2</v>
      </c>
      <c r="C3">
        <v>1639.6625726577504</v>
      </c>
      <c r="D3">
        <v>3</v>
      </c>
      <c r="E3">
        <v>3</v>
      </c>
      <c r="F3">
        <v>0</v>
      </c>
      <c r="G3">
        <v>0</v>
      </c>
      <c r="H3">
        <v>0</v>
      </c>
      <c r="J3">
        <f>J2+1</f>
        <v>2</v>
      </c>
      <c r="K3">
        <f>VLOOKUP($A3,RankingWk3!$A$2:$H$33,2,FALSE)-J3</f>
        <v>0</v>
      </c>
      <c r="L3" t="str">
        <f t="shared" ref="L3:L33" si="0">A3</f>
        <v>Denver Broncos</v>
      </c>
      <c r="M3" s="5">
        <f t="shared" ref="M3:M33" si="1">C3</f>
        <v>1639.6625726577504</v>
      </c>
      <c r="N3" s="6">
        <f>M3-VLOOKUP($A3,RankingWk3!$A$2:$H$33,3,FALSE)</f>
        <v>6.2380512336098946</v>
      </c>
    </row>
    <row r="4" spans="1:14">
      <c r="A4" t="s">
        <v>21</v>
      </c>
      <c r="B4">
        <v>3</v>
      </c>
      <c r="C4">
        <v>1603.5773403999337</v>
      </c>
      <c r="D4">
        <v>3</v>
      </c>
      <c r="E4">
        <v>1</v>
      </c>
      <c r="F4">
        <v>0</v>
      </c>
      <c r="G4">
        <v>2</v>
      </c>
      <c r="H4">
        <v>0</v>
      </c>
      <c r="J4">
        <f t="shared" ref="J4:J33" si="2">J3+1</f>
        <v>3</v>
      </c>
      <c r="K4">
        <f>VLOOKUP($A4,RankingWk3!$A$2:$H$33,2,FALSE)-J4</f>
        <v>0</v>
      </c>
      <c r="L4" t="str">
        <f t="shared" si="0"/>
        <v>Seattle Seahawks</v>
      </c>
      <c r="M4" s="5">
        <f t="shared" si="1"/>
        <v>1603.5773403999337</v>
      </c>
      <c r="N4" s="6">
        <f>M4-VLOOKUP($A4,RankingWk3!$A$2:$H$33,3,FALSE)</f>
        <v>5.9954503883859616</v>
      </c>
    </row>
    <row r="5" spans="1:14">
      <c r="A5" t="s">
        <v>35</v>
      </c>
      <c r="B5">
        <v>4</v>
      </c>
      <c r="C5">
        <v>1587.1108344485069</v>
      </c>
      <c r="D5">
        <v>3</v>
      </c>
      <c r="E5">
        <v>3</v>
      </c>
      <c r="F5">
        <v>0</v>
      </c>
      <c r="G5">
        <v>0</v>
      </c>
      <c r="H5">
        <v>0</v>
      </c>
      <c r="J5">
        <f t="shared" si="2"/>
        <v>4</v>
      </c>
      <c r="K5">
        <f>VLOOKUP($A5,RankingWk3!$A$2:$H$33,2,FALSE)-J5</f>
        <v>0</v>
      </c>
      <c r="L5" t="str">
        <f t="shared" si="0"/>
        <v>Cincinnati Bengals</v>
      </c>
      <c r="M5" s="5">
        <f t="shared" si="1"/>
        <v>1587.1108344485069</v>
      </c>
      <c r="N5" s="6">
        <f>M5-VLOOKUP($A5,RankingWk3!$A$2:$H$33,3,FALSE)</f>
        <v>8.6514547377357758</v>
      </c>
    </row>
    <row r="6" spans="1:14">
      <c r="A6" t="s">
        <v>28</v>
      </c>
      <c r="B6">
        <v>5</v>
      </c>
      <c r="C6">
        <v>1566.7843105784966</v>
      </c>
      <c r="D6">
        <v>3</v>
      </c>
      <c r="E6">
        <v>3</v>
      </c>
      <c r="F6">
        <v>0</v>
      </c>
      <c r="G6">
        <v>0</v>
      </c>
      <c r="H6">
        <v>0</v>
      </c>
      <c r="J6">
        <f t="shared" si="2"/>
        <v>5</v>
      </c>
      <c r="K6">
        <f>VLOOKUP($A6,RankingWk3!$A$2:$H$33,2,FALSE)-J6</f>
        <v>2</v>
      </c>
      <c r="L6" t="str">
        <f t="shared" si="0"/>
        <v>Arizona Cardinals</v>
      </c>
      <c r="M6" s="5">
        <f t="shared" si="1"/>
        <v>1566.7843105784966</v>
      </c>
      <c r="N6" s="6">
        <f>M6-VLOOKUP($A6,RankingWk3!$A$2:$H$33,3,FALSE)</f>
        <v>10.012844467190462</v>
      </c>
    </row>
    <row r="7" spans="1:14">
      <c r="A7" t="s">
        <v>36</v>
      </c>
      <c r="B7">
        <v>6</v>
      </c>
      <c r="C7">
        <v>1565.2106754017805</v>
      </c>
      <c r="D7">
        <v>3</v>
      </c>
      <c r="E7">
        <v>3</v>
      </c>
      <c r="F7">
        <v>0</v>
      </c>
      <c r="G7">
        <v>0</v>
      </c>
      <c r="H7">
        <v>0</v>
      </c>
      <c r="J7">
        <f t="shared" si="2"/>
        <v>6</v>
      </c>
      <c r="K7">
        <f>VLOOKUP($A7,RankingWk3!$A$2:$H$33,2,FALSE)-J7</f>
        <v>2</v>
      </c>
      <c r="L7" t="str">
        <f t="shared" si="0"/>
        <v>Green Bay Packers</v>
      </c>
      <c r="M7" s="5">
        <f t="shared" si="1"/>
        <v>1565.2106754017805</v>
      </c>
      <c r="N7" s="6">
        <f>M7-VLOOKUP($A7,RankingWk3!$A$2:$H$33,3,FALSE)</f>
        <v>8.6792097605452909</v>
      </c>
    </row>
    <row r="8" spans="1:14">
      <c r="A8" t="s">
        <v>43</v>
      </c>
      <c r="B8">
        <v>7</v>
      </c>
      <c r="C8">
        <v>1560.4142352631945</v>
      </c>
      <c r="D8">
        <v>3</v>
      </c>
      <c r="E8">
        <v>2</v>
      </c>
      <c r="F8">
        <v>0</v>
      </c>
      <c r="G8">
        <v>1</v>
      </c>
      <c r="H8">
        <v>0</v>
      </c>
      <c r="J8">
        <f t="shared" si="2"/>
        <v>7</v>
      </c>
      <c r="K8">
        <f>VLOOKUP($A8,RankingWk3!$A$2:$H$33,2,FALSE)-J8</f>
        <v>-2</v>
      </c>
      <c r="L8" t="str">
        <f t="shared" si="0"/>
        <v>Dallas Cowboys</v>
      </c>
      <c r="M8" s="5">
        <f t="shared" si="1"/>
        <v>1560.4142352631945</v>
      </c>
      <c r="N8" s="6">
        <f>M8-VLOOKUP($A8,RankingWk3!$A$2:$H$33,3,FALSE)</f>
        <v>-11.917221921253258</v>
      </c>
    </row>
    <row r="9" spans="1:14">
      <c r="A9" t="s">
        <v>32</v>
      </c>
      <c r="B9">
        <v>8</v>
      </c>
      <c r="C9">
        <v>1557.4367428338471</v>
      </c>
      <c r="D9">
        <v>3</v>
      </c>
      <c r="E9">
        <v>2</v>
      </c>
      <c r="F9">
        <v>0</v>
      </c>
      <c r="G9">
        <v>1</v>
      </c>
      <c r="H9">
        <v>0</v>
      </c>
      <c r="J9">
        <f t="shared" si="2"/>
        <v>8</v>
      </c>
      <c r="K9">
        <f>VLOOKUP($A9,RankingWk3!$A$2:$H$33,2,FALSE)-J9</f>
        <v>1</v>
      </c>
      <c r="L9" t="str">
        <f t="shared" si="0"/>
        <v>Pittsburgh Steelers</v>
      </c>
      <c r="M9" s="5">
        <f t="shared" si="1"/>
        <v>1557.4367428338471</v>
      </c>
      <c r="N9" s="6">
        <f>M9-VLOOKUP($A9,RankingWk3!$A$2:$H$33,3,FALSE)</f>
        <v>7.4137512989152583</v>
      </c>
    </row>
    <row r="10" spans="1:14">
      <c r="A10" t="s">
        <v>31</v>
      </c>
      <c r="B10">
        <v>9</v>
      </c>
      <c r="C10">
        <v>1547.2048843874336</v>
      </c>
      <c r="D10">
        <v>3</v>
      </c>
      <c r="E10">
        <v>1</v>
      </c>
      <c r="F10">
        <v>0</v>
      </c>
      <c r="G10">
        <v>2</v>
      </c>
      <c r="H10">
        <v>0</v>
      </c>
      <c r="J10">
        <f t="shared" si="2"/>
        <v>9</v>
      </c>
      <c r="K10">
        <f>VLOOKUP($A10,RankingWk3!$A$2:$H$33,2,FALSE)-J10</f>
        <v>-3</v>
      </c>
      <c r="L10" t="str">
        <f t="shared" si="0"/>
        <v>San Francisco 49ers</v>
      </c>
      <c r="M10" s="5">
        <f t="shared" si="1"/>
        <v>1547.2048843874336</v>
      </c>
      <c r="N10" s="6">
        <f>M10-VLOOKUP($A10,RankingWk3!$A$2:$H$33,3,FALSE)</f>
        <v>-10.012844467190462</v>
      </c>
    </row>
    <row r="11" spans="1:14">
      <c r="A11" t="s">
        <v>19</v>
      </c>
      <c r="B11">
        <v>10</v>
      </c>
      <c r="C11">
        <v>1545.9222207327978</v>
      </c>
      <c r="D11">
        <v>3</v>
      </c>
      <c r="E11">
        <v>1</v>
      </c>
      <c r="F11">
        <v>0</v>
      </c>
      <c r="G11">
        <v>2</v>
      </c>
      <c r="H11">
        <v>0</v>
      </c>
      <c r="J11">
        <f t="shared" si="2"/>
        <v>10</v>
      </c>
      <c r="K11">
        <f>VLOOKUP($A11,RankingWk3!$A$2:$H$33,2,FALSE)-J11</f>
        <v>0</v>
      </c>
      <c r="L11" t="str">
        <f t="shared" si="0"/>
        <v>Indianapolis Colts</v>
      </c>
      <c r="M11" s="5">
        <f t="shared" si="1"/>
        <v>1545.9222207327978</v>
      </c>
      <c r="N11" s="6">
        <f>M11-VLOOKUP($A11,RankingWk3!$A$2:$H$33,3,FALSE)</f>
        <v>5.5393892248730481</v>
      </c>
    </row>
    <row r="12" spans="1:14">
      <c r="A12" t="s">
        <v>91</v>
      </c>
      <c r="B12">
        <v>11</v>
      </c>
      <c r="C12">
        <v>1536.6919836914203</v>
      </c>
      <c r="D12">
        <v>3</v>
      </c>
      <c r="E12">
        <v>3</v>
      </c>
      <c r="F12">
        <v>0</v>
      </c>
      <c r="G12">
        <v>0</v>
      </c>
      <c r="H12">
        <v>0</v>
      </c>
      <c r="J12">
        <f t="shared" si="2"/>
        <v>11</v>
      </c>
      <c r="K12">
        <f>VLOOKUP($A12,RankingWk3!$A$2:$H$33,2,FALSE)-J12</f>
        <v>1</v>
      </c>
      <c r="L12" t="str">
        <f t="shared" si="0"/>
        <v>Carolina Panthers</v>
      </c>
      <c r="M12" s="5">
        <f t="shared" si="1"/>
        <v>1536.6919836914203</v>
      </c>
      <c r="N12" s="6">
        <f>M12-VLOOKUP($A12,RankingWk3!$A$2:$H$33,3,FALSE)</f>
        <v>9.3772364545484379</v>
      </c>
    </row>
    <row r="13" spans="1:14">
      <c r="A13" t="s">
        <v>40</v>
      </c>
      <c r="B13">
        <v>12</v>
      </c>
      <c r="C13">
        <v>1522.6675033249564</v>
      </c>
      <c r="D13">
        <v>3</v>
      </c>
      <c r="E13">
        <v>0</v>
      </c>
      <c r="F13">
        <v>0</v>
      </c>
      <c r="G13">
        <v>3</v>
      </c>
      <c r="H13">
        <v>0</v>
      </c>
      <c r="J13">
        <f t="shared" si="2"/>
        <v>12</v>
      </c>
      <c r="K13">
        <f>VLOOKUP($A13,RankingWk3!$A$2:$H$33,2,FALSE)-J13</f>
        <v>-1</v>
      </c>
      <c r="L13" t="str">
        <f t="shared" si="0"/>
        <v>Baltimore Ravens</v>
      </c>
      <c r="M13" s="5">
        <f t="shared" si="1"/>
        <v>1522.6675033249564</v>
      </c>
      <c r="N13" s="6">
        <f>M13-VLOOKUP($A13,RankingWk3!$A$2:$H$33,3,FALSE)</f>
        <v>-8.6514547377357758</v>
      </c>
    </row>
    <row r="14" spans="1:14">
      <c r="A14" t="s">
        <v>34</v>
      </c>
      <c r="B14">
        <v>13</v>
      </c>
      <c r="C14">
        <v>1516.8029303616115</v>
      </c>
      <c r="D14">
        <v>3</v>
      </c>
      <c r="E14">
        <v>3</v>
      </c>
      <c r="F14">
        <v>0</v>
      </c>
      <c r="G14">
        <v>0</v>
      </c>
      <c r="H14">
        <v>0</v>
      </c>
      <c r="J14">
        <f t="shared" si="2"/>
        <v>13</v>
      </c>
      <c r="K14">
        <f>VLOOKUP($A14,RankingWk3!$A$2:$H$33,2,FALSE)-J14</f>
        <v>3</v>
      </c>
      <c r="L14" t="str">
        <f t="shared" si="0"/>
        <v>Atlanta Falcons</v>
      </c>
      <c r="M14" s="5">
        <f t="shared" si="1"/>
        <v>1516.8029303616115</v>
      </c>
      <c r="N14" s="6">
        <f>M14-VLOOKUP($A14,RankingWk3!$A$2:$H$33,3,FALSE)</f>
        <v>11.917221921253258</v>
      </c>
    </row>
    <row r="15" spans="1:14">
      <c r="A15" t="s">
        <v>39</v>
      </c>
      <c r="B15">
        <v>14</v>
      </c>
      <c r="C15">
        <v>1512.6157885398179</v>
      </c>
      <c r="D15">
        <v>3</v>
      </c>
      <c r="E15">
        <v>1</v>
      </c>
      <c r="F15">
        <v>0</v>
      </c>
      <c r="G15">
        <v>2</v>
      </c>
      <c r="H15">
        <v>0</v>
      </c>
      <c r="J15">
        <f t="shared" si="2"/>
        <v>14</v>
      </c>
      <c r="K15">
        <f>VLOOKUP($A15,RankingWk3!$A$2:$H$33,2,FALSE)-J15</f>
        <v>3</v>
      </c>
      <c r="L15" t="str">
        <f t="shared" si="0"/>
        <v>Philadelphia Eagles</v>
      </c>
      <c r="M15" s="5">
        <f t="shared" si="1"/>
        <v>1512.6157885398179</v>
      </c>
      <c r="N15" s="6">
        <f>M15-VLOOKUP($A15,RankingWk3!$A$2:$H$33,3,FALSE)</f>
        <v>9.0295115403303043</v>
      </c>
    </row>
    <row r="16" spans="1:14">
      <c r="A16" t="s">
        <v>37</v>
      </c>
      <c r="B16">
        <v>15</v>
      </c>
      <c r="C16">
        <v>1501.6936323110074</v>
      </c>
      <c r="D16">
        <v>3</v>
      </c>
      <c r="E16">
        <v>1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VLOOKUP($A16,RankingWk3!$A$2:$H$33,2,FALSE)-J16</f>
        <v>-1</v>
      </c>
      <c r="L16" t="str">
        <f t="shared" si="0"/>
        <v>Kansas City Chiefs</v>
      </c>
      <c r="M16" s="5">
        <f t="shared" si="1"/>
        <v>1501.6936323110074</v>
      </c>
      <c r="N16" s="6">
        <f>M16-VLOOKUP($A16,RankingWk3!$A$2:$H$33,3,FALSE)</f>
        <v>-8.6792097605452909</v>
      </c>
    </row>
    <row r="17" spans="1:14">
      <c r="A17" t="s">
        <v>46</v>
      </c>
      <c r="B17">
        <v>16</v>
      </c>
      <c r="C17">
        <v>1499.9384484776217</v>
      </c>
      <c r="D17">
        <v>3</v>
      </c>
      <c r="E17">
        <v>1</v>
      </c>
      <c r="F17">
        <v>0</v>
      </c>
      <c r="G17">
        <v>2</v>
      </c>
      <c r="H17">
        <v>0</v>
      </c>
      <c r="J17">
        <f t="shared" si="2"/>
        <v>16</v>
      </c>
      <c r="K17">
        <f>VLOOKUP($A17,RankingWk3!$A$2:$H$33,2,FALSE)-J17</f>
        <v>-3</v>
      </c>
      <c r="L17" t="str">
        <f t="shared" si="0"/>
        <v>San Diego Chargers</v>
      </c>
      <c r="M17" s="5">
        <f t="shared" si="1"/>
        <v>1499.9384484776217</v>
      </c>
      <c r="N17" s="6">
        <f>M17-VLOOKUP($A17,RankingWk3!$A$2:$H$33,3,FALSE)</f>
        <v>-11.126411180664491</v>
      </c>
    </row>
    <row r="18" spans="1:14">
      <c r="A18" t="s">
        <v>24</v>
      </c>
      <c r="B18">
        <v>17</v>
      </c>
      <c r="C18">
        <v>1497.4163534749084</v>
      </c>
      <c r="D18">
        <v>3</v>
      </c>
      <c r="E18">
        <v>2</v>
      </c>
      <c r="F18">
        <v>0</v>
      </c>
      <c r="G18">
        <v>1</v>
      </c>
      <c r="H18">
        <v>0</v>
      </c>
      <c r="J18">
        <f t="shared" si="2"/>
        <v>17</v>
      </c>
      <c r="K18">
        <f>VLOOKUP($A18,RankingWk3!$A$2:$H$33,2,FALSE)-J18</f>
        <v>3</v>
      </c>
      <c r="L18" t="str">
        <f t="shared" si="0"/>
        <v>Buffalo Bills</v>
      </c>
      <c r="M18" s="5">
        <f t="shared" si="1"/>
        <v>1497.4163534749084</v>
      </c>
      <c r="N18" s="6">
        <f>M18-VLOOKUP($A18,RankingWk3!$A$2:$H$33,3,FALSE)</f>
        <v>10.104940198589475</v>
      </c>
    </row>
    <row r="19" spans="1:14">
      <c r="A19" t="s">
        <v>25</v>
      </c>
      <c r="B19">
        <v>18</v>
      </c>
      <c r="C19">
        <v>1496.2724518647719</v>
      </c>
      <c r="D19">
        <v>3</v>
      </c>
      <c r="E19">
        <v>0</v>
      </c>
      <c r="F19">
        <v>0</v>
      </c>
      <c r="G19">
        <v>3</v>
      </c>
      <c r="H19">
        <v>0</v>
      </c>
      <c r="J19">
        <f t="shared" si="2"/>
        <v>18</v>
      </c>
      <c r="K19">
        <f>VLOOKUP($A19,RankingWk3!$A$2:$H$33,2,FALSE)-J19</f>
        <v>-3</v>
      </c>
      <c r="L19" t="str">
        <f t="shared" si="0"/>
        <v>New Orleans Saints</v>
      </c>
      <c r="M19" s="5">
        <f t="shared" si="1"/>
        <v>1496.2724518647719</v>
      </c>
      <c r="N19" s="6">
        <f>M19-VLOOKUP($A19,RankingWk3!$A$2:$H$33,3,FALSE)</f>
        <v>-9.3772364545484379</v>
      </c>
    </row>
    <row r="20" spans="1:14">
      <c r="A20" t="s">
        <v>42</v>
      </c>
      <c r="B20">
        <v>19</v>
      </c>
      <c r="C20">
        <v>1489.7340704420176</v>
      </c>
      <c r="D20">
        <v>3</v>
      </c>
      <c r="E20">
        <v>0</v>
      </c>
      <c r="F20">
        <v>0</v>
      </c>
      <c r="G20">
        <v>3</v>
      </c>
      <c r="H20">
        <v>0</v>
      </c>
      <c r="J20">
        <f t="shared" si="2"/>
        <v>19</v>
      </c>
      <c r="K20">
        <f>VLOOKUP($A20,RankingWk3!$A$2:$H$33,2,FALSE)-J20</f>
        <v>-1</v>
      </c>
      <c r="L20" t="str">
        <f t="shared" si="0"/>
        <v>Detroit Lions</v>
      </c>
      <c r="M20" s="5">
        <f t="shared" si="1"/>
        <v>1489.7340704420176</v>
      </c>
      <c r="N20" s="6">
        <f>M20-VLOOKUP($A20,RankingWk3!$A$2:$H$33,3,FALSE)</f>
        <v>-6.2380512336098946</v>
      </c>
    </row>
    <row r="21" spans="1:14">
      <c r="A21" t="s">
        <v>93</v>
      </c>
      <c r="B21">
        <v>20</v>
      </c>
      <c r="C21">
        <v>1482.8889489486892</v>
      </c>
      <c r="D21">
        <v>3</v>
      </c>
      <c r="E21">
        <v>2</v>
      </c>
      <c r="F21">
        <v>0</v>
      </c>
      <c r="G21">
        <v>1</v>
      </c>
      <c r="H21">
        <v>0</v>
      </c>
      <c r="J21">
        <f t="shared" si="2"/>
        <v>20</v>
      </c>
      <c r="K21">
        <f>VLOOKUP($A21,RankingWk3!$A$2:$H$33,2,FALSE)-J21</f>
        <v>1</v>
      </c>
      <c r="L21" t="str">
        <f t="shared" si="0"/>
        <v>Minnesota Vikings</v>
      </c>
      <c r="M21" s="5">
        <f t="shared" si="1"/>
        <v>1482.8889489486892</v>
      </c>
      <c r="N21" s="6">
        <f>M21-VLOOKUP($A21,RankingWk3!$A$2:$H$33,3,FALSE)</f>
        <v>11.126411180664491</v>
      </c>
    </row>
    <row r="22" spans="1:14">
      <c r="A22" t="s">
        <v>92</v>
      </c>
      <c r="B22">
        <v>21</v>
      </c>
      <c r="C22">
        <v>1480.8526028585227</v>
      </c>
      <c r="D22">
        <v>3</v>
      </c>
      <c r="E22">
        <v>1</v>
      </c>
      <c r="F22">
        <v>0</v>
      </c>
      <c r="G22">
        <v>2</v>
      </c>
      <c r="H22">
        <v>0</v>
      </c>
      <c r="J22">
        <f t="shared" si="2"/>
        <v>21</v>
      </c>
      <c r="K22">
        <f>VLOOKUP($A22,RankingWk3!$A$2:$H$33,2,FALSE)-J22</f>
        <v>-2</v>
      </c>
      <c r="L22" t="str">
        <f t="shared" si="0"/>
        <v>Miami Dolphins</v>
      </c>
      <c r="M22" s="5">
        <f t="shared" si="1"/>
        <v>1480.8526028585227</v>
      </c>
      <c r="N22" s="6">
        <f>M22-VLOOKUP($A22,RankingWk3!$A$2:$H$33,3,FALSE)</f>
        <v>-10.104940198589475</v>
      </c>
    </row>
    <row r="23" spans="1:14">
      <c r="A23" t="s">
        <v>33</v>
      </c>
      <c r="B23">
        <v>22</v>
      </c>
      <c r="C23">
        <v>1471.4242237660931</v>
      </c>
      <c r="D23">
        <v>3</v>
      </c>
      <c r="E23">
        <v>1</v>
      </c>
      <c r="F23">
        <v>0</v>
      </c>
      <c r="G23">
        <v>2</v>
      </c>
      <c r="H23">
        <v>0</v>
      </c>
      <c r="J23">
        <f t="shared" si="2"/>
        <v>22</v>
      </c>
      <c r="K23">
        <f>VLOOKUP($A23,RankingWk3!$A$2:$H$33,2,FALSE)-J23</f>
        <v>1</v>
      </c>
      <c r="L23" t="str">
        <f t="shared" si="0"/>
        <v>Houston Texans</v>
      </c>
      <c r="M23" s="5">
        <f t="shared" si="1"/>
        <v>1471.4242237660931</v>
      </c>
      <c r="N23" s="6">
        <f>M23-VLOOKUP($A23,RankingWk3!$A$2:$H$33,3,FALSE)</f>
        <v>7.4050426131584572</v>
      </c>
    </row>
    <row r="24" spans="1:14">
      <c r="A24" t="s">
        <v>45</v>
      </c>
      <c r="B24">
        <v>23</v>
      </c>
      <c r="C24">
        <v>1466.3006548552864</v>
      </c>
      <c r="D24">
        <v>3</v>
      </c>
      <c r="E24">
        <v>1</v>
      </c>
      <c r="F24">
        <v>0</v>
      </c>
      <c r="G24">
        <v>2</v>
      </c>
      <c r="H24">
        <v>0</v>
      </c>
      <c r="J24">
        <f t="shared" si="2"/>
        <v>23</v>
      </c>
      <c r="K24">
        <f>VLOOKUP($A24,RankingWk3!$A$2:$H$33,2,FALSE)-J24</f>
        <v>2</v>
      </c>
      <c r="L24" t="str">
        <f t="shared" si="0"/>
        <v>New York Giants</v>
      </c>
      <c r="M24" s="5">
        <f t="shared" si="1"/>
        <v>1466.3006548552864</v>
      </c>
      <c r="N24" s="6">
        <f>M24-VLOOKUP($A24,RankingWk3!$A$2:$H$33,3,FALSE)</f>
        <v>8.3555460600762217</v>
      </c>
    </row>
    <row r="25" spans="1:14">
      <c r="A25" t="s">
        <v>94</v>
      </c>
      <c r="B25">
        <v>24</v>
      </c>
      <c r="C25">
        <v>1460.7320824503881</v>
      </c>
      <c r="D25">
        <v>3</v>
      </c>
      <c r="E25">
        <v>2</v>
      </c>
      <c r="F25">
        <v>0</v>
      </c>
      <c r="G25">
        <v>1</v>
      </c>
      <c r="H25">
        <v>0</v>
      </c>
      <c r="J25">
        <f t="shared" si="2"/>
        <v>24</v>
      </c>
      <c r="K25">
        <f>VLOOKUP($A25,RankingWk3!$A$2:$H$33,2,FALSE)-J25</f>
        <v>-2</v>
      </c>
      <c r="L25" t="str">
        <f t="shared" si="0"/>
        <v>New York Jets</v>
      </c>
      <c r="M25" s="5">
        <f t="shared" si="1"/>
        <v>1460.7320824503881</v>
      </c>
      <c r="N25" s="6">
        <f>M25-VLOOKUP($A25,RankingWk3!$A$2:$H$33,3,FALSE)</f>
        <v>-9.0295115403303043</v>
      </c>
    </row>
    <row r="26" spans="1:14">
      <c r="A26" t="s">
        <v>22</v>
      </c>
      <c r="B26">
        <v>25</v>
      </c>
      <c r="C26">
        <v>1450.6659218704783</v>
      </c>
      <c r="D26">
        <v>3</v>
      </c>
      <c r="E26">
        <v>1</v>
      </c>
      <c r="F26">
        <v>0</v>
      </c>
      <c r="G26">
        <v>2</v>
      </c>
      <c r="H26">
        <v>0</v>
      </c>
      <c r="J26">
        <f t="shared" si="2"/>
        <v>25</v>
      </c>
      <c r="K26">
        <f>VLOOKUP($A26,RankingWk3!$A$2:$H$33,2,FALSE)-J26</f>
        <v>-1</v>
      </c>
      <c r="L26" t="str">
        <f t="shared" si="0"/>
        <v>St. Louis Rams</v>
      </c>
      <c r="M26" s="5">
        <f t="shared" si="1"/>
        <v>1450.6659218704783</v>
      </c>
      <c r="N26" s="6">
        <f>M26-VLOOKUP($A26,RankingWk3!$A$2:$H$33,3,FALSE)</f>
        <v>-7.4137512989152583</v>
      </c>
    </row>
    <row r="27" spans="1:14">
      <c r="A27" t="s">
        <v>23</v>
      </c>
      <c r="B27">
        <v>26</v>
      </c>
      <c r="C27">
        <v>1444.2075064982957</v>
      </c>
      <c r="D27">
        <v>3</v>
      </c>
      <c r="E27">
        <v>0</v>
      </c>
      <c r="F27">
        <v>0</v>
      </c>
      <c r="G27">
        <v>3</v>
      </c>
      <c r="H27">
        <v>0</v>
      </c>
      <c r="J27">
        <f t="shared" si="2"/>
        <v>26</v>
      </c>
      <c r="K27">
        <f>VLOOKUP($A27,RankingWk3!$A$2:$H$33,2,FALSE)-J27</f>
        <v>0</v>
      </c>
      <c r="L27" t="str">
        <f t="shared" si="0"/>
        <v>Chicago Bears</v>
      </c>
      <c r="M27" s="5">
        <f t="shared" si="1"/>
        <v>1444.2075064982957</v>
      </c>
      <c r="N27" s="6">
        <f>M27-VLOOKUP($A27,RankingWk3!$A$2:$H$33,3,FALSE)</f>
        <v>-5.9954503883859616</v>
      </c>
    </row>
    <row r="28" spans="1:14">
      <c r="A28" t="s">
        <v>27</v>
      </c>
      <c r="B28">
        <v>27</v>
      </c>
      <c r="C28">
        <v>1435.6356491841382</v>
      </c>
      <c r="D28">
        <v>3</v>
      </c>
      <c r="E28">
        <v>1</v>
      </c>
      <c r="F28">
        <v>0</v>
      </c>
      <c r="G28">
        <v>2</v>
      </c>
      <c r="H28">
        <v>0</v>
      </c>
      <c r="J28">
        <f t="shared" si="2"/>
        <v>27</v>
      </c>
      <c r="K28">
        <f>VLOOKUP($A28,RankingWk3!$A$2:$H$33,2,FALSE)-J28</f>
        <v>0</v>
      </c>
      <c r="L28" t="str">
        <f t="shared" si="0"/>
        <v>Jacksonville Jaguars</v>
      </c>
      <c r="M28" s="5">
        <f t="shared" si="1"/>
        <v>1435.6356491841382</v>
      </c>
      <c r="N28" s="6">
        <f>M28-VLOOKUP($A28,RankingWk3!$A$2:$H$33,3,FALSE)</f>
        <v>-4.1780710197544977</v>
      </c>
    </row>
    <row r="29" spans="1:14">
      <c r="A29" t="s">
        <v>44</v>
      </c>
      <c r="B29">
        <v>28</v>
      </c>
      <c r="C29">
        <v>1397.4894660276339</v>
      </c>
      <c r="D29">
        <v>3</v>
      </c>
      <c r="E29">
        <v>2</v>
      </c>
      <c r="F29">
        <v>0</v>
      </c>
      <c r="G29">
        <v>1</v>
      </c>
      <c r="H29">
        <v>0</v>
      </c>
      <c r="J29">
        <f t="shared" si="2"/>
        <v>28</v>
      </c>
      <c r="K29">
        <f>VLOOKUP($A29,RankingWk3!$A$2:$H$33,2,FALSE)-J29</f>
        <v>1</v>
      </c>
      <c r="L29" t="str">
        <f t="shared" si="0"/>
        <v>Oakland Raiders</v>
      </c>
      <c r="M29" s="5">
        <f t="shared" si="1"/>
        <v>1397.4894660276339</v>
      </c>
      <c r="N29" s="6">
        <f>M29-VLOOKUP($A29,RankingWk3!$A$2:$H$33,3,FALSE)</f>
        <v>9.9879789895330759</v>
      </c>
    </row>
    <row r="30" spans="1:14">
      <c r="A30" t="s">
        <v>20</v>
      </c>
      <c r="B30">
        <v>29</v>
      </c>
      <c r="C30">
        <v>1391.9318468366268</v>
      </c>
      <c r="D30">
        <v>3</v>
      </c>
      <c r="E30">
        <v>1</v>
      </c>
      <c r="F30">
        <v>0</v>
      </c>
      <c r="G30">
        <v>2</v>
      </c>
      <c r="H30">
        <v>0</v>
      </c>
      <c r="J30">
        <f t="shared" si="2"/>
        <v>29</v>
      </c>
      <c r="K30">
        <f>VLOOKUP($A30,RankingWk3!$A$2:$H$33,2,FALSE)-J30</f>
        <v>-1</v>
      </c>
      <c r="L30" t="str">
        <f t="shared" si="0"/>
        <v>Washington Redskins</v>
      </c>
      <c r="M30" s="5">
        <f t="shared" si="1"/>
        <v>1391.9318468366268</v>
      </c>
      <c r="N30" s="6">
        <f>M30-VLOOKUP($A30,RankingWk3!$A$2:$H$33,3,FALSE)</f>
        <v>-8.3555460600762217</v>
      </c>
    </row>
    <row r="31" spans="1:14">
      <c r="A31" t="s">
        <v>26</v>
      </c>
      <c r="B31">
        <v>30</v>
      </c>
      <c r="C31">
        <v>1377.0958551663753</v>
      </c>
      <c r="D31">
        <v>3</v>
      </c>
      <c r="E31">
        <v>1</v>
      </c>
      <c r="F31">
        <v>0</v>
      </c>
      <c r="G31">
        <v>2</v>
      </c>
      <c r="H31">
        <v>0</v>
      </c>
      <c r="J31">
        <f t="shared" si="2"/>
        <v>30</v>
      </c>
      <c r="K31">
        <f>VLOOKUP($A31,RankingWk3!$A$2:$H$33,2,FALSE)-J31</f>
        <v>0</v>
      </c>
      <c r="L31" t="str">
        <f t="shared" si="0"/>
        <v>Cleveland Browns</v>
      </c>
      <c r="M31" s="5">
        <f t="shared" si="1"/>
        <v>1377.0958551663753</v>
      </c>
      <c r="N31" s="6">
        <f>M31-VLOOKUP($A31,RankingWk3!$A$2:$H$33,3,FALSE)</f>
        <v>-9.9879789895330759</v>
      </c>
    </row>
    <row r="32" spans="1:14">
      <c r="A32" t="s">
        <v>38</v>
      </c>
      <c r="B32">
        <v>31</v>
      </c>
      <c r="C32">
        <v>1368.1535403570169</v>
      </c>
      <c r="D32">
        <v>3</v>
      </c>
      <c r="E32">
        <v>1</v>
      </c>
      <c r="F32">
        <v>0</v>
      </c>
      <c r="G32">
        <v>2</v>
      </c>
      <c r="H32">
        <v>0</v>
      </c>
      <c r="J32">
        <f t="shared" si="2"/>
        <v>31</v>
      </c>
      <c r="K32">
        <f>VLOOKUP($A32,RankingWk3!$A$2:$H$33,2,FALSE)-J32</f>
        <v>0</v>
      </c>
      <c r="L32" t="str">
        <f t="shared" si="0"/>
        <v>Tennessee Titans</v>
      </c>
      <c r="M32" s="5">
        <f t="shared" si="1"/>
        <v>1368.1535403570169</v>
      </c>
      <c r="N32" s="6">
        <f>M32-VLOOKUP($A32,RankingWk3!$A$2:$H$33,3,FALSE)</f>
        <v>-5.5393892248730481</v>
      </c>
    </row>
    <row r="33" spans="1:14">
      <c r="A33" t="s">
        <v>41</v>
      </c>
      <c r="B33">
        <v>32</v>
      </c>
      <c r="C33">
        <v>1364.3464823778854</v>
      </c>
      <c r="D33">
        <v>3</v>
      </c>
      <c r="E33">
        <v>1</v>
      </c>
      <c r="F33">
        <v>0</v>
      </c>
      <c r="G33">
        <v>2</v>
      </c>
      <c r="H33">
        <v>0</v>
      </c>
      <c r="J33">
        <f t="shared" si="2"/>
        <v>32</v>
      </c>
      <c r="K33">
        <f>VLOOKUP($A33,RankingWk3!$A$2:$H$33,2,FALSE)-J33</f>
        <v>0</v>
      </c>
      <c r="L33" t="str">
        <f t="shared" si="0"/>
        <v>Tampa Bay Buccaneers</v>
      </c>
      <c r="M33" s="5">
        <f t="shared" si="1"/>
        <v>1364.3464823778854</v>
      </c>
      <c r="N33" s="6">
        <f>M33-VLOOKUP($A33,RankingWk3!$A$2:$H$33,3,FALSE)</f>
        <v>-7.4050426131584572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N33"/>
  <sheetViews>
    <sheetView workbookViewId="0">
      <selection activeCell="C7" sqref="C7"/>
    </sheetView>
  </sheetViews>
  <sheetFormatPr baseColWidth="10" defaultColWidth="8.83203125" defaultRowHeight="14" x14ac:dyDescent="0"/>
  <cols>
    <col min="10" max="10" width="7.33203125" bestFit="1" customWidth="1"/>
    <col min="11" max="11" width="22.1640625" bestFit="1" customWidth="1"/>
    <col min="12" max="12" width="18.5" bestFit="1" customWidth="1"/>
    <col min="13" max="13" width="6.5" bestFit="1" customWidth="1"/>
    <col min="14" max="14" width="23.1640625" bestFit="1" customWidth="1"/>
  </cols>
  <sheetData>
    <row r="1" spans="1:14">
      <c r="A1" t="s">
        <v>84</v>
      </c>
      <c r="B1" t="s">
        <v>100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J1" s="4" t="s">
        <v>101</v>
      </c>
      <c r="K1" s="4" t="s">
        <v>102</v>
      </c>
      <c r="L1" s="4" t="s">
        <v>103</v>
      </c>
      <c r="M1" s="4" t="s">
        <v>85</v>
      </c>
      <c r="N1" s="4" t="s">
        <v>104</v>
      </c>
    </row>
    <row r="2" spans="1:14">
      <c r="A2" t="s">
        <v>29</v>
      </c>
      <c r="B2">
        <v>1</v>
      </c>
      <c r="C2">
        <v>1675.3052363552786</v>
      </c>
      <c r="D2">
        <v>3</v>
      </c>
      <c r="E2">
        <v>3</v>
      </c>
      <c r="F2">
        <v>0</v>
      </c>
      <c r="G2">
        <v>0</v>
      </c>
      <c r="H2">
        <v>1</v>
      </c>
      <c r="J2">
        <f>1</f>
        <v>1</v>
      </c>
      <c r="K2">
        <f>VLOOKUP($A2,RankingWk4!$A$2:$H$33,2,FALSE)-J2</f>
        <v>0</v>
      </c>
      <c r="L2" t="str">
        <f>A2</f>
        <v>New England Patriots</v>
      </c>
      <c r="M2" s="5">
        <f>C2</f>
        <v>1675.3052363552786</v>
      </c>
      <c r="N2" s="6">
        <f>M2-VLOOKUP($A2,RankingWk4!$A$2:$H$33,3,FALSE)</f>
        <v>0</v>
      </c>
    </row>
    <row r="3" spans="1:14">
      <c r="A3" t="s">
        <v>30</v>
      </c>
      <c r="B3">
        <v>2</v>
      </c>
      <c r="C3">
        <v>1646.8761955718444</v>
      </c>
      <c r="D3">
        <v>4</v>
      </c>
      <c r="E3">
        <v>4</v>
      </c>
      <c r="F3">
        <v>0</v>
      </c>
      <c r="G3">
        <v>0</v>
      </c>
      <c r="H3">
        <v>0</v>
      </c>
      <c r="J3">
        <f>J2+1</f>
        <v>2</v>
      </c>
      <c r="K3">
        <f>VLOOKUP($A3,RankingWk4!$A$2:$H$33,2,FALSE)-J3</f>
        <v>0</v>
      </c>
      <c r="L3" t="str">
        <f t="shared" ref="L3:L33" si="0">A3</f>
        <v>Denver Broncos</v>
      </c>
      <c r="M3" s="5">
        <f t="shared" ref="M3:M33" si="1">C3</f>
        <v>1646.8761955718444</v>
      </c>
      <c r="N3" s="6">
        <f>M3-VLOOKUP($A3,RankingWk4!$A$2:$H$33,3,FALSE)</f>
        <v>7.2136229140940031</v>
      </c>
    </row>
    <row r="4" spans="1:14">
      <c r="A4" t="s">
        <v>21</v>
      </c>
      <c r="B4">
        <v>3</v>
      </c>
      <c r="C4">
        <v>1612.1220508903064</v>
      </c>
      <c r="D4">
        <v>4</v>
      </c>
      <c r="E4">
        <v>2</v>
      </c>
      <c r="F4">
        <v>0</v>
      </c>
      <c r="G4">
        <v>2</v>
      </c>
      <c r="H4">
        <v>0</v>
      </c>
      <c r="J4">
        <f t="shared" ref="J4:J33" si="2">J3+1</f>
        <v>3</v>
      </c>
      <c r="K4">
        <f>VLOOKUP($A4,RankingWk4!$A$2:$H$33,2,FALSE)-J4</f>
        <v>0</v>
      </c>
      <c r="L4" t="str">
        <f t="shared" si="0"/>
        <v>Seattle Seahawks</v>
      </c>
      <c r="M4" s="5">
        <f t="shared" si="1"/>
        <v>1612.1220508903064</v>
      </c>
      <c r="N4" s="6">
        <f>M4-VLOOKUP($A4,RankingWk4!$A$2:$H$33,3,FALSE)</f>
        <v>8.5447104903726085</v>
      </c>
    </row>
    <row r="5" spans="1:14">
      <c r="A5" t="s">
        <v>35</v>
      </c>
      <c r="B5">
        <v>4</v>
      </c>
      <c r="C5">
        <v>1596.5981582337074</v>
      </c>
      <c r="D5">
        <v>4</v>
      </c>
      <c r="E5">
        <v>4</v>
      </c>
      <c r="F5">
        <v>0</v>
      </c>
      <c r="G5">
        <v>0</v>
      </c>
      <c r="H5">
        <v>0</v>
      </c>
      <c r="J5">
        <f t="shared" si="2"/>
        <v>4</v>
      </c>
      <c r="K5">
        <f>VLOOKUP($A5,RankingWk4!$A$2:$H$33,2,FALSE)-J5</f>
        <v>0</v>
      </c>
      <c r="L5" t="str">
        <f t="shared" si="0"/>
        <v>Cincinnati Bengals</v>
      </c>
      <c r="M5" s="5">
        <f t="shared" si="1"/>
        <v>1596.5981582337074</v>
      </c>
      <c r="N5" s="6">
        <f>M5-VLOOKUP($A5,RankingWk4!$A$2:$H$33,3,FALSE)</f>
        <v>9.4873237852004877</v>
      </c>
    </row>
    <row r="6" spans="1:14">
      <c r="A6" t="s">
        <v>36</v>
      </c>
      <c r="B6">
        <v>5</v>
      </c>
      <c r="C6">
        <v>1577.0634443394174</v>
      </c>
      <c r="D6">
        <v>4</v>
      </c>
      <c r="E6">
        <v>4</v>
      </c>
      <c r="F6">
        <v>0</v>
      </c>
      <c r="G6">
        <v>0</v>
      </c>
      <c r="H6">
        <v>0</v>
      </c>
      <c r="J6">
        <f t="shared" si="2"/>
        <v>5</v>
      </c>
      <c r="K6">
        <f>VLOOKUP($A6,RankingWk4!$A$2:$H$33,2,FALSE)-J6</f>
        <v>1</v>
      </c>
      <c r="L6" t="str">
        <f t="shared" si="0"/>
        <v>Green Bay Packers</v>
      </c>
      <c r="M6" s="5">
        <f t="shared" si="1"/>
        <v>1577.0634443394174</v>
      </c>
      <c r="N6" s="6">
        <f>M6-VLOOKUP($A6,RankingWk4!$A$2:$H$33,3,FALSE)</f>
        <v>11.852768937636938</v>
      </c>
    </row>
    <row r="7" spans="1:14">
      <c r="A7" t="s">
        <v>19</v>
      </c>
      <c r="B7">
        <v>6</v>
      </c>
      <c r="C7">
        <v>1554.5824518270304</v>
      </c>
      <c r="D7">
        <v>4</v>
      </c>
      <c r="E7">
        <v>2</v>
      </c>
      <c r="F7">
        <v>0</v>
      </c>
      <c r="G7">
        <v>2</v>
      </c>
      <c r="H7">
        <v>0</v>
      </c>
      <c r="J7">
        <f t="shared" si="2"/>
        <v>6</v>
      </c>
      <c r="K7">
        <f>VLOOKUP($A7,RankingWk4!$A$2:$H$33,2,FALSE)-J7</f>
        <v>4</v>
      </c>
      <c r="L7" t="str">
        <f t="shared" si="0"/>
        <v>Indianapolis Colts</v>
      </c>
      <c r="M7" s="5">
        <f t="shared" si="1"/>
        <v>1554.5824518270304</v>
      </c>
      <c r="N7" s="6">
        <f>M7-VLOOKUP($A7,RankingWk4!$A$2:$H$33,3,FALSE)</f>
        <v>8.6602310942325857</v>
      </c>
    </row>
    <row r="8" spans="1:14">
      <c r="A8" t="s">
        <v>28</v>
      </c>
      <c r="B8">
        <v>7</v>
      </c>
      <c r="C8">
        <v>1550.2555159643387</v>
      </c>
      <c r="D8">
        <v>4</v>
      </c>
      <c r="E8">
        <v>3</v>
      </c>
      <c r="F8">
        <v>0</v>
      </c>
      <c r="G8">
        <v>1</v>
      </c>
      <c r="H8">
        <v>0</v>
      </c>
      <c r="J8">
        <f t="shared" si="2"/>
        <v>7</v>
      </c>
      <c r="K8">
        <f>VLOOKUP($A8,RankingWk4!$A$2:$H$33,2,FALSE)-J8</f>
        <v>-2</v>
      </c>
      <c r="L8" t="str">
        <f t="shared" si="0"/>
        <v>Arizona Cardinals</v>
      </c>
      <c r="M8" s="5">
        <f t="shared" si="1"/>
        <v>1550.2555159643387</v>
      </c>
      <c r="N8" s="6">
        <f>M8-VLOOKUP($A8,RankingWk4!$A$2:$H$33,3,FALSE)</f>
        <v>-16.52879461415796</v>
      </c>
    </row>
    <row r="9" spans="1:14">
      <c r="A9" t="s">
        <v>43</v>
      </c>
      <c r="B9">
        <v>8</v>
      </c>
      <c r="C9">
        <v>1545.632413902978</v>
      </c>
      <c r="D9">
        <v>4</v>
      </c>
      <c r="E9">
        <v>2</v>
      </c>
      <c r="F9">
        <v>0</v>
      </c>
      <c r="G9">
        <v>2</v>
      </c>
      <c r="H9">
        <v>0</v>
      </c>
      <c r="J9">
        <f t="shared" si="2"/>
        <v>8</v>
      </c>
      <c r="K9">
        <f>VLOOKUP($A9,RankingWk4!$A$2:$H$33,2,FALSE)-J9</f>
        <v>-1</v>
      </c>
      <c r="L9" t="str">
        <f t="shared" si="0"/>
        <v>Dallas Cowboys</v>
      </c>
      <c r="M9" s="5">
        <f t="shared" si="1"/>
        <v>1545.632413902978</v>
      </c>
      <c r="N9" s="6">
        <f>M9-VLOOKUP($A9,RankingWk4!$A$2:$H$33,3,FALSE)</f>
        <v>-14.781821360216554</v>
      </c>
    </row>
    <row r="10" spans="1:14">
      <c r="A10" t="s">
        <v>32</v>
      </c>
      <c r="B10">
        <v>9</v>
      </c>
      <c r="C10">
        <v>1543.6899781393074</v>
      </c>
      <c r="D10">
        <v>4</v>
      </c>
      <c r="E10">
        <v>2</v>
      </c>
      <c r="F10">
        <v>0</v>
      </c>
      <c r="G10">
        <v>2</v>
      </c>
      <c r="H10">
        <v>0</v>
      </c>
      <c r="J10">
        <f t="shared" si="2"/>
        <v>9</v>
      </c>
      <c r="K10">
        <f>VLOOKUP($A10,RankingWk4!$A$2:$H$33,2,FALSE)-J10</f>
        <v>-1</v>
      </c>
      <c r="L10" t="str">
        <f t="shared" si="0"/>
        <v>Pittsburgh Steelers</v>
      </c>
      <c r="M10" s="5">
        <f t="shared" si="1"/>
        <v>1543.6899781393074</v>
      </c>
      <c r="N10" s="6">
        <f>M10-VLOOKUP($A10,RankingWk4!$A$2:$H$33,3,FALSE)</f>
        <v>-13.746764694539706</v>
      </c>
    </row>
    <row r="11" spans="1:14">
      <c r="A11" t="s">
        <v>91</v>
      </c>
      <c r="B11">
        <v>10</v>
      </c>
      <c r="C11">
        <v>1543.4544186431156</v>
      </c>
      <c r="D11">
        <v>4</v>
      </c>
      <c r="E11">
        <v>4</v>
      </c>
      <c r="F11">
        <v>0</v>
      </c>
      <c r="G11">
        <v>0</v>
      </c>
      <c r="H11">
        <v>0</v>
      </c>
      <c r="J11">
        <f t="shared" si="2"/>
        <v>10</v>
      </c>
      <c r="K11">
        <f>VLOOKUP($A11,RankingWk4!$A$2:$H$33,2,FALSE)-J11</f>
        <v>1</v>
      </c>
      <c r="L11" t="str">
        <f t="shared" si="0"/>
        <v>Carolina Panthers</v>
      </c>
      <c r="M11" s="5">
        <f t="shared" si="1"/>
        <v>1543.4544186431156</v>
      </c>
      <c r="N11" s="6">
        <f>M11-VLOOKUP($A11,RankingWk4!$A$2:$H$33,3,FALSE)</f>
        <v>6.7624349516952407</v>
      </c>
    </row>
    <row r="12" spans="1:14">
      <c r="A12" t="s">
        <v>40</v>
      </c>
      <c r="B12">
        <v>11</v>
      </c>
      <c r="C12">
        <v>1536.4142680194961</v>
      </c>
      <c r="D12">
        <v>4</v>
      </c>
      <c r="E12">
        <v>1</v>
      </c>
      <c r="F12">
        <v>0</v>
      </c>
      <c r="G12">
        <v>3</v>
      </c>
      <c r="H12">
        <v>0</v>
      </c>
      <c r="J12">
        <f t="shared" si="2"/>
        <v>11</v>
      </c>
      <c r="K12">
        <f>VLOOKUP($A12,RankingWk4!$A$2:$H$33,2,FALSE)-J12</f>
        <v>1</v>
      </c>
      <c r="L12" t="str">
        <f t="shared" si="0"/>
        <v>Baltimore Ravens</v>
      </c>
      <c r="M12" s="5">
        <f t="shared" si="1"/>
        <v>1536.4142680194961</v>
      </c>
      <c r="N12" s="6">
        <f>M12-VLOOKUP($A12,RankingWk4!$A$2:$H$33,3,FALSE)</f>
        <v>13.746764694539706</v>
      </c>
    </row>
    <row r="13" spans="1:14">
      <c r="A13" t="s">
        <v>31</v>
      </c>
      <c r="B13">
        <v>12</v>
      </c>
      <c r="C13">
        <v>1535.3521154497967</v>
      </c>
      <c r="D13">
        <v>4</v>
      </c>
      <c r="E13">
        <v>1</v>
      </c>
      <c r="F13">
        <v>0</v>
      </c>
      <c r="G13">
        <v>3</v>
      </c>
      <c r="H13">
        <v>0</v>
      </c>
      <c r="J13">
        <f t="shared" si="2"/>
        <v>12</v>
      </c>
      <c r="K13">
        <f>VLOOKUP($A13,RankingWk4!$A$2:$H$33,2,FALSE)-J13</f>
        <v>-3</v>
      </c>
      <c r="L13" t="str">
        <f t="shared" si="0"/>
        <v>San Francisco 49ers</v>
      </c>
      <c r="M13" s="5">
        <f t="shared" si="1"/>
        <v>1535.3521154497967</v>
      </c>
      <c r="N13" s="6">
        <f>M13-VLOOKUP($A13,RankingWk4!$A$2:$H$33,3,FALSE)</f>
        <v>-11.852768937636938</v>
      </c>
    </row>
    <row r="14" spans="1:14">
      <c r="A14" t="s">
        <v>34</v>
      </c>
      <c r="B14">
        <v>13</v>
      </c>
      <c r="C14">
        <v>1527.679520962399</v>
      </c>
      <c r="D14">
        <v>4</v>
      </c>
      <c r="E14">
        <v>4</v>
      </c>
      <c r="F14">
        <v>0</v>
      </c>
      <c r="G14">
        <v>0</v>
      </c>
      <c r="H14">
        <v>0</v>
      </c>
      <c r="J14">
        <f t="shared" si="2"/>
        <v>13</v>
      </c>
      <c r="K14">
        <f>VLOOKUP($A14,RankingWk4!$A$2:$H$33,2,FALSE)-J14</f>
        <v>0</v>
      </c>
      <c r="L14" t="str">
        <f t="shared" si="0"/>
        <v>Atlanta Falcons</v>
      </c>
      <c r="M14" s="5">
        <f t="shared" si="1"/>
        <v>1527.679520962399</v>
      </c>
      <c r="N14" s="6">
        <f>M14-VLOOKUP($A14,RankingWk4!$A$2:$H$33,3,FALSE)</f>
        <v>10.876590600787495</v>
      </c>
    </row>
    <row r="15" spans="1:14">
      <c r="A15" t="s">
        <v>25</v>
      </c>
      <c r="B15">
        <v>14</v>
      </c>
      <c r="C15">
        <v>1511.0542732249885</v>
      </c>
      <c r="D15">
        <v>4</v>
      </c>
      <c r="E15">
        <v>1</v>
      </c>
      <c r="F15">
        <v>0</v>
      </c>
      <c r="G15">
        <v>3</v>
      </c>
      <c r="H15">
        <v>0</v>
      </c>
      <c r="J15">
        <f t="shared" si="2"/>
        <v>14</v>
      </c>
      <c r="K15">
        <f>VLOOKUP($A15,RankingWk4!$A$2:$H$33,2,FALSE)-J15</f>
        <v>4</v>
      </c>
      <c r="L15" t="str">
        <f t="shared" si="0"/>
        <v>New Orleans Saints</v>
      </c>
      <c r="M15" s="5">
        <f t="shared" si="1"/>
        <v>1511.0542732249885</v>
      </c>
      <c r="N15" s="6">
        <f>M15-VLOOKUP($A15,RankingWk4!$A$2:$H$33,3,FALSE)</f>
        <v>14.781821360216554</v>
      </c>
    </row>
    <row r="16" spans="1:14">
      <c r="A16" t="s">
        <v>46</v>
      </c>
      <c r="B16">
        <v>15</v>
      </c>
      <c r="C16">
        <v>1508.1942326393007</v>
      </c>
      <c r="D16">
        <v>4</v>
      </c>
      <c r="E16">
        <v>2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VLOOKUP($A16,RankingWk4!$A$2:$H$33,2,FALSE)-J16</f>
        <v>1</v>
      </c>
      <c r="L16" t="str">
        <f t="shared" si="0"/>
        <v>San Diego Chargers</v>
      </c>
      <c r="M16" s="5">
        <f t="shared" si="1"/>
        <v>1508.1942326393007</v>
      </c>
      <c r="N16" s="6">
        <f>M16-VLOOKUP($A16,RankingWk4!$A$2:$H$33,3,FALSE)</f>
        <v>8.2557841616790029</v>
      </c>
    </row>
    <row r="17" spans="1:14">
      <c r="A17" t="s">
        <v>39</v>
      </c>
      <c r="B17">
        <v>16</v>
      </c>
      <c r="C17">
        <v>1495.940427297478</v>
      </c>
      <c r="D17">
        <v>4</v>
      </c>
      <c r="E17">
        <v>1</v>
      </c>
      <c r="F17">
        <v>0</v>
      </c>
      <c r="G17">
        <v>3</v>
      </c>
      <c r="H17">
        <v>0</v>
      </c>
      <c r="J17">
        <f t="shared" si="2"/>
        <v>16</v>
      </c>
      <c r="K17">
        <f>VLOOKUP($A17,RankingWk4!$A$2:$H$33,2,FALSE)-J17</f>
        <v>-2</v>
      </c>
      <c r="L17" t="str">
        <f t="shared" si="0"/>
        <v>Philadelphia Eagles</v>
      </c>
      <c r="M17" s="5">
        <f t="shared" si="1"/>
        <v>1495.940427297478</v>
      </c>
      <c r="N17" s="6">
        <f>M17-VLOOKUP($A17,RankingWk4!$A$2:$H$33,3,FALSE)</f>
        <v>-16.675361242339932</v>
      </c>
    </row>
    <row r="18" spans="1:14">
      <c r="A18" t="s">
        <v>37</v>
      </c>
      <c r="B18">
        <v>17</v>
      </c>
      <c r="C18">
        <v>1492.2063085258069</v>
      </c>
      <c r="D18">
        <v>4</v>
      </c>
      <c r="E18">
        <v>1</v>
      </c>
      <c r="F18">
        <v>0</v>
      </c>
      <c r="G18">
        <v>3</v>
      </c>
      <c r="H18">
        <v>0</v>
      </c>
      <c r="J18">
        <f t="shared" si="2"/>
        <v>17</v>
      </c>
      <c r="K18">
        <f>VLOOKUP($A18,RankingWk4!$A$2:$H$33,2,FALSE)-J18</f>
        <v>-2</v>
      </c>
      <c r="L18" t="str">
        <f t="shared" si="0"/>
        <v>Kansas City Chiefs</v>
      </c>
      <c r="M18" s="5">
        <f t="shared" si="1"/>
        <v>1492.2063085258069</v>
      </c>
      <c r="N18" s="6">
        <f>M18-VLOOKUP($A18,RankingWk4!$A$2:$H$33,3,FALSE)</f>
        <v>-9.4873237852004877</v>
      </c>
    </row>
    <row r="19" spans="1:14">
      <c r="A19" t="s">
        <v>24</v>
      </c>
      <c r="B19">
        <v>18</v>
      </c>
      <c r="C19">
        <v>1483.7998596417626</v>
      </c>
      <c r="D19">
        <v>4</v>
      </c>
      <c r="E19">
        <v>2</v>
      </c>
      <c r="F19">
        <v>0</v>
      </c>
      <c r="G19">
        <v>2</v>
      </c>
      <c r="H19">
        <v>0</v>
      </c>
      <c r="J19">
        <f t="shared" si="2"/>
        <v>18</v>
      </c>
      <c r="K19">
        <f>VLOOKUP($A19,RankingWk4!$A$2:$H$33,2,FALSE)-J19</f>
        <v>-1</v>
      </c>
      <c r="L19" t="str">
        <f t="shared" si="0"/>
        <v>Buffalo Bills</v>
      </c>
      <c r="M19" s="5">
        <f t="shared" si="1"/>
        <v>1483.7998596417626</v>
      </c>
      <c r="N19" s="6">
        <f>M19-VLOOKUP($A19,RankingWk4!$A$2:$H$33,3,FALSE)</f>
        <v>-13.616493833145796</v>
      </c>
    </row>
    <row r="20" spans="1:14">
      <c r="A20" t="s">
        <v>42</v>
      </c>
      <c r="B20">
        <v>19</v>
      </c>
      <c r="C20">
        <v>1481.189359951645</v>
      </c>
      <c r="D20">
        <v>4</v>
      </c>
      <c r="E20">
        <v>0</v>
      </c>
      <c r="F20">
        <v>0</v>
      </c>
      <c r="G20">
        <v>4</v>
      </c>
      <c r="H20">
        <v>0</v>
      </c>
      <c r="J20">
        <f t="shared" si="2"/>
        <v>19</v>
      </c>
      <c r="K20">
        <f>VLOOKUP($A20,RankingWk4!$A$2:$H$33,2,FALSE)-J20</f>
        <v>0</v>
      </c>
      <c r="L20" t="str">
        <f t="shared" si="0"/>
        <v>Detroit Lions</v>
      </c>
      <c r="M20" s="5">
        <f t="shared" si="1"/>
        <v>1481.189359951645</v>
      </c>
      <c r="N20" s="6">
        <f>M20-VLOOKUP($A20,RankingWk4!$A$2:$H$33,3,FALSE)</f>
        <v>-8.5447104903726085</v>
      </c>
    </row>
    <row r="21" spans="1:14">
      <c r="A21" t="s">
        <v>45</v>
      </c>
      <c r="B21">
        <v>20</v>
      </c>
      <c r="C21">
        <v>1479.9171486884322</v>
      </c>
      <c r="D21">
        <v>4</v>
      </c>
      <c r="E21">
        <v>2</v>
      </c>
      <c r="F21">
        <v>0</v>
      </c>
      <c r="G21">
        <v>2</v>
      </c>
      <c r="H21">
        <v>0</v>
      </c>
      <c r="J21">
        <f t="shared" si="2"/>
        <v>20</v>
      </c>
      <c r="K21">
        <f>VLOOKUP($A21,RankingWk4!$A$2:$H$33,2,FALSE)-J21</f>
        <v>3</v>
      </c>
      <c r="L21" t="str">
        <f t="shared" si="0"/>
        <v>New York Giants</v>
      </c>
      <c r="M21" s="5">
        <f t="shared" si="1"/>
        <v>1479.9171486884322</v>
      </c>
      <c r="N21" s="6">
        <f>M21-VLOOKUP($A21,RankingWk4!$A$2:$H$33,3,FALSE)</f>
        <v>13.616493833145796</v>
      </c>
    </row>
    <row r="22" spans="1:14">
      <c r="A22" t="s">
        <v>93</v>
      </c>
      <c r="B22">
        <v>21</v>
      </c>
      <c r="C22">
        <v>1475.6753260345952</v>
      </c>
      <c r="D22">
        <v>4</v>
      </c>
      <c r="E22">
        <v>2</v>
      </c>
      <c r="F22">
        <v>0</v>
      </c>
      <c r="G22">
        <v>2</v>
      </c>
      <c r="H22">
        <v>0</v>
      </c>
      <c r="J22">
        <f t="shared" si="2"/>
        <v>21</v>
      </c>
      <c r="K22">
        <f>VLOOKUP($A22,RankingWk4!$A$2:$H$33,2,FALSE)-J22</f>
        <v>-1</v>
      </c>
      <c r="L22" t="str">
        <f t="shared" si="0"/>
        <v>Minnesota Vikings</v>
      </c>
      <c r="M22" s="5">
        <f t="shared" si="1"/>
        <v>1475.6753260345952</v>
      </c>
      <c r="N22" s="6">
        <f>M22-VLOOKUP($A22,RankingWk4!$A$2:$H$33,3,FALSE)</f>
        <v>-7.2136229140940031</v>
      </c>
    </row>
    <row r="23" spans="1:14">
      <c r="A23" t="s">
        <v>94</v>
      </c>
      <c r="B23">
        <v>22</v>
      </c>
      <c r="C23">
        <v>1473.9551681948631</v>
      </c>
      <c r="D23">
        <v>4</v>
      </c>
      <c r="E23">
        <v>3</v>
      </c>
      <c r="F23">
        <v>0</v>
      </c>
      <c r="G23">
        <v>1</v>
      </c>
      <c r="H23">
        <v>0</v>
      </c>
      <c r="J23">
        <f t="shared" si="2"/>
        <v>22</v>
      </c>
      <c r="K23">
        <f>VLOOKUP($A23,RankingWk4!$A$2:$H$33,2,FALSE)-J23</f>
        <v>2</v>
      </c>
      <c r="L23" t="str">
        <f t="shared" si="0"/>
        <v>New York Jets</v>
      </c>
      <c r="M23" s="5">
        <f t="shared" si="1"/>
        <v>1473.9551681948631</v>
      </c>
      <c r="N23" s="6">
        <f>M23-VLOOKUP($A23,RankingWk4!$A$2:$H$33,3,FALSE)</f>
        <v>13.223085744474929</v>
      </c>
    </row>
    <row r="24" spans="1:14">
      <c r="A24" t="s">
        <v>92</v>
      </c>
      <c r="B24">
        <v>23</v>
      </c>
      <c r="C24">
        <v>1467.6295171140478</v>
      </c>
      <c r="D24">
        <v>4</v>
      </c>
      <c r="E24">
        <v>1</v>
      </c>
      <c r="F24">
        <v>0</v>
      </c>
      <c r="G24">
        <v>3</v>
      </c>
      <c r="H24">
        <v>0</v>
      </c>
      <c r="J24">
        <f t="shared" si="2"/>
        <v>23</v>
      </c>
      <c r="K24">
        <f>VLOOKUP($A24,RankingWk4!$A$2:$H$33,2,FALSE)-J24</f>
        <v>-2</v>
      </c>
      <c r="L24" t="str">
        <f t="shared" si="0"/>
        <v>Miami Dolphins</v>
      </c>
      <c r="M24" s="5">
        <f t="shared" si="1"/>
        <v>1467.6295171140478</v>
      </c>
      <c r="N24" s="6">
        <f>M24-VLOOKUP($A24,RankingWk4!$A$2:$H$33,3,FALSE)</f>
        <v>-13.223085744474929</v>
      </c>
    </row>
    <row r="25" spans="1:14">
      <c r="A25" t="s">
        <v>22</v>
      </c>
      <c r="B25">
        <v>24</v>
      </c>
      <c r="C25">
        <v>1467.1947164846363</v>
      </c>
      <c r="D25">
        <v>4</v>
      </c>
      <c r="E25">
        <v>2</v>
      </c>
      <c r="F25">
        <v>0</v>
      </c>
      <c r="G25">
        <v>2</v>
      </c>
      <c r="H25">
        <v>0</v>
      </c>
      <c r="J25">
        <f t="shared" si="2"/>
        <v>24</v>
      </c>
      <c r="K25">
        <f>VLOOKUP($A25,RankingWk4!$A$2:$H$33,2,FALSE)-J25</f>
        <v>1</v>
      </c>
      <c r="L25" t="str">
        <f t="shared" si="0"/>
        <v>St. Louis Rams</v>
      </c>
      <c r="M25" s="5">
        <f t="shared" si="1"/>
        <v>1467.1947164846363</v>
      </c>
      <c r="N25" s="6">
        <f>M25-VLOOKUP($A25,RankingWk4!$A$2:$H$33,3,FALSE)</f>
        <v>16.52879461415796</v>
      </c>
    </row>
    <row r="26" spans="1:14">
      <c r="A26" t="s">
        <v>33</v>
      </c>
      <c r="B26">
        <v>25</v>
      </c>
      <c r="C26">
        <v>1460.5476331653056</v>
      </c>
      <c r="D26">
        <v>4</v>
      </c>
      <c r="E26">
        <v>1</v>
      </c>
      <c r="F26">
        <v>0</v>
      </c>
      <c r="G26">
        <v>3</v>
      </c>
      <c r="H26">
        <v>0</v>
      </c>
      <c r="J26">
        <f t="shared" si="2"/>
        <v>25</v>
      </c>
      <c r="K26">
        <f>VLOOKUP($A26,RankingWk4!$A$2:$H$33,2,FALSE)-J26</f>
        <v>-3</v>
      </c>
      <c r="L26" t="str">
        <f t="shared" si="0"/>
        <v>Houston Texans</v>
      </c>
      <c r="M26" s="5">
        <f t="shared" si="1"/>
        <v>1460.5476331653056</v>
      </c>
      <c r="N26" s="6">
        <f>M26-VLOOKUP($A26,RankingWk4!$A$2:$H$33,3,FALSE)</f>
        <v>-10.876590600787495</v>
      </c>
    </row>
    <row r="27" spans="1:14">
      <c r="A27" t="s">
        <v>23</v>
      </c>
      <c r="B27">
        <v>26</v>
      </c>
      <c r="C27">
        <v>1455.0367473864358</v>
      </c>
      <c r="D27">
        <v>4</v>
      </c>
      <c r="E27">
        <v>1</v>
      </c>
      <c r="F27">
        <v>0</v>
      </c>
      <c r="G27">
        <v>3</v>
      </c>
      <c r="H27">
        <v>0</v>
      </c>
      <c r="J27">
        <f t="shared" si="2"/>
        <v>26</v>
      </c>
      <c r="K27">
        <f>VLOOKUP($A27,RankingWk4!$A$2:$H$33,2,FALSE)-J27</f>
        <v>0</v>
      </c>
      <c r="L27" t="str">
        <f t="shared" si="0"/>
        <v>Chicago Bears</v>
      </c>
      <c r="M27" s="5">
        <f t="shared" si="1"/>
        <v>1455.0367473864358</v>
      </c>
      <c r="N27" s="6">
        <f>M27-VLOOKUP($A27,RankingWk4!$A$2:$H$33,3,FALSE)</f>
        <v>10.829240888140021</v>
      </c>
    </row>
    <row r="28" spans="1:14">
      <c r="A28" t="s">
        <v>27</v>
      </c>
      <c r="B28">
        <v>27</v>
      </c>
      <c r="C28">
        <v>1426.9754180899056</v>
      </c>
      <c r="D28">
        <v>4</v>
      </c>
      <c r="E28">
        <v>1</v>
      </c>
      <c r="F28">
        <v>0</v>
      </c>
      <c r="G28">
        <v>3</v>
      </c>
      <c r="H28">
        <v>0</v>
      </c>
      <c r="J28">
        <f t="shared" si="2"/>
        <v>27</v>
      </c>
      <c r="K28">
        <f>VLOOKUP($A28,RankingWk4!$A$2:$H$33,2,FALSE)-J28</f>
        <v>0</v>
      </c>
      <c r="L28" t="str">
        <f t="shared" si="0"/>
        <v>Jacksonville Jaguars</v>
      </c>
      <c r="M28" s="5">
        <f t="shared" si="1"/>
        <v>1426.9754180899056</v>
      </c>
      <c r="N28" s="6">
        <f>M28-VLOOKUP($A28,RankingWk4!$A$2:$H$33,3,FALSE)</f>
        <v>-8.6602310942325857</v>
      </c>
    </row>
    <row r="29" spans="1:14">
      <c r="A29" t="s">
        <v>20</v>
      </c>
      <c r="B29">
        <v>28</v>
      </c>
      <c r="C29">
        <v>1408.6072080789668</v>
      </c>
      <c r="D29">
        <v>4</v>
      </c>
      <c r="E29">
        <v>2</v>
      </c>
      <c r="F29">
        <v>0</v>
      </c>
      <c r="G29">
        <v>2</v>
      </c>
      <c r="H29">
        <v>0</v>
      </c>
      <c r="J29">
        <f t="shared" si="2"/>
        <v>28</v>
      </c>
      <c r="K29">
        <f>VLOOKUP($A29,RankingWk4!$A$2:$H$33,2,FALSE)-J29</f>
        <v>1</v>
      </c>
      <c r="L29" t="str">
        <f t="shared" si="0"/>
        <v>Washington Redskins</v>
      </c>
      <c r="M29" s="5">
        <f t="shared" si="1"/>
        <v>1408.6072080789668</v>
      </c>
      <c r="N29" s="6">
        <f>M29-VLOOKUP($A29,RankingWk4!$A$2:$H$33,3,FALSE)</f>
        <v>16.675361242339932</v>
      </c>
    </row>
    <row r="30" spans="1:14">
      <c r="A30" t="s">
        <v>44</v>
      </c>
      <c r="B30">
        <v>29</v>
      </c>
      <c r="C30">
        <v>1386.6602251394938</v>
      </c>
      <c r="D30">
        <v>4</v>
      </c>
      <c r="E30">
        <v>2</v>
      </c>
      <c r="F30">
        <v>0</v>
      </c>
      <c r="G30">
        <v>2</v>
      </c>
      <c r="H30">
        <v>0</v>
      </c>
      <c r="J30">
        <f t="shared" si="2"/>
        <v>29</v>
      </c>
      <c r="K30">
        <f>VLOOKUP($A30,RankingWk4!$A$2:$H$33,2,FALSE)-J30</f>
        <v>-1</v>
      </c>
      <c r="L30" t="str">
        <f t="shared" si="0"/>
        <v>Oakland Raiders</v>
      </c>
      <c r="M30" s="5">
        <f t="shared" si="1"/>
        <v>1386.6602251394938</v>
      </c>
      <c r="N30" s="6">
        <f>M30-VLOOKUP($A30,RankingWk4!$A$2:$H$33,3,FALSE)</f>
        <v>-10.829240888140021</v>
      </c>
    </row>
    <row r="31" spans="1:14">
      <c r="A31" t="s">
        <v>26</v>
      </c>
      <c r="B31">
        <v>30</v>
      </c>
      <c r="C31">
        <v>1368.8400710046963</v>
      </c>
      <c r="D31">
        <v>4</v>
      </c>
      <c r="E31">
        <v>1</v>
      </c>
      <c r="F31">
        <v>0</v>
      </c>
      <c r="G31">
        <v>3</v>
      </c>
      <c r="H31">
        <v>0</v>
      </c>
      <c r="J31">
        <f t="shared" si="2"/>
        <v>30</v>
      </c>
      <c r="K31">
        <f>VLOOKUP($A31,RankingWk4!$A$2:$H$33,2,FALSE)-J31</f>
        <v>0</v>
      </c>
      <c r="L31" t="str">
        <f t="shared" si="0"/>
        <v>Cleveland Browns</v>
      </c>
      <c r="M31" s="5">
        <f t="shared" si="1"/>
        <v>1368.8400710046963</v>
      </c>
      <c r="N31" s="6">
        <f>M31-VLOOKUP($A31,RankingWk4!$A$2:$H$33,3,FALSE)</f>
        <v>-8.2557841616790029</v>
      </c>
    </row>
    <row r="32" spans="1:14">
      <c r="A32" t="s">
        <v>38</v>
      </c>
      <c r="B32">
        <v>31</v>
      </c>
      <c r="C32">
        <v>1368.1535403570169</v>
      </c>
      <c r="D32">
        <v>3</v>
      </c>
      <c r="E32">
        <v>1</v>
      </c>
      <c r="F32">
        <v>0</v>
      </c>
      <c r="G32">
        <v>2</v>
      </c>
      <c r="H32">
        <v>1</v>
      </c>
      <c r="J32">
        <f t="shared" si="2"/>
        <v>31</v>
      </c>
      <c r="K32">
        <f>VLOOKUP($A32,RankingWk4!$A$2:$H$33,2,FALSE)-J32</f>
        <v>0</v>
      </c>
      <c r="L32" t="str">
        <f t="shared" si="0"/>
        <v>Tennessee Titans</v>
      </c>
      <c r="M32" s="5">
        <f t="shared" si="1"/>
        <v>1368.1535403570169</v>
      </c>
      <c r="N32" s="6">
        <f>M32-VLOOKUP($A32,RankingWk4!$A$2:$H$33,3,FALSE)</f>
        <v>0</v>
      </c>
    </row>
    <row r="33" spans="1:14">
      <c r="A33" t="s">
        <v>41</v>
      </c>
      <c r="B33">
        <v>32</v>
      </c>
      <c r="C33">
        <v>1357.5840474261902</v>
      </c>
      <c r="D33">
        <v>4</v>
      </c>
      <c r="E33">
        <v>1</v>
      </c>
      <c r="F33">
        <v>0</v>
      </c>
      <c r="G33">
        <v>3</v>
      </c>
      <c r="H33">
        <v>0</v>
      </c>
      <c r="J33">
        <f t="shared" si="2"/>
        <v>32</v>
      </c>
      <c r="K33">
        <f>VLOOKUP($A33,RankingWk4!$A$2:$H$33,2,FALSE)-J33</f>
        <v>0</v>
      </c>
      <c r="L33" t="str">
        <f t="shared" si="0"/>
        <v>Tampa Bay Buccaneers</v>
      </c>
      <c r="M33" s="5">
        <f t="shared" si="1"/>
        <v>1357.5840474261902</v>
      </c>
      <c r="N33" s="6">
        <f>M33-VLOOKUP($A33,RankingWk4!$A$2:$H$33,3,FALSE)</f>
        <v>-6.7624349516952407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Predictions</vt:lpstr>
      <vt:lpstr>NoGamma</vt:lpstr>
      <vt:lpstr>GammaScale</vt:lpstr>
      <vt:lpstr>GammaRaw</vt:lpstr>
      <vt:lpstr>RankingWk1</vt:lpstr>
      <vt:lpstr>RankingWk2</vt:lpstr>
      <vt:lpstr>RankingWk3</vt:lpstr>
      <vt:lpstr>RankingWk4</vt:lpstr>
      <vt:lpstr>RankingWk5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Sim</cp:lastModifiedBy>
  <dcterms:created xsi:type="dcterms:W3CDTF">2015-10-07T22:27:29Z</dcterms:created>
  <dcterms:modified xsi:type="dcterms:W3CDTF">2015-10-13T13:07:40Z</dcterms:modified>
</cp:coreProperties>
</file>