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\workspace\TestAutomation\doc\"/>
    </mc:Choice>
  </mc:AlternateContent>
  <bookViews>
    <workbookView xWindow="0" yWindow="0" windowWidth="20490" windowHeight="7530" firstSheet="2" activeTab="4"/>
  </bookViews>
  <sheets>
    <sheet name="Pre Sales Opp Win" sheetId="1" r:id="rId1"/>
    <sheet name="Post First TimeExpense Booking" sheetId="2" r:id="rId2"/>
    <sheet name="Post Close Periods" sheetId="3" r:id="rId3"/>
    <sheet name="Post Second TimeExpense Booking" sheetId="4" r:id="rId4"/>
    <sheet name="Expenses" sheetId="6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4" l="1"/>
  <c r="G14" i="4"/>
  <c r="I16" i="4" l="1"/>
  <c r="G15" i="4" l="1"/>
  <c r="F14" i="2"/>
  <c r="G14" i="2"/>
  <c r="G14" i="3"/>
  <c r="F14" i="3"/>
  <c r="F14" i="4"/>
  <c r="D17" i="3"/>
  <c r="D17" i="2"/>
  <c r="R27" i="2"/>
  <c r="R21" i="2"/>
  <c r="F17" i="1" l="1"/>
  <c r="G17" i="1"/>
  <c r="F18" i="1"/>
  <c r="G20" i="1"/>
  <c r="G17" i="4"/>
  <c r="G16" i="4"/>
  <c r="G17" i="3"/>
  <c r="H17" i="3"/>
  <c r="I17" i="3"/>
  <c r="F17" i="3"/>
  <c r="I16" i="3"/>
  <c r="F16" i="3"/>
  <c r="G16" i="3"/>
  <c r="J4" i="1" l="1"/>
  <c r="H18" i="1" s="1"/>
  <c r="J3" i="4"/>
  <c r="J3" i="3"/>
  <c r="H12" i="1"/>
  <c r="J3" i="2" l="1"/>
  <c r="C31" i="4" l="1"/>
  <c r="C30" i="4"/>
  <c r="C29" i="4"/>
  <c r="C28" i="4"/>
  <c r="C27" i="4"/>
  <c r="C25" i="4"/>
  <c r="C23" i="4"/>
  <c r="J18" i="4"/>
  <c r="J15" i="4"/>
  <c r="J14" i="4"/>
  <c r="I13" i="4"/>
  <c r="H13" i="4"/>
  <c r="G13" i="4"/>
  <c r="F13" i="4"/>
  <c r="I12" i="4"/>
  <c r="H12" i="4"/>
  <c r="G12" i="4"/>
  <c r="F12" i="4"/>
  <c r="J12" i="4" s="1"/>
  <c r="C12" i="4"/>
  <c r="I11" i="4"/>
  <c r="H11" i="4"/>
  <c r="G11" i="4"/>
  <c r="F11" i="4"/>
  <c r="C11" i="4"/>
  <c r="I10" i="4"/>
  <c r="H10" i="4"/>
  <c r="F10" i="4"/>
  <c r="C10" i="4"/>
  <c r="J7" i="4"/>
  <c r="C7" i="4"/>
  <c r="C26" i="4" s="1"/>
  <c r="J6" i="4"/>
  <c r="J5" i="4"/>
  <c r="C5" i="4"/>
  <c r="C24" i="4" s="1"/>
  <c r="J4" i="4"/>
  <c r="H17" i="4"/>
  <c r="C31" i="3"/>
  <c r="C30" i="3"/>
  <c r="C29" i="3"/>
  <c r="C28" i="3"/>
  <c r="C27" i="3"/>
  <c r="C25" i="3"/>
  <c r="C23" i="3"/>
  <c r="J18" i="3"/>
  <c r="J15" i="3"/>
  <c r="J14" i="3"/>
  <c r="I13" i="3"/>
  <c r="H13" i="3"/>
  <c r="G13" i="3"/>
  <c r="F13" i="3"/>
  <c r="I12" i="3"/>
  <c r="H12" i="3"/>
  <c r="G12" i="3"/>
  <c r="F12" i="3"/>
  <c r="J12" i="3" s="1"/>
  <c r="C12" i="3"/>
  <c r="I11" i="3"/>
  <c r="H11" i="3"/>
  <c r="G11" i="3"/>
  <c r="F11" i="3"/>
  <c r="C11" i="3"/>
  <c r="I10" i="3"/>
  <c r="H10" i="3"/>
  <c r="G10" i="3"/>
  <c r="F10" i="3"/>
  <c r="C10" i="3"/>
  <c r="J7" i="3"/>
  <c r="C7" i="3"/>
  <c r="C26" i="3" s="1"/>
  <c r="J6" i="3"/>
  <c r="J5" i="3"/>
  <c r="C5" i="3"/>
  <c r="C24" i="3" s="1"/>
  <c r="J4" i="3"/>
  <c r="C31" i="2"/>
  <c r="C30" i="2"/>
  <c r="C29" i="2"/>
  <c r="C28" i="2"/>
  <c r="C27" i="2"/>
  <c r="C25" i="2"/>
  <c r="C23" i="2"/>
  <c r="J18" i="2"/>
  <c r="J15" i="2"/>
  <c r="J14" i="2"/>
  <c r="I13" i="2"/>
  <c r="H13" i="2"/>
  <c r="G13" i="2"/>
  <c r="F13" i="2"/>
  <c r="I12" i="2"/>
  <c r="H12" i="2"/>
  <c r="G12" i="2"/>
  <c r="F12" i="2"/>
  <c r="C12" i="2"/>
  <c r="I11" i="2"/>
  <c r="H11" i="2"/>
  <c r="G11" i="2"/>
  <c r="F11" i="2"/>
  <c r="C11" i="2"/>
  <c r="I10" i="2"/>
  <c r="H10" i="2"/>
  <c r="G10" i="2"/>
  <c r="F10" i="2"/>
  <c r="C10" i="2"/>
  <c r="J7" i="2"/>
  <c r="C7" i="2"/>
  <c r="C26" i="2" s="1"/>
  <c r="J6" i="2"/>
  <c r="J5" i="2"/>
  <c r="C5" i="2"/>
  <c r="C24" i="2" s="1"/>
  <c r="J4" i="2"/>
  <c r="H17" i="2"/>
  <c r="C32" i="1"/>
  <c r="C31" i="1"/>
  <c r="C30" i="1"/>
  <c r="C29" i="1"/>
  <c r="C28" i="1"/>
  <c r="C26" i="1"/>
  <c r="C24" i="1"/>
  <c r="J19" i="1"/>
  <c r="J16" i="1"/>
  <c r="J15" i="1"/>
  <c r="I14" i="1"/>
  <c r="H14" i="1"/>
  <c r="G14" i="1"/>
  <c r="F14" i="1"/>
  <c r="C14" i="1"/>
  <c r="I13" i="1"/>
  <c r="H13" i="1"/>
  <c r="G13" i="1"/>
  <c r="F13" i="1"/>
  <c r="C13" i="1"/>
  <c r="I12" i="1"/>
  <c r="G12" i="1"/>
  <c r="F12" i="1"/>
  <c r="I11" i="1"/>
  <c r="H11" i="1"/>
  <c r="G11" i="1"/>
  <c r="F11" i="1"/>
  <c r="C11" i="1"/>
  <c r="J8" i="1"/>
  <c r="C8" i="1"/>
  <c r="C27" i="1" s="1"/>
  <c r="J7" i="1"/>
  <c r="J6" i="1"/>
  <c r="C6" i="1"/>
  <c r="C25" i="1" s="1"/>
  <c r="J5" i="1"/>
  <c r="J13" i="4" l="1"/>
  <c r="J12" i="2"/>
  <c r="J13" i="2"/>
  <c r="J11" i="2"/>
  <c r="J13" i="3"/>
  <c r="J11" i="3"/>
  <c r="I17" i="4"/>
  <c r="J17" i="3"/>
  <c r="I17" i="2"/>
  <c r="F16" i="2"/>
  <c r="J11" i="4"/>
  <c r="F19" i="3"/>
  <c r="C13" i="4"/>
  <c r="F19" i="4"/>
  <c r="H16" i="4"/>
  <c r="G19" i="4"/>
  <c r="J10" i="4"/>
  <c r="H16" i="3"/>
  <c r="C13" i="3"/>
  <c r="J10" i="3"/>
  <c r="G16" i="2"/>
  <c r="F17" i="2"/>
  <c r="C13" i="2"/>
  <c r="H16" i="2"/>
  <c r="H19" i="2" s="1"/>
  <c r="G17" i="2"/>
  <c r="J10" i="2"/>
  <c r="I16" i="2"/>
  <c r="J14" i="1"/>
  <c r="J12" i="1"/>
  <c r="J13" i="1"/>
  <c r="I18" i="1"/>
  <c r="C12" i="1"/>
  <c r="J11" i="1"/>
  <c r="H17" i="1"/>
  <c r="G18" i="1"/>
  <c r="I17" i="1"/>
  <c r="F19" i="2" l="1"/>
  <c r="G19" i="2"/>
  <c r="J16" i="2"/>
  <c r="J17" i="4"/>
  <c r="I19" i="4"/>
  <c r="J16" i="4"/>
  <c r="H19" i="4"/>
  <c r="G19" i="3"/>
  <c r="H19" i="3"/>
  <c r="J16" i="3"/>
  <c r="J19" i="3" s="1"/>
  <c r="F20" i="3" s="1"/>
  <c r="I19" i="3"/>
  <c r="J17" i="2"/>
  <c r="I19" i="2"/>
  <c r="F20" i="1"/>
  <c r="J18" i="1"/>
  <c r="J17" i="1"/>
  <c r="I20" i="1"/>
  <c r="H20" i="1"/>
  <c r="J19" i="2" l="1"/>
  <c r="F20" i="2" s="1"/>
  <c r="F21" i="2" s="1"/>
  <c r="J19" i="4"/>
  <c r="H20" i="4" s="1"/>
  <c r="J20" i="1"/>
  <c r="F32" i="3"/>
  <c r="F21" i="3"/>
  <c r="I20" i="3"/>
  <c r="I32" i="3" s="1"/>
  <c r="G20" i="3"/>
  <c r="G32" i="3" s="1"/>
  <c r="G31" i="3" s="1"/>
  <c r="H20" i="3"/>
  <c r="H32" i="3" s="1"/>
  <c r="H21" i="1" l="1"/>
  <c r="H33" i="1" s="1"/>
  <c r="H26" i="1" s="1"/>
  <c r="G21" i="1"/>
  <c r="G33" i="1" s="1"/>
  <c r="G32" i="1" s="1"/>
  <c r="F32" i="2"/>
  <c r="F27" i="2" s="1"/>
  <c r="I20" i="2"/>
  <c r="I32" i="2" s="1"/>
  <c r="H20" i="2"/>
  <c r="H32" i="2" s="1"/>
  <c r="H24" i="2" s="1"/>
  <c r="G20" i="2"/>
  <c r="G32" i="2" s="1"/>
  <c r="G25" i="2" s="1"/>
  <c r="F20" i="4"/>
  <c r="F21" i="4" s="1"/>
  <c r="G20" i="4"/>
  <c r="I20" i="4"/>
  <c r="I32" i="4" s="1"/>
  <c r="H28" i="3"/>
  <c r="H30" i="3"/>
  <c r="F21" i="1"/>
  <c r="F22" i="1" s="1"/>
  <c r="I21" i="1"/>
  <c r="I33" i="1" s="1"/>
  <c r="G25" i="3"/>
  <c r="G30" i="3"/>
  <c r="G23" i="3"/>
  <c r="H29" i="3"/>
  <c r="H27" i="3"/>
  <c r="G26" i="3"/>
  <c r="H23" i="3"/>
  <c r="J20" i="3"/>
  <c r="H26" i="3"/>
  <c r="H24" i="3"/>
  <c r="H25" i="3"/>
  <c r="G28" i="3"/>
  <c r="H31" i="3"/>
  <c r="G27" i="3"/>
  <c r="G21" i="3"/>
  <c r="H21" i="3" s="1"/>
  <c r="I21" i="3" s="1"/>
  <c r="G29" i="3"/>
  <c r="G24" i="3"/>
  <c r="J32" i="3"/>
  <c r="F33" i="3"/>
  <c r="G33" i="3" s="1"/>
  <c r="H33" i="3" s="1"/>
  <c r="I33" i="3" s="1"/>
  <c r="F29" i="3"/>
  <c r="F28" i="3"/>
  <c r="F26" i="3"/>
  <c r="F23" i="3"/>
  <c r="F30" i="3"/>
  <c r="F27" i="3"/>
  <c r="F24" i="3"/>
  <c r="F25" i="3"/>
  <c r="F31" i="3"/>
  <c r="F31" i="2"/>
  <c r="F26" i="2"/>
  <c r="H28" i="2"/>
  <c r="H26" i="2"/>
  <c r="H30" i="1"/>
  <c r="H27" i="1"/>
  <c r="H24" i="1"/>
  <c r="H31" i="1"/>
  <c r="H28" i="1"/>
  <c r="H25" i="1"/>
  <c r="H32" i="1"/>
  <c r="H29" i="1"/>
  <c r="H30" i="2" l="1"/>
  <c r="F33" i="2"/>
  <c r="F28" i="2"/>
  <c r="H31" i="2"/>
  <c r="H27" i="2"/>
  <c r="H23" i="2"/>
  <c r="H25" i="2"/>
  <c r="F29" i="2"/>
  <c r="F30" i="2"/>
  <c r="F25" i="2"/>
  <c r="H29" i="2"/>
  <c r="F23" i="2"/>
  <c r="F24" i="2"/>
  <c r="F33" i="1"/>
  <c r="G22" i="1"/>
  <c r="H22" i="1" s="1"/>
  <c r="I22" i="1" s="1"/>
  <c r="J29" i="3"/>
  <c r="G26" i="2"/>
  <c r="J32" i="2"/>
  <c r="G29" i="2"/>
  <c r="J20" i="2"/>
  <c r="G23" i="2"/>
  <c r="J23" i="2" s="1"/>
  <c r="G33" i="2"/>
  <c r="H33" i="2" s="1"/>
  <c r="I33" i="2" s="1"/>
  <c r="G27" i="2"/>
  <c r="J27" i="2" s="1"/>
  <c r="G31" i="2"/>
  <c r="J31" i="2" s="1"/>
  <c r="G21" i="2"/>
  <c r="H21" i="2" s="1"/>
  <c r="I21" i="2" s="1"/>
  <c r="G28" i="2"/>
  <c r="J28" i="2" s="1"/>
  <c r="G24" i="2"/>
  <c r="J24" i="2" s="1"/>
  <c r="G30" i="2"/>
  <c r="G21" i="4"/>
  <c r="J21" i="1"/>
  <c r="G25" i="1"/>
  <c r="J20" i="4"/>
  <c r="J28" i="3"/>
  <c r="G27" i="1"/>
  <c r="G24" i="1"/>
  <c r="G29" i="1"/>
  <c r="G31" i="1"/>
  <c r="G28" i="1"/>
  <c r="G30" i="1"/>
  <c r="G26" i="1"/>
  <c r="J31" i="3"/>
  <c r="J27" i="3"/>
  <c r="J25" i="3"/>
  <c r="J23" i="3"/>
  <c r="J24" i="3"/>
  <c r="J26" i="3"/>
  <c r="J30" i="3"/>
  <c r="J26" i="2"/>
  <c r="J33" i="1"/>
  <c r="F34" i="1"/>
  <c r="G34" i="1" s="1"/>
  <c r="H34" i="1" s="1"/>
  <c r="I34" i="1" s="1"/>
  <c r="F26" i="1"/>
  <c r="F25" i="1"/>
  <c r="F30" i="1"/>
  <c r="F28" i="1"/>
  <c r="F27" i="1"/>
  <c r="F31" i="1"/>
  <c r="F24" i="1"/>
  <c r="F32" i="1"/>
  <c r="J32" i="1" s="1"/>
  <c r="F29" i="1"/>
  <c r="H21" i="4" l="1"/>
  <c r="J29" i="2"/>
  <c r="J25" i="2"/>
  <c r="J25" i="1"/>
  <c r="J30" i="2"/>
  <c r="J24" i="1"/>
  <c r="J28" i="1"/>
  <c r="J31" i="1"/>
  <c r="J29" i="1"/>
  <c r="J27" i="1"/>
  <c r="J30" i="1"/>
  <c r="J26" i="1"/>
  <c r="F32" i="4"/>
  <c r="I21" i="4" l="1"/>
  <c r="F33" i="4"/>
  <c r="G32" i="4" l="1"/>
  <c r="G24" i="4" l="1"/>
  <c r="G27" i="4"/>
  <c r="G26" i="4"/>
  <c r="G29" i="4"/>
  <c r="G28" i="4"/>
  <c r="G30" i="4"/>
  <c r="G31" i="4"/>
  <c r="G25" i="4"/>
  <c r="G23" i="4"/>
  <c r="G33" i="4"/>
  <c r="H32" i="4" l="1"/>
  <c r="H33" i="4" s="1"/>
  <c r="I33" i="4" s="1"/>
  <c r="H28" i="4" l="1"/>
  <c r="J28" i="4" s="1"/>
  <c r="H26" i="4"/>
  <c r="J26" i="4" s="1"/>
  <c r="H25" i="4"/>
  <c r="J25" i="4" s="1"/>
  <c r="H24" i="4"/>
  <c r="J24" i="4" s="1"/>
  <c r="H29" i="4"/>
  <c r="J29" i="4" s="1"/>
  <c r="H23" i="4"/>
  <c r="J23" i="4" s="1"/>
  <c r="H31" i="4"/>
  <c r="J31" i="4" s="1"/>
  <c r="H27" i="4"/>
  <c r="J27" i="4" s="1"/>
  <c r="H30" i="4"/>
  <c r="J30" i="4" s="1"/>
  <c r="J32" i="4"/>
</calcChain>
</file>

<file path=xl/comments1.xml><?xml version="1.0" encoding="utf-8"?>
<comments xmlns="http://schemas.openxmlformats.org/spreadsheetml/2006/main">
  <authors>
    <author>David Scott</author>
  </authors>
  <commentList>
    <comment ref="G4" authorId="0" shapeId="0">
      <text>
        <r>
          <rPr>
            <b/>
            <sz val="9"/>
            <color indexed="81"/>
            <rFont val="Tahoma"/>
            <charset val="1"/>
          </rPr>
          <t>David Scott:</t>
        </r>
        <r>
          <rPr>
            <sz val="9"/>
            <color indexed="81"/>
            <rFont val="Tahoma"/>
            <charset val="1"/>
          </rPr>
          <t xml:space="preserve">
25-29/3
</t>
        </r>
      </text>
    </comment>
    <comment ref="H4" authorId="0" shapeId="0">
      <text>
        <r>
          <rPr>
            <b/>
            <sz val="9"/>
            <color indexed="81"/>
            <rFont val="Tahoma"/>
            <charset val="1"/>
          </rPr>
          <t>David Scott:</t>
        </r>
        <r>
          <rPr>
            <sz val="9"/>
            <color indexed="81"/>
            <rFont val="Tahoma"/>
            <charset val="1"/>
          </rPr>
          <t xml:space="preserve">
1-30/4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David Scott:</t>
        </r>
        <r>
          <rPr>
            <sz val="9"/>
            <color indexed="81"/>
            <rFont val="Tahoma"/>
            <charset val="1"/>
          </rPr>
          <t xml:space="preserve">
1-30/5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David Scott:</t>
        </r>
        <r>
          <rPr>
            <sz val="9"/>
            <color indexed="81"/>
            <rFont val="Tahoma"/>
            <charset val="1"/>
          </rPr>
          <t xml:space="preserve">
Exclude first Open Period from Total
</t>
        </r>
      </text>
    </comment>
  </commentList>
</comments>
</file>

<file path=xl/comments2.xml><?xml version="1.0" encoding="utf-8"?>
<comments xmlns="http://schemas.openxmlformats.org/spreadsheetml/2006/main">
  <authors>
    <author>David Scott</author>
  </authors>
  <commentList>
    <comment ref="F14" authorId="0" shapeId="0">
      <text>
        <r>
          <rPr>
            <b/>
            <sz val="9"/>
            <color indexed="81"/>
            <rFont val="Tahoma"/>
            <charset val="1"/>
          </rPr>
          <t>David Scott:</t>
        </r>
        <r>
          <rPr>
            <sz val="9"/>
            <color indexed="81"/>
            <rFont val="Tahoma"/>
            <charset val="1"/>
          </rPr>
          <t xml:space="preserve">
Train 67.89 (was forecast) + Air Ticket 104 (was not forecast)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David Scott:</t>
        </r>
        <r>
          <rPr>
            <sz val="9"/>
            <color indexed="81"/>
            <rFont val="Tahoma"/>
            <charset val="1"/>
          </rPr>
          <t xml:space="preserve">
Parking 76.5 (was forecast)
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David Scott:</t>
        </r>
        <r>
          <rPr>
            <sz val="9"/>
            <color indexed="81"/>
            <rFont val="Tahoma"/>
            <charset val="1"/>
          </rPr>
          <t xml:space="preserve">
Estimated 450 - 67.89 actual - 76.5 actual</t>
        </r>
      </text>
    </comment>
  </commentList>
</comments>
</file>

<file path=xl/comments3.xml><?xml version="1.0" encoding="utf-8"?>
<comments xmlns="http://schemas.openxmlformats.org/spreadsheetml/2006/main">
  <authors>
    <author>David Scott</author>
  </authors>
  <commentList>
    <comment ref="J3" authorId="0" shapeId="0">
      <text>
        <r>
          <rPr>
            <b/>
            <sz val="9"/>
            <color indexed="81"/>
            <rFont val="Tahoma"/>
            <charset val="1"/>
          </rPr>
          <t>David Scott:</t>
        </r>
        <r>
          <rPr>
            <sz val="9"/>
            <color indexed="81"/>
            <rFont val="Tahoma"/>
            <charset val="1"/>
          </rPr>
          <t xml:space="preserve">
Expenses forecast over Apr - May</t>
        </r>
      </text>
    </comment>
    <comment ref="D17" authorId="0" shapeId="0">
      <text>
        <r>
          <rPr>
            <b/>
            <sz val="9"/>
            <color indexed="81"/>
            <rFont val="Tahoma"/>
            <charset val="1"/>
          </rPr>
          <t>David Scott:</t>
        </r>
        <r>
          <rPr>
            <sz val="9"/>
            <color indexed="81"/>
            <rFont val="Tahoma"/>
            <charset val="1"/>
          </rPr>
          <t xml:space="preserve">
Estimated 450 - 67.89 actual - 76.5 actual</t>
        </r>
      </text>
    </comment>
  </commentList>
</comments>
</file>

<file path=xl/comments4.xml><?xml version="1.0" encoding="utf-8"?>
<comments xmlns="http://schemas.openxmlformats.org/spreadsheetml/2006/main">
  <authors>
    <author>David Scott</author>
  </authors>
  <commentList>
    <comment ref="F23" authorId="0" shapeId="0">
      <text>
        <r>
          <rPr>
            <b/>
            <sz val="9"/>
            <color indexed="81"/>
            <rFont val="Tahoma"/>
            <charset val="1"/>
          </rPr>
          <t>David Scott:</t>
        </r>
        <r>
          <rPr>
            <sz val="9"/>
            <color indexed="81"/>
            <rFont val="Tahoma"/>
            <charset val="1"/>
          </rPr>
          <t xml:space="preserve">
These values are fixed because February is now closed.</t>
        </r>
      </text>
    </comment>
  </commentList>
</comments>
</file>

<file path=xl/sharedStrings.xml><?xml version="1.0" encoding="utf-8"?>
<sst xmlns="http://schemas.openxmlformats.org/spreadsheetml/2006/main" count="250" uniqueCount="58">
  <si>
    <t>Feb</t>
  </si>
  <si>
    <t>Mar</t>
  </si>
  <si>
    <t>Apr</t>
  </si>
  <si>
    <t>Total</t>
  </si>
  <si>
    <t>Key</t>
  </si>
  <si>
    <t>No of Days</t>
  </si>
  <si>
    <t>Usage</t>
  </si>
  <si>
    <t>Graham</t>
  </si>
  <si>
    <t>A</t>
  </si>
  <si>
    <t>Input fields</t>
  </si>
  <si>
    <t>F</t>
  </si>
  <si>
    <t>Calculated fields</t>
  </si>
  <si>
    <t>Yasmin</t>
  </si>
  <si>
    <t>Calculated fields to check</t>
  </si>
  <si>
    <t>Rate</t>
  </si>
  <si>
    <t>Services Cost</t>
  </si>
  <si>
    <t>Expense Cost</t>
  </si>
  <si>
    <t>Third Party Costs</t>
  </si>
  <si>
    <t>Element #2</t>
  </si>
  <si>
    <t>Period Total</t>
  </si>
  <si>
    <t>Pct Comp</t>
  </si>
  <si>
    <t>Cum Pct</t>
  </si>
  <si>
    <t xml:space="preserve">Services Revenue </t>
  </si>
  <si>
    <t xml:space="preserve">Expenses Revenue </t>
  </si>
  <si>
    <t>Third Party Revenue</t>
  </si>
  <si>
    <t xml:space="preserve">Period Total </t>
  </si>
  <si>
    <t>Cum Total</t>
  </si>
  <si>
    <t>May</t>
  </si>
  <si>
    <t>25/02/2013 - 30/04/2013</t>
  </si>
  <si>
    <t>Status</t>
  </si>
  <si>
    <t>Open</t>
  </si>
  <si>
    <t>UK CO 1</t>
  </si>
  <si>
    <t>Acquistion</t>
  </si>
  <si>
    <t>Remaining cost is recognised over remaining open periods</t>
  </si>
  <si>
    <t>Expenses for UK Acquisition Co 1 reestimated</t>
  </si>
  <si>
    <t>Associate 1</t>
  </si>
  <si>
    <t>Employee 1</t>
  </si>
  <si>
    <t>March</t>
  </si>
  <si>
    <t>February</t>
  </si>
  <si>
    <t>1st Time</t>
  </si>
  <si>
    <t>2nd Time</t>
  </si>
  <si>
    <t>£67.89 (Train</t>
  </si>
  <si>
    <t>£104.00 (Hotel)</t>
  </si>
  <si>
    <t>£107.50 (Parking)</t>
  </si>
  <si>
    <t>£76.50 (Parking)</t>
  </si>
  <si>
    <t>£179.00 (Hotel)</t>
  </si>
  <si>
    <t>£67.89 (Train)</t>
  </si>
  <si>
    <t>UK Co 1</t>
  </si>
  <si>
    <t>UK Acquisition 1</t>
  </si>
  <si>
    <t>£1200</t>
  </si>
  <si>
    <t>£700</t>
  </si>
  <si>
    <t>Expense  Forecast</t>
  </si>
  <si>
    <t xml:space="preserve">(£400 = Train) (£300 = Parking) (£0 = Hotel) </t>
  </si>
  <si>
    <t>400 - 67.89 = £332.11</t>
  </si>
  <si>
    <t>300 - 107.50 - 76.50 = £116</t>
  </si>
  <si>
    <t>332.11+116 = £448.11 (remaining expense forecast after close periods)</t>
  </si>
  <si>
    <t>(No Expenses against BU)</t>
  </si>
  <si>
    <t>£448.11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</si>
</sst>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vertical="center" wrapText="1"/>
    </xf>
    <xf numFmtId="0" fontId="0" fillId="5" borderId="0" xfId="0" applyFill="1"/>
    <xf numFmtId="0" fontId="0" fillId="0" borderId="0" xfId="0" applyFill="1"/>
    <xf numFmtId="2" fontId="0" fillId="5" borderId="0" xfId="0" applyNumberFormat="1" applyFill="1"/>
    <xf numFmtId="2" fontId="0" fillId="3" borderId="0" xfId="0" applyNumberFormat="1" applyFill="1"/>
    <xf numFmtId="10" fontId="0" fillId="3" borderId="0" xfId="0" applyNumberFormat="1" applyFill="1"/>
    <xf numFmtId="3" fontId="0" fillId="4" borderId="0" xfId="0" applyNumberFormat="1" applyFill="1"/>
    <xf numFmtId="3" fontId="0" fillId="0" borderId="0" xfId="0" applyNumberFormat="1" applyFill="1"/>
    <xf numFmtId="0" fontId="0" fillId="6" borderId="0" xfId="0" applyFill="1"/>
    <xf numFmtId="2" fontId="0" fillId="6" borderId="0" xfId="0" applyNumberFormat="1" applyFill="1"/>
    <xf numFmtId="2" fontId="0" fillId="4" borderId="0" xfId="0" applyNumberFormat="1" applyFill="1"/>
    <xf numFmtId="0" fontId="4" fillId="0" borderId="0" xfId="0" applyFont="1"/>
    <xf numFmtId="2" fontId="0" fillId="2" borderId="0" xfId="0" applyNumberFormat="1" applyFill="1"/>
    <xf numFmtId="2" fontId="0" fillId="0" borderId="0" xfId="0" applyNumberFormat="1" applyFill="1"/>
    <xf numFmtId="0" fontId="0" fillId="0" borderId="1" xfId="0" applyBorder="1"/>
    <xf numFmtId="0" fontId="0" fillId="0" borderId="3" xfId="0" applyBorder="1"/>
    <xf numFmtId="0" fontId="0" fillId="7" borderId="3" xfId="0" applyFill="1" applyBorder="1"/>
    <xf numFmtId="0" fontId="0" fillId="7" borderId="1" xfId="0" applyFill="1" applyBorder="1"/>
    <xf numFmtId="0" fontId="0" fillId="8" borderId="3" xfId="0" applyFill="1" applyBorder="1"/>
    <xf numFmtId="0" fontId="0" fillId="8" borderId="2" xfId="0" applyFill="1" applyBorder="1"/>
    <xf numFmtId="0" fontId="0" fillId="8" borderId="1" xfId="0" applyFill="1" applyBorder="1"/>
    <xf numFmtId="0" fontId="0" fillId="8" borderId="0" xfId="0" applyFill="1" applyBorder="1"/>
    <xf numFmtId="0" fontId="0" fillId="9" borderId="3" xfId="0" applyFill="1" applyBorder="1"/>
    <xf numFmtId="0" fontId="0" fillId="9" borderId="2" xfId="0" applyFill="1" applyBorder="1"/>
    <xf numFmtId="0" fontId="0" fillId="9" borderId="1" xfId="0" applyFill="1" applyBorder="1"/>
    <xf numFmtId="0" fontId="0" fillId="9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4"/>
  <sheetViews>
    <sheetView topLeftCell="A4" workbookViewId="0">
      <selection activeCell="G17" sqref="G17"/>
    </sheetView>
  </sheetViews>
  <sheetFormatPr defaultRowHeight="15" x14ac:dyDescent="0.25"/>
  <cols>
    <col min="2" max="2" width="22.42578125" bestFit="1" customWidth="1"/>
    <col min="3" max="3" width="11.5703125" customWidth="1"/>
    <col min="4" max="4" width="5.42578125" customWidth="1"/>
    <col min="5" max="5" width="5.140625" customWidth="1"/>
    <col min="6" max="9" width="13.7109375" bestFit="1" customWidth="1"/>
    <col min="10" max="10" width="9.5703125" bestFit="1" customWidth="1"/>
    <col min="12" max="12" width="23.85546875" bestFit="1" customWidth="1"/>
  </cols>
  <sheetData>
    <row r="1" spans="2:12" x14ac:dyDescent="0.25">
      <c r="B1" t="s">
        <v>28</v>
      </c>
      <c r="F1" s="1"/>
    </row>
    <row r="2" spans="2:12" x14ac:dyDescent="0.25">
      <c r="F2" s="2" t="s">
        <v>0</v>
      </c>
      <c r="G2" s="2" t="s">
        <v>1</v>
      </c>
      <c r="H2" s="2" t="s">
        <v>2</v>
      </c>
      <c r="I2" s="2" t="s">
        <v>27</v>
      </c>
      <c r="J2" s="3" t="s">
        <v>3</v>
      </c>
      <c r="L2" s="4" t="s">
        <v>4</v>
      </c>
    </row>
    <row r="3" spans="2:12" x14ac:dyDescent="0.25">
      <c r="C3" t="s">
        <v>29</v>
      </c>
      <c r="F3" s="2" t="s">
        <v>30</v>
      </c>
      <c r="G3" s="2" t="s">
        <v>30</v>
      </c>
      <c r="H3" s="2" t="s">
        <v>30</v>
      </c>
      <c r="I3" s="2" t="s">
        <v>30</v>
      </c>
      <c r="J3" s="3"/>
      <c r="L3" s="4"/>
    </row>
    <row r="4" spans="2:12" x14ac:dyDescent="0.25">
      <c r="C4" s="2" t="s">
        <v>5</v>
      </c>
      <c r="F4" s="5">
        <v>4</v>
      </c>
      <c r="G4" s="5">
        <v>20</v>
      </c>
      <c r="H4" s="5">
        <v>21</v>
      </c>
      <c r="I4" s="5">
        <v>0</v>
      </c>
      <c r="J4" s="3">
        <f>SUM(F4:I4)</f>
        <v>45</v>
      </c>
      <c r="L4" s="4"/>
    </row>
    <row r="5" spans="2:12" x14ac:dyDescent="0.25">
      <c r="B5" s="1" t="s">
        <v>6</v>
      </c>
      <c r="C5" s="6" t="s">
        <v>7</v>
      </c>
      <c r="E5" t="s">
        <v>8</v>
      </c>
      <c r="F5" s="6">
        <v>0</v>
      </c>
      <c r="G5" s="7">
        <v>0</v>
      </c>
      <c r="H5" s="7">
        <v>0</v>
      </c>
      <c r="I5" s="7">
        <v>0</v>
      </c>
      <c r="J5" s="3">
        <f>SUM(F5:I5)</f>
        <v>0</v>
      </c>
      <c r="L5" s="6" t="s">
        <v>9</v>
      </c>
    </row>
    <row r="6" spans="2:12" x14ac:dyDescent="0.25">
      <c r="C6" s="6" t="str">
        <f>C5</f>
        <v>Graham</v>
      </c>
      <c r="E6" t="s">
        <v>10</v>
      </c>
      <c r="F6" s="6">
        <v>4</v>
      </c>
      <c r="G6" s="6">
        <v>20</v>
      </c>
      <c r="H6" s="6">
        <v>21</v>
      </c>
      <c r="I6" s="6">
        <v>0</v>
      </c>
      <c r="J6" s="3">
        <f>SUM(F6:I6)</f>
        <v>45</v>
      </c>
      <c r="L6" s="2" t="s">
        <v>11</v>
      </c>
    </row>
    <row r="7" spans="2:12" x14ac:dyDescent="0.25">
      <c r="C7" s="6" t="s">
        <v>12</v>
      </c>
      <c r="E7" t="s">
        <v>8</v>
      </c>
      <c r="F7" s="6">
        <v>0</v>
      </c>
      <c r="G7" s="6">
        <v>0</v>
      </c>
      <c r="H7" s="6">
        <v>0</v>
      </c>
      <c r="I7" s="6">
        <v>0</v>
      </c>
      <c r="J7" s="3">
        <f>SUM(F7:I7)</f>
        <v>0</v>
      </c>
      <c r="L7" s="2" t="s">
        <v>11</v>
      </c>
    </row>
    <row r="8" spans="2:12" x14ac:dyDescent="0.25">
      <c r="C8" s="6" t="str">
        <f>C7</f>
        <v>Yasmin</v>
      </c>
      <c r="E8" t="s">
        <v>10</v>
      </c>
      <c r="F8" s="6">
        <v>4</v>
      </c>
      <c r="G8" s="6">
        <v>20</v>
      </c>
      <c r="H8" s="6">
        <v>21</v>
      </c>
      <c r="I8" s="6">
        <v>0</v>
      </c>
      <c r="J8" s="3">
        <f>SUM(F8:I8)</f>
        <v>45</v>
      </c>
      <c r="L8" s="8" t="s">
        <v>13</v>
      </c>
    </row>
    <row r="9" spans="2:12" x14ac:dyDescent="0.25">
      <c r="B9" s="9"/>
      <c r="C9" s="9"/>
      <c r="D9" s="9"/>
      <c r="E9" s="9"/>
      <c r="F9" s="9"/>
      <c r="G9" s="9"/>
      <c r="H9" s="9"/>
      <c r="I9" s="9"/>
      <c r="J9" s="9"/>
      <c r="K9" s="9"/>
    </row>
    <row r="10" spans="2:12" x14ac:dyDescent="0.25">
      <c r="D10" t="s">
        <v>14</v>
      </c>
    </row>
    <row r="11" spans="2:12" x14ac:dyDescent="0.25">
      <c r="B11" s="1" t="s">
        <v>15</v>
      </c>
      <c r="C11" s="2" t="str">
        <f>C5</f>
        <v>Graham</v>
      </c>
      <c r="D11" s="6">
        <v>550</v>
      </c>
      <c r="E11" t="s">
        <v>8</v>
      </c>
      <c r="F11" s="8">
        <f>F5*$D11</f>
        <v>0</v>
      </c>
      <c r="G11" s="8">
        <f>G5*$D11</f>
        <v>0</v>
      </c>
      <c r="H11" s="8">
        <f>H5*$D11</f>
        <v>0</v>
      </c>
      <c r="I11" s="8">
        <f t="shared" ref="I11" si="0">I5*$D11</f>
        <v>0</v>
      </c>
      <c r="J11" s="3">
        <f t="shared" ref="J11:J19" si="1">SUM(F11:I11)</f>
        <v>0</v>
      </c>
    </row>
    <row r="12" spans="2:12" x14ac:dyDescent="0.25">
      <c r="B12" s="1"/>
      <c r="C12" s="2" t="str">
        <f>C6</f>
        <v>Graham</v>
      </c>
      <c r="D12" s="9"/>
      <c r="E12" t="s">
        <v>10</v>
      </c>
      <c r="F12" s="15">
        <f t="shared" ref="F12:I12" si="2">F6*$D11</f>
        <v>2200</v>
      </c>
      <c r="G12" s="8">
        <f t="shared" si="2"/>
        <v>11000</v>
      </c>
      <c r="H12" s="8">
        <f t="shared" si="2"/>
        <v>11550</v>
      </c>
      <c r="I12" s="8">
        <f t="shared" si="2"/>
        <v>0</v>
      </c>
      <c r="J12" s="3">
        <f t="shared" si="1"/>
        <v>24750</v>
      </c>
    </row>
    <row r="13" spans="2:12" x14ac:dyDescent="0.25">
      <c r="C13" s="2" t="str">
        <f>C7</f>
        <v>Yasmin</v>
      </c>
      <c r="D13" s="6">
        <v>1000</v>
      </c>
      <c r="E13" t="s">
        <v>8</v>
      </c>
      <c r="F13" s="8">
        <f t="shared" ref="F13:I13" si="3">F7*$D13</f>
        <v>0</v>
      </c>
      <c r="G13" s="8">
        <f t="shared" si="3"/>
        <v>0</v>
      </c>
      <c r="H13" s="8">
        <f t="shared" si="3"/>
        <v>0</v>
      </c>
      <c r="I13" s="8">
        <f t="shared" si="3"/>
        <v>0</v>
      </c>
      <c r="J13" s="3">
        <f t="shared" si="1"/>
        <v>0</v>
      </c>
    </row>
    <row r="14" spans="2:12" x14ac:dyDescent="0.25">
      <c r="C14" s="2" t="str">
        <f>C8</f>
        <v>Yasmin</v>
      </c>
      <c r="D14" s="6"/>
      <c r="E14" t="s">
        <v>10</v>
      </c>
      <c r="F14" s="8">
        <f t="shared" ref="F14:I14" si="4">F8*$D13</f>
        <v>4000</v>
      </c>
      <c r="G14" s="15">
        <f t="shared" si="4"/>
        <v>20000</v>
      </c>
      <c r="H14" s="8">
        <f t="shared" si="4"/>
        <v>21000</v>
      </c>
      <c r="I14" s="8">
        <f t="shared" si="4"/>
        <v>0</v>
      </c>
      <c r="J14" s="3">
        <f t="shared" si="1"/>
        <v>45000</v>
      </c>
    </row>
    <row r="15" spans="2:12" x14ac:dyDescent="0.25">
      <c r="B15" s="1" t="s">
        <v>16</v>
      </c>
      <c r="C15" s="2" t="s">
        <v>7</v>
      </c>
      <c r="D15" s="9"/>
      <c r="E15" t="s">
        <v>8</v>
      </c>
      <c r="F15" s="6">
        <v>0</v>
      </c>
      <c r="G15" s="6">
        <v>0</v>
      </c>
      <c r="H15" s="6">
        <v>0</v>
      </c>
      <c r="I15" s="6">
        <v>0</v>
      </c>
      <c r="J15" s="3">
        <f t="shared" si="1"/>
        <v>0</v>
      </c>
    </row>
    <row r="16" spans="2:12" x14ac:dyDescent="0.25">
      <c r="C16" s="2" t="s">
        <v>12</v>
      </c>
      <c r="D16" s="9"/>
      <c r="E16" t="s">
        <v>8</v>
      </c>
      <c r="F16" s="6">
        <v>0</v>
      </c>
      <c r="G16" s="6">
        <v>0</v>
      </c>
      <c r="H16" s="6">
        <v>0</v>
      </c>
      <c r="I16" s="6">
        <v>0</v>
      </c>
      <c r="J16" s="3">
        <f t="shared" si="1"/>
        <v>0</v>
      </c>
    </row>
    <row r="17" spans="2:10" x14ac:dyDescent="0.25">
      <c r="C17" t="s">
        <v>31</v>
      </c>
      <c r="D17" s="6">
        <v>1450</v>
      </c>
      <c r="E17" t="s">
        <v>10</v>
      </c>
      <c r="F17" s="10">
        <f>(F$4/$J$4)*$D17</f>
        <v>128.88888888888889</v>
      </c>
      <c r="G17" s="16">
        <f>(G$4/$J$4)*$D17</f>
        <v>644.44444444444446</v>
      </c>
      <c r="H17" s="10">
        <f t="shared" ref="F17:I18" si="5">(H$4/$J$4)*$D17</f>
        <v>676.66666666666663</v>
      </c>
      <c r="I17" s="10">
        <f t="shared" si="5"/>
        <v>0</v>
      </c>
      <c r="J17" s="3">
        <f t="shared" si="1"/>
        <v>1450</v>
      </c>
    </row>
    <row r="18" spans="2:10" x14ac:dyDescent="0.25">
      <c r="C18" t="s">
        <v>32</v>
      </c>
      <c r="D18" s="6">
        <v>450</v>
      </c>
      <c r="E18" t="s">
        <v>10</v>
      </c>
      <c r="F18" s="10">
        <f t="shared" si="5"/>
        <v>40</v>
      </c>
      <c r="G18" s="10">
        <f t="shared" si="5"/>
        <v>200</v>
      </c>
      <c r="H18" s="10">
        <f t="shared" si="5"/>
        <v>210</v>
      </c>
      <c r="I18" s="10">
        <f t="shared" si="5"/>
        <v>0</v>
      </c>
      <c r="J18" s="3">
        <f t="shared" si="1"/>
        <v>450</v>
      </c>
    </row>
    <row r="19" spans="2:10" x14ac:dyDescent="0.25">
      <c r="B19" s="1" t="s">
        <v>17</v>
      </c>
      <c r="C19" s="6" t="s">
        <v>18</v>
      </c>
      <c r="D19" s="9"/>
      <c r="E19" t="s">
        <v>10</v>
      </c>
      <c r="F19" s="15">
        <v>1000</v>
      </c>
      <c r="G19" s="6">
        <v>0</v>
      </c>
      <c r="H19" s="6">
        <v>3000</v>
      </c>
      <c r="I19" s="6"/>
      <c r="J19" s="3">
        <f t="shared" si="1"/>
        <v>4000</v>
      </c>
    </row>
    <row r="20" spans="2:10" x14ac:dyDescent="0.25">
      <c r="C20" s="3" t="s">
        <v>19</v>
      </c>
      <c r="F20" s="11">
        <f>SUM(F11:F19)</f>
        <v>7368.8888888888887</v>
      </c>
      <c r="G20" s="11">
        <f>SUM(G11:G19)</f>
        <v>31844.444444444445</v>
      </c>
      <c r="H20" s="11">
        <f t="shared" ref="H20:I20" si="6">SUM(H11:H19)</f>
        <v>36436.666666666664</v>
      </c>
      <c r="I20" s="11">
        <f t="shared" si="6"/>
        <v>0</v>
      </c>
      <c r="J20" s="3">
        <f>SUM(J11:J19)</f>
        <v>75650</v>
      </c>
    </row>
    <row r="21" spans="2:10" x14ac:dyDescent="0.25">
      <c r="C21" s="3" t="s">
        <v>20</v>
      </c>
      <c r="F21" s="12">
        <f>F20/$J$20</f>
        <v>9.740765219945656E-2</v>
      </c>
      <c r="G21" s="12">
        <f>G20/$J$20</f>
        <v>0.42094440772563707</v>
      </c>
      <c r="H21" s="12">
        <f>H20/$J$20</f>
        <v>0.48164794007490636</v>
      </c>
      <c r="I21" s="12">
        <f>I20/$J$20</f>
        <v>0</v>
      </c>
      <c r="J21" s="3">
        <f>SUM(F21:I21)</f>
        <v>1</v>
      </c>
    </row>
    <row r="22" spans="2:10" x14ac:dyDescent="0.25">
      <c r="C22" s="3" t="s">
        <v>21</v>
      </c>
      <c r="F22" s="12">
        <f>F21</f>
        <v>9.740765219945656E-2</v>
      </c>
      <c r="G22" s="12">
        <f>F22+G21</f>
        <v>0.51835205992509359</v>
      </c>
      <c r="H22" s="12">
        <f>G22+H21</f>
        <v>1</v>
      </c>
      <c r="I22" s="12">
        <f>H22+I21</f>
        <v>1</v>
      </c>
      <c r="J22" s="3"/>
    </row>
    <row r="24" spans="2:10" x14ac:dyDescent="0.25">
      <c r="B24" s="1" t="s">
        <v>22</v>
      </c>
      <c r="C24" s="2" t="str">
        <f>C5</f>
        <v>Graham</v>
      </c>
      <c r="E24" t="s">
        <v>8</v>
      </c>
      <c r="F24" s="10">
        <f>(F11/F$20)*F$33</f>
        <v>0</v>
      </c>
      <c r="G24" s="10">
        <f>(G11/G$20)*G$33</f>
        <v>0</v>
      </c>
      <c r="H24" s="10">
        <f>(H11/H$20)*H$33</f>
        <v>0</v>
      </c>
      <c r="I24" s="10">
        <v>0</v>
      </c>
      <c r="J24" s="11">
        <f t="shared" ref="J24:J33" si="7">SUM(F24:I24)</f>
        <v>0</v>
      </c>
    </row>
    <row r="25" spans="2:10" x14ac:dyDescent="0.25">
      <c r="B25" s="13">
        <v>100000</v>
      </c>
      <c r="C25" s="2" t="str">
        <f>C6</f>
        <v>Graham</v>
      </c>
      <c r="E25" t="s">
        <v>10</v>
      </c>
      <c r="F25" s="16">
        <f>(F12/F$20)*F$33</f>
        <v>2908.129543952412</v>
      </c>
      <c r="G25" s="10">
        <f t="shared" ref="G25:H25" si="8">(G12/G$20)*G$33</f>
        <v>14540.647719762062</v>
      </c>
      <c r="H25" s="10">
        <f t="shared" si="8"/>
        <v>15267.680105750165</v>
      </c>
      <c r="I25" s="10">
        <v>0</v>
      </c>
      <c r="J25" s="11">
        <f t="shared" si="7"/>
        <v>32716.457369464639</v>
      </c>
    </row>
    <row r="26" spans="2:10" x14ac:dyDescent="0.25">
      <c r="C26" s="2" t="str">
        <f>C7</f>
        <v>Yasmin</v>
      </c>
      <c r="E26" t="s">
        <v>8</v>
      </c>
      <c r="F26" s="10">
        <f>(F13/F$20)*F$33</f>
        <v>0</v>
      </c>
      <c r="G26" s="10">
        <f>(G13/G$20)*G$33</f>
        <v>0</v>
      </c>
      <c r="H26" s="10">
        <f>(H13/H$20)*H$33</f>
        <v>0</v>
      </c>
      <c r="I26" s="10">
        <v>0</v>
      </c>
      <c r="J26" s="11">
        <f t="shared" si="7"/>
        <v>0</v>
      </c>
    </row>
    <row r="27" spans="2:10" x14ac:dyDescent="0.25">
      <c r="B27" s="14"/>
      <c r="C27" s="2" t="str">
        <f>C8</f>
        <v>Yasmin</v>
      </c>
      <c r="E27" t="s">
        <v>10</v>
      </c>
      <c r="F27" s="10">
        <f t="shared" ref="F27:H27" si="9">(F14/F$20)*F$33</f>
        <v>5287.5082617316584</v>
      </c>
      <c r="G27" s="10">
        <f t="shared" si="9"/>
        <v>26437.541308658292</v>
      </c>
      <c r="H27" s="16">
        <f t="shared" si="9"/>
        <v>27759.418374091209</v>
      </c>
      <c r="I27" s="10">
        <v>0</v>
      </c>
      <c r="J27" s="11">
        <f t="shared" si="7"/>
        <v>59484.467944481163</v>
      </c>
    </row>
    <row r="28" spans="2:10" x14ac:dyDescent="0.25">
      <c r="B28" s="1" t="s">
        <v>23</v>
      </c>
      <c r="C28" s="2" t="str">
        <f>C15</f>
        <v>Graham</v>
      </c>
      <c r="E28" t="s">
        <v>8</v>
      </c>
      <c r="F28" s="10">
        <f>(F15/F$20)*F$33</f>
        <v>0</v>
      </c>
      <c r="G28" s="10">
        <f>(G15/G$20)*G$33</f>
        <v>0</v>
      </c>
      <c r="H28" s="10">
        <f>(H15/H$20)*H$33</f>
        <v>0</v>
      </c>
      <c r="I28" s="10">
        <v>0</v>
      </c>
      <c r="J28" s="11">
        <f t="shared" si="7"/>
        <v>0</v>
      </c>
    </row>
    <row r="29" spans="2:10" x14ac:dyDescent="0.25">
      <c r="B29" s="14"/>
      <c r="C29" s="2" t="str">
        <f>C16</f>
        <v>Yasmin</v>
      </c>
      <c r="E29" t="s">
        <v>8</v>
      </c>
      <c r="F29" s="10">
        <f>(F16/F$20)*F$33</f>
        <v>0</v>
      </c>
      <c r="G29" s="10">
        <f t="shared" ref="G29:H29" si="10">(G16/G$20)*G$33</f>
        <v>0</v>
      </c>
      <c r="H29" s="10">
        <f t="shared" si="10"/>
        <v>0</v>
      </c>
      <c r="I29" s="10">
        <v>0</v>
      </c>
      <c r="J29" s="11">
        <f t="shared" si="7"/>
        <v>0</v>
      </c>
    </row>
    <row r="30" spans="2:10" x14ac:dyDescent="0.25">
      <c r="B30" s="14"/>
      <c r="C30" s="2" t="str">
        <f>C17</f>
        <v>UK CO 1</v>
      </c>
      <c r="E30" t="s">
        <v>10</v>
      </c>
      <c r="F30" s="10">
        <f>(F17/F$20)*F$33</f>
        <v>170.37526621135345</v>
      </c>
      <c r="G30" s="10">
        <f>(G17/G$20)*G$33</f>
        <v>851.87633105676719</v>
      </c>
      <c r="H30" s="10">
        <f>(H17/H$20)*H$33</f>
        <v>894.47014760960553</v>
      </c>
      <c r="I30" s="10">
        <v>0</v>
      </c>
      <c r="J30" s="11">
        <f t="shared" si="7"/>
        <v>1916.721744877726</v>
      </c>
    </row>
    <row r="31" spans="2:10" x14ac:dyDescent="0.25">
      <c r="C31" s="2" t="str">
        <f>C18</f>
        <v>Acquistion</v>
      </c>
      <c r="E31" t="s">
        <v>10</v>
      </c>
      <c r="F31" s="10">
        <f>(F18/F$20)*F$33</f>
        <v>52.875082617316586</v>
      </c>
      <c r="G31" s="16">
        <f t="shared" ref="G31:H32" si="11">(G18/G$20)*G$33</f>
        <v>264.37541308658297</v>
      </c>
      <c r="H31" s="10">
        <f t="shared" si="11"/>
        <v>277.59418374091211</v>
      </c>
      <c r="I31" s="10">
        <v>0</v>
      </c>
      <c r="J31" s="11">
        <f t="shared" si="7"/>
        <v>594.84467944481162</v>
      </c>
    </row>
    <row r="32" spans="2:10" x14ac:dyDescent="0.25">
      <c r="B32" s="1" t="s">
        <v>24</v>
      </c>
      <c r="C32" s="2" t="str">
        <f>C19</f>
        <v>Element #2</v>
      </c>
      <c r="E32" t="s">
        <v>10</v>
      </c>
      <c r="F32" s="10">
        <f>(F19/F$20)*F$33</f>
        <v>1321.8770654329146</v>
      </c>
      <c r="G32" s="10">
        <f t="shared" si="11"/>
        <v>0</v>
      </c>
      <c r="H32" s="10">
        <f t="shared" si="11"/>
        <v>3965.6311962987447</v>
      </c>
      <c r="I32" s="10">
        <v>0</v>
      </c>
      <c r="J32" s="11">
        <f t="shared" si="7"/>
        <v>5287.5082617316593</v>
      </c>
    </row>
    <row r="33" spans="3:10" x14ac:dyDescent="0.25">
      <c r="C33" s="3" t="s">
        <v>25</v>
      </c>
      <c r="F33" s="11">
        <f>F21*$B$25</f>
        <v>9740.7652199456552</v>
      </c>
      <c r="G33" s="11">
        <f>G21*$B$25</f>
        <v>42094.440772563707</v>
      </c>
      <c r="H33" s="11">
        <f>H21*$B$25</f>
        <v>48164.794007490636</v>
      </c>
      <c r="I33" s="11">
        <f>I21*$B$25</f>
        <v>0</v>
      </c>
      <c r="J33" s="11">
        <f t="shared" si="7"/>
        <v>100000</v>
      </c>
    </row>
    <row r="34" spans="3:10" x14ac:dyDescent="0.25">
      <c r="C34" s="3" t="s">
        <v>26</v>
      </c>
      <c r="F34" s="11">
        <f>F33</f>
        <v>9740.7652199456552</v>
      </c>
      <c r="G34" s="11">
        <f>F34+G33</f>
        <v>51835.205992509364</v>
      </c>
      <c r="H34" s="11">
        <f>G34+H33</f>
        <v>100000</v>
      </c>
      <c r="I34" s="11">
        <f>H34+I33</f>
        <v>100000</v>
      </c>
      <c r="J34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workbookViewId="0">
      <selection activeCell="G27" sqref="G27"/>
    </sheetView>
  </sheetViews>
  <sheetFormatPr defaultRowHeight="15" x14ac:dyDescent="0.25"/>
  <cols>
    <col min="2" max="2" width="22.42578125" bestFit="1" customWidth="1"/>
    <col min="3" max="3" width="12.140625" bestFit="1" customWidth="1"/>
    <col min="4" max="4" width="8" customWidth="1"/>
    <col min="8" max="10" width="9.5703125" bestFit="1" customWidth="1"/>
    <col min="12" max="12" width="23.85546875" bestFit="1" customWidth="1"/>
  </cols>
  <sheetData>
    <row r="1" spans="2:12" x14ac:dyDescent="0.25">
      <c r="B1" t="s">
        <v>28</v>
      </c>
      <c r="F1" s="1"/>
    </row>
    <row r="2" spans="2:12" x14ac:dyDescent="0.25">
      <c r="F2" s="2" t="s">
        <v>0</v>
      </c>
      <c r="G2" s="2" t="s">
        <v>1</v>
      </c>
      <c r="H2" s="2" t="s">
        <v>2</v>
      </c>
      <c r="I2" s="2" t="s">
        <v>27</v>
      </c>
      <c r="J2" s="3" t="s">
        <v>3</v>
      </c>
      <c r="L2" s="4" t="s">
        <v>4</v>
      </c>
    </row>
    <row r="3" spans="2:12" x14ac:dyDescent="0.25">
      <c r="C3" s="2" t="s">
        <v>5</v>
      </c>
      <c r="F3" s="5">
        <v>4</v>
      </c>
      <c r="G3" s="5">
        <v>20</v>
      </c>
      <c r="H3" s="5">
        <v>21</v>
      </c>
      <c r="I3" s="5">
        <v>0</v>
      </c>
      <c r="J3" s="3">
        <f>SUM(F3:I3)</f>
        <v>45</v>
      </c>
      <c r="L3" s="4"/>
    </row>
    <row r="4" spans="2:12" x14ac:dyDescent="0.25">
      <c r="B4" s="1" t="s">
        <v>6</v>
      </c>
      <c r="C4" s="6" t="s">
        <v>7</v>
      </c>
      <c r="E4" t="s">
        <v>8</v>
      </c>
      <c r="F4" s="6">
        <v>4</v>
      </c>
      <c r="G4" s="7">
        <v>0</v>
      </c>
      <c r="H4" s="7">
        <v>0</v>
      </c>
      <c r="I4" s="7">
        <v>0</v>
      </c>
      <c r="J4" s="3">
        <f>SUM(F4:I4)</f>
        <v>4</v>
      </c>
      <c r="L4" s="6" t="s">
        <v>9</v>
      </c>
    </row>
    <row r="5" spans="2:12" x14ac:dyDescent="0.25">
      <c r="C5" s="6" t="str">
        <f>C4</f>
        <v>Graham</v>
      </c>
      <c r="E5" t="s">
        <v>10</v>
      </c>
      <c r="F5" s="6">
        <v>0</v>
      </c>
      <c r="G5" s="6">
        <v>20</v>
      </c>
      <c r="H5" s="6">
        <v>21</v>
      </c>
      <c r="I5" s="6">
        <v>0</v>
      </c>
      <c r="J5" s="3">
        <f>SUM(F5:I5)</f>
        <v>41</v>
      </c>
      <c r="L5" s="2" t="s">
        <v>11</v>
      </c>
    </row>
    <row r="6" spans="2:12" x14ac:dyDescent="0.25">
      <c r="C6" s="6" t="s">
        <v>12</v>
      </c>
      <c r="E6" t="s">
        <v>8</v>
      </c>
      <c r="F6" s="6">
        <v>4</v>
      </c>
      <c r="G6" s="6">
        <v>0</v>
      </c>
      <c r="H6" s="6">
        <v>0</v>
      </c>
      <c r="I6" s="6">
        <v>0</v>
      </c>
      <c r="J6" s="3">
        <f>SUM(F6:I6)</f>
        <v>4</v>
      </c>
      <c r="L6" s="2" t="s">
        <v>11</v>
      </c>
    </row>
    <row r="7" spans="2:12" x14ac:dyDescent="0.25">
      <c r="C7" s="6" t="str">
        <f>C6</f>
        <v>Yasmin</v>
      </c>
      <c r="E7" t="s">
        <v>10</v>
      </c>
      <c r="F7" s="6">
        <v>0</v>
      </c>
      <c r="G7" s="6">
        <v>20</v>
      </c>
      <c r="H7" s="6">
        <v>21</v>
      </c>
      <c r="I7" s="6">
        <v>0</v>
      </c>
      <c r="J7" s="3">
        <f>SUM(F7:I7)</f>
        <v>41</v>
      </c>
      <c r="L7" s="8" t="s">
        <v>13</v>
      </c>
    </row>
    <row r="8" spans="2:12" x14ac:dyDescent="0.25">
      <c r="B8" s="9"/>
      <c r="C8" s="9"/>
      <c r="D8" s="9"/>
      <c r="E8" s="9"/>
      <c r="F8" s="9"/>
      <c r="G8" s="9"/>
      <c r="H8" s="9"/>
      <c r="I8" s="9"/>
      <c r="J8" s="9"/>
      <c r="K8" s="9"/>
    </row>
    <row r="9" spans="2:12" x14ac:dyDescent="0.25">
      <c r="D9" t="s">
        <v>14</v>
      </c>
    </row>
    <row r="10" spans="2:12" x14ac:dyDescent="0.25">
      <c r="B10" s="1" t="s">
        <v>15</v>
      </c>
      <c r="C10" s="2" t="str">
        <f>C4</f>
        <v>Graham</v>
      </c>
      <c r="D10" s="6">
        <v>550</v>
      </c>
      <c r="E10" t="s">
        <v>8</v>
      </c>
      <c r="F10" s="15">
        <f>F4*$D10</f>
        <v>2200</v>
      </c>
      <c r="G10" s="8">
        <f>G4*$D10</f>
        <v>0</v>
      </c>
      <c r="H10" s="8">
        <f>H4*$D10</f>
        <v>0</v>
      </c>
      <c r="I10" s="8">
        <f t="shared" ref="I10" si="0">I4*$D10</f>
        <v>0</v>
      </c>
      <c r="J10" s="3">
        <f t="shared" ref="J10:J18" si="1">SUM(F10:I10)</f>
        <v>2200</v>
      </c>
    </row>
    <row r="11" spans="2:12" x14ac:dyDescent="0.25">
      <c r="B11" s="1"/>
      <c r="C11" s="2" t="str">
        <f>C5</f>
        <v>Graham</v>
      </c>
      <c r="D11" s="9"/>
      <c r="E11" t="s">
        <v>10</v>
      </c>
      <c r="F11" s="8">
        <f t="shared" ref="F11:I11" si="2">F5*$D10</f>
        <v>0</v>
      </c>
      <c r="G11" s="8">
        <f t="shared" si="2"/>
        <v>11000</v>
      </c>
      <c r="H11" s="8">
        <f t="shared" si="2"/>
        <v>11550</v>
      </c>
      <c r="I11" s="8">
        <f t="shared" si="2"/>
        <v>0</v>
      </c>
      <c r="J11" s="3">
        <f t="shared" si="1"/>
        <v>22550</v>
      </c>
    </row>
    <row r="12" spans="2:12" x14ac:dyDescent="0.25">
      <c r="C12" s="2" t="str">
        <f>C6</f>
        <v>Yasmin</v>
      </c>
      <c r="D12" s="6">
        <v>1000</v>
      </c>
      <c r="E12" t="s">
        <v>8</v>
      </c>
      <c r="F12" s="8">
        <f t="shared" ref="F12:I12" si="3">F6*$D12</f>
        <v>4000</v>
      </c>
      <c r="G12" s="8">
        <f t="shared" si="3"/>
        <v>0</v>
      </c>
      <c r="H12" s="8">
        <f t="shared" si="3"/>
        <v>0</v>
      </c>
      <c r="I12" s="8">
        <f t="shared" si="3"/>
        <v>0</v>
      </c>
      <c r="J12" s="3">
        <f t="shared" si="1"/>
        <v>4000</v>
      </c>
    </row>
    <row r="13" spans="2:12" x14ac:dyDescent="0.25">
      <c r="C13" s="2" t="str">
        <f>C7</f>
        <v>Yasmin</v>
      </c>
      <c r="D13" s="6"/>
      <c r="E13" t="s">
        <v>10</v>
      </c>
      <c r="F13" s="8">
        <f t="shared" ref="F13:I13" si="4">F7*$D12</f>
        <v>0</v>
      </c>
      <c r="G13" s="15">
        <f t="shared" si="4"/>
        <v>20000</v>
      </c>
      <c r="H13" s="8">
        <f t="shared" si="4"/>
        <v>21000</v>
      </c>
      <c r="I13" s="8">
        <f t="shared" si="4"/>
        <v>0</v>
      </c>
      <c r="J13" s="3">
        <f t="shared" si="1"/>
        <v>41000</v>
      </c>
    </row>
    <row r="14" spans="2:12" x14ac:dyDescent="0.25">
      <c r="B14" s="1" t="s">
        <v>16</v>
      </c>
      <c r="C14" s="2" t="s">
        <v>7</v>
      </c>
      <c r="D14" s="9"/>
      <c r="E14" t="s">
        <v>8</v>
      </c>
      <c r="F14" s="6">
        <f>67.89+104</f>
        <v>171.89</v>
      </c>
      <c r="G14" s="6">
        <f>76.5</f>
        <v>76.5</v>
      </c>
      <c r="H14" s="6">
        <v>0</v>
      </c>
      <c r="I14" s="6">
        <v>0</v>
      </c>
      <c r="J14" s="3">
        <f t="shared" si="1"/>
        <v>248.39</v>
      </c>
    </row>
    <row r="15" spans="2:12" x14ac:dyDescent="0.25">
      <c r="C15" s="2" t="s">
        <v>12</v>
      </c>
      <c r="D15" s="9"/>
      <c r="E15" t="s">
        <v>8</v>
      </c>
      <c r="F15" s="6">
        <v>0</v>
      </c>
      <c r="G15" s="6">
        <v>0</v>
      </c>
      <c r="H15" s="6">
        <v>0</v>
      </c>
      <c r="I15" s="6">
        <v>0</v>
      </c>
      <c r="J15" s="3">
        <f t="shared" si="1"/>
        <v>0</v>
      </c>
    </row>
    <row r="16" spans="2:12" x14ac:dyDescent="0.25">
      <c r="C16" t="s">
        <v>31</v>
      </c>
      <c r="D16" s="17">
        <v>1450</v>
      </c>
      <c r="E16" t="s">
        <v>10</v>
      </c>
      <c r="F16" s="16">
        <f t="shared" ref="F16:I17" si="5">(F$3/$J$3)*$D16</f>
        <v>128.88888888888889</v>
      </c>
      <c r="G16" s="10">
        <f t="shared" si="5"/>
        <v>644.44444444444446</v>
      </c>
      <c r="H16" s="10">
        <f t="shared" si="5"/>
        <v>676.66666666666663</v>
      </c>
      <c r="I16" s="10">
        <f t="shared" si="5"/>
        <v>0</v>
      </c>
      <c r="J16" s="3">
        <f t="shared" si="1"/>
        <v>1450</v>
      </c>
    </row>
    <row r="17" spans="2:18" x14ac:dyDescent="0.25">
      <c r="C17" t="s">
        <v>32</v>
      </c>
      <c r="D17" s="17">
        <f>450-(67.89+76.5)</f>
        <v>305.61</v>
      </c>
      <c r="E17" t="s">
        <v>10</v>
      </c>
      <c r="F17" s="10">
        <f t="shared" si="5"/>
        <v>27.165333333333336</v>
      </c>
      <c r="G17" s="10">
        <f t="shared" si="5"/>
        <v>135.82666666666665</v>
      </c>
      <c r="H17" s="10">
        <f t="shared" si="5"/>
        <v>142.61799999999999</v>
      </c>
      <c r="I17" s="10">
        <f t="shared" si="5"/>
        <v>0</v>
      </c>
      <c r="J17" s="3">
        <f t="shared" si="1"/>
        <v>305.61</v>
      </c>
    </row>
    <row r="18" spans="2:18" x14ac:dyDescent="0.25">
      <c r="B18" s="1" t="s">
        <v>17</v>
      </c>
      <c r="C18" s="6" t="s">
        <v>18</v>
      </c>
      <c r="D18" s="9"/>
      <c r="E18" t="s">
        <v>10</v>
      </c>
      <c r="F18" s="6">
        <v>1000</v>
      </c>
      <c r="G18" s="6">
        <v>0</v>
      </c>
      <c r="H18" s="6">
        <v>3000</v>
      </c>
      <c r="I18" s="6"/>
      <c r="J18" s="3">
        <f t="shared" si="1"/>
        <v>4000</v>
      </c>
      <c r="R18">
        <v>104</v>
      </c>
    </row>
    <row r="19" spans="2:18" x14ac:dyDescent="0.25">
      <c r="C19" s="3" t="s">
        <v>19</v>
      </c>
      <c r="F19" s="11">
        <f>SUM(F10:F18)</f>
        <v>7527.9442222222224</v>
      </c>
      <c r="G19" s="11">
        <f>SUM(G10:G18)</f>
        <v>31856.771111111113</v>
      </c>
      <c r="H19" s="11">
        <f t="shared" ref="H19:I19" si="6">SUM(H10:H18)</f>
        <v>36369.284666666666</v>
      </c>
      <c r="I19" s="11">
        <f t="shared" si="6"/>
        <v>0</v>
      </c>
      <c r="J19" s="3">
        <f>SUM(J10:J18)</f>
        <v>75754</v>
      </c>
      <c r="R19">
        <v>76.5</v>
      </c>
    </row>
    <row r="20" spans="2:18" x14ac:dyDescent="0.25">
      <c r="C20" s="3" t="s">
        <v>20</v>
      </c>
      <c r="F20" s="12">
        <f>F19/$J$19</f>
        <v>9.9373554165089931E-2</v>
      </c>
      <c r="G20" s="12">
        <f>G19/$J$19</f>
        <v>0.42052922764621159</v>
      </c>
      <c r="H20" s="12">
        <f>H19/$J$19</f>
        <v>0.48009721818869849</v>
      </c>
      <c r="I20" s="12">
        <f>I19/$J$19</f>
        <v>0</v>
      </c>
      <c r="J20" s="3">
        <f>SUM(F20:I20)</f>
        <v>1</v>
      </c>
      <c r="R20">
        <v>67.89</v>
      </c>
    </row>
    <row r="21" spans="2:18" x14ac:dyDescent="0.25">
      <c r="C21" s="3" t="s">
        <v>21</v>
      </c>
      <c r="F21" s="12">
        <f>F20</f>
        <v>9.9373554165089931E-2</v>
      </c>
      <c r="G21" s="12">
        <f>F21+G20</f>
        <v>0.51990278181130156</v>
      </c>
      <c r="H21" s="12">
        <f>G21+H20</f>
        <v>1</v>
      </c>
      <c r="I21" s="12">
        <f>H21+I20</f>
        <v>1</v>
      </c>
      <c r="J21" s="3"/>
      <c r="R21">
        <f>SUM(R18:R20)</f>
        <v>248.39</v>
      </c>
    </row>
    <row r="23" spans="2:18" x14ac:dyDescent="0.25">
      <c r="B23" s="1" t="s">
        <v>22</v>
      </c>
      <c r="C23" s="2" t="str">
        <f>C4</f>
        <v>Graham</v>
      </c>
      <c r="E23" t="s">
        <v>8</v>
      </c>
      <c r="F23" s="10">
        <f>(F10/F$19)*F$32</f>
        <v>2904.1370752699527</v>
      </c>
      <c r="G23" s="10">
        <f>(G10/G$19)*G$32</f>
        <v>0</v>
      </c>
      <c r="H23" s="10">
        <f>(H10/H$19)*H$32</f>
        <v>0</v>
      </c>
      <c r="I23" s="10">
        <v>0</v>
      </c>
      <c r="J23" s="11">
        <f t="shared" ref="J23:J32" si="7">SUM(F23:I23)</f>
        <v>2904.1370752699527</v>
      </c>
    </row>
    <row r="24" spans="2:18" x14ac:dyDescent="0.25">
      <c r="B24" s="13">
        <v>100000</v>
      </c>
      <c r="C24" s="2" t="str">
        <f>C5</f>
        <v>Graham</v>
      </c>
      <c r="E24" t="s">
        <v>10</v>
      </c>
      <c r="F24" s="10">
        <f>(F11/F$19)*F$32</f>
        <v>0</v>
      </c>
      <c r="G24" s="16">
        <f t="shared" ref="G24:H24" si="8">(G11/G$19)*G$32</f>
        <v>14520.685376349762</v>
      </c>
      <c r="H24" s="10">
        <f t="shared" si="8"/>
        <v>15246.71964516725</v>
      </c>
      <c r="I24" s="10">
        <v>0</v>
      </c>
      <c r="J24" s="11">
        <f t="shared" si="7"/>
        <v>29767.405021517014</v>
      </c>
    </row>
    <row r="25" spans="2:18" x14ac:dyDescent="0.25">
      <c r="C25" s="2" t="str">
        <f>C6</f>
        <v>Yasmin</v>
      </c>
      <c r="E25" t="s">
        <v>8</v>
      </c>
      <c r="F25" s="10">
        <f>(F12/F$19)*F$32</f>
        <v>5280.2492277635511</v>
      </c>
      <c r="G25" s="10">
        <f>(G12/G$19)*G$32</f>
        <v>0</v>
      </c>
      <c r="H25" s="10">
        <f>(H12/H$19)*H$32</f>
        <v>0</v>
      </c>
      <c r="I25" s="10">
        <v>0</v>
      </c>
      <c r="J25" s="11">
        <f t="shared" si="7"/>
        <v>5280.2492277635511</v>
      </c>
      <c r="R25">
        <v>248.39</v>
      </c>
    </row>
    <row r="26" spans="2:18" x14ac:dyDescent="0.25">
      <c r="B26" s="14"/>
      <c r="C26" s="2" t="str">
        <f>C7</f>
        <v>Yasmin</v>
      </c>
      <c r="E26" t="s">
        <v>10</v>
      </c>
      <c r="F26" s="10">
        <f t="shared" ref="F26:H26" si="9">(F13/F$19)*F$32</f>
        <v>0</v>
      </c>
      <c r="G26" s="10">
        <f t="shared" si="9"/>
        <v>26401.246138817754</v>
      </c>
      <c r="H26" s="10">
        <f t="shared" si="9"/>
        <v>27721.308445758634</v>
      </c>
      <c r="I26" s="10">
        <v>0</v>
      </c>
      <c r="J26" s="11">
        <f t="shared" si="7"/>
        <v>54122.554584576385</v>
      </c>
      <c r="R26">
        <v>171.89</v>
      </c>
    </row>
    <row r="27" spans="2:18" x14ac:dyDescent="0.25">
      <c r="B27" s="1" t="s">
        <v>23</v>
      </c>
      <c r="C27" s="2" t="str">
        <f>C14</f>
        <v>Graham</v>
      </c>
      <c r="E27" t="s">
        <v>8</v>
      </c>
      <c r="F27" s="16">
        <f>(F14/F$19)*F$32</f>
        <v>226.90550994006918</v>
      </c>
      <c r="G27" s="10">
        <f>(G14/G$19)*G$32</f>
        <v>100.98476648097791</v>
      </c>
      <c r="H27" s="10">
        <f>(H14/H$19)*H$32</f>
        <v>0</v>
      </c>
      <c r="I27" s="10">
        <v>0</v>
      </c>
      <c r="J27" s="11">
        <f t="shared" si="7"/>
        <v>327.89027642104708</v>
      </c>
      <c r="R27">
        <f>R25-R26</f>
        <v>76.5</v>
      </c>
    </row>
    <row r="28" spans="2:18" x14ac:dyDescent="0.25">
      <c r="B28" s="14"/>
      <c r="C28" s="2" t="str">
        <f>C15</f>
        <v>Yasmin</v>
      </c>
      <c r="E28" t="s">
        <v>8</v>
      </c>
      <c r="F28" s="10">
        <f t="shared" ref="F28:H28" si="10">(F15/F$19)*F$32</f>
        <v>0</v>
      </c>
      <c r="G28" s="10">
        <f t="shared" si="10"/>
        <v>0</v>
      </c>
      <c r="H28" s="10">
        <f t="shared" si="10"/>
        <v>0</v>
      </c>
      <c r="I28" s="10">
        <v>0</v>
      </c>
      <c r="J28" s="11">
        <f t="shared" si="7"/>
        <v>0</v>
      </c>
    </row>
    <row r="29" spans="2:18" x14ac:dyDescent="0.25">
      <c r="B29" s="14"/>
      <c r="C29" s="2" t="str">
        <f>C16</f>
        <v>UK CO 1</v>
      </c>
      <c r="E29" t="s">
        <v>10</v>
      </c>
      <c r="F29" s="10">
        <f>(F16/F$19)*F$32</f>
        <v>170.14136400571442</v>
      </c>
      <c r="G29" s="10">
        <f>(G16/G$19)*G$32</f>
        <v>850.70682002857211</v>
      </c>
      <c r="H29" s="16">
        <f>(H16/H$19)*H$32</f>
        <v>893.24216103000049</v>
      </c>
      <c r="I29" s="10">
        <v>0</v>
      </c>
      <c r="J29" s="11">
        <f t="shared" si="7"/>
        <v>1914.090345064287</v>
      </c>
    </row>
    <row r="30" spans="2:18" x14ac:dyDescent="0.25">
      <c r="C30" s="2" t="str">
        <f>C17</f>
        <v>Acquistion</v>
      </c>
      <c r="E30" t="s">
        <v>10</v>
      </c>
      <c r="F30" s="10">
        <f>(F17/F$19)*F$32</f>
        <v>35.859932588818197</v>
      </c>
      <c r="G30" s="10">
        <f t="shared" ref="G30:H31" si="11">(G17/G$19)*G$32</f>
        <v>179.29966294409095</v>
      </c>
      <c r="H30" s="10">
        <f t="shared" si="11"/>
        <v>188.26464609129548</v>
      </c>
      <c r="I30" s="10">
        <v>0</v>
      </c>
      <c r="J30" s="11">
        <f t="shared" si="7"/>
        <v>403.42424162420463</v>
      </c>
    </row>
    <row r="31" spans="2:18" x14ac:dyDescent="0.25">
      <c r="B31" s="1" t="s">
        <v>24</v>
      </c>
      <c r="C31" s="2" t="str">
        <f>C18</f>
        <v>Element #2</v>
      </c>
      <c r="E31" t="s">
        <v>10</v>
      </c>
      <c r="F31" s="10">
        <f>(F18/F$19)*F$32</f>
        <v>1320.0623069408878</v>
      </c>
      <c r="G31" s="10">
        <f t="shared" si="11"/>
        <v>0</v>
      </c>
      <c r="H31" s="10">
        <f t="shared" si="11"/>
        <v>3960.1869208226626</v>
      </c>
      <c r="I31" s="10">
        <v>0</v>
      </c>
      <c r="J31" s="11">
        <f t="shared" si="7"/>
        <v>5280.2492277635502</v>
      </c>
    </row>
    <row r="32" spans="2:18" x14ac:dyDescent="0.25">
      <c r="C32" s="3" t="s">
        <v>25</v>
      </c>
      <c r="F32" s="11">
        <f>F20*$B$24</f>
        <v>9937.3554165089936</v>
      </c>
      <c r="G32" s="11">
        <f>G20*$B$24</f>
        <v>42052.922764621158</v>
      </c>
      <c r="H32" s="11">
        <f>H20*$B$24</f>
        <v>48009.721818869846</v>
      </c>
      <c r="I32" s="11">
        <f>I20*$B$24</f>
        <v>0</v>
      </c>
      <c r="J32" s="11">
        <f t="shared" si="7"/>
        <v>100000</v>
      </c>
    </row>
    <row r="33" spans="3:10" x14ac:dyDescent="0.25">
      <c r="C33" s="3" t="s">
        <v>26</v>
      </c>
      <c r="F33" s="11">
        <f>F32</f>
        <v>9937.3554165089936</v>
      </c>
      <c r="G33" s="11">
        <f>F33+G32</f>
        <v>51990.278181130154</v>
      </c>
      <c r="H33" s="11">
        <f>G33+H32</f>
        <v>100000</v>
      </c>
      <c r="I33" s="11">
        <f>H33+I32</f>
        <v>100000</v>
      </c>
      <c r="J33" s="11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3"/>
  <sheetViews>
    <sheetView topLeftCell="A4" workbookViewId="0">
      <selection activeCell="F30" sqref="F30"/>
    </sheetView>
  </sheetViews>
  <sheetFormatPr defaultRowHeight="15" x14ac:dyDescent="0.25"/>
  <cols>
    <col min="2" max="2" width="22.42578125" bestFit="1" customWidth="1"/>
    <col min="3" max="3" width="12.140625" bestFit="1" customWidth="1"/>
    <col min="4" max="4" width="10.85546875" customWidth="1"/>
    <col min="8" max="10" width="9.5703125" bestFit="1" customWidth="1"/>
    <col min="12" max="12" width="23.85546875" bestFit="1" customWidth="1"/>
  </cols>
  <sheetData>
    <row r="1" spans="2:12" x14ac:dyDescent="0.25">
      <c r="B1" t="s">
        <v>28</v>
      </c>
      <c r="F1" s="1"/>
    </row>
    <row r="2" spans="2:12" x14ac:dyDescent="0.25">
      <c r="F2" s="2" t="s">
        <v>0</v>
      </c>
      <c r="G2" s="2" t="s">
        <v>1</v>
      </c>
      <c r="H2" s="2" t="s">
        <v>2</v>
      </c>
      <c r="I2" s="2" t="s">
        <v>27</v>
      </c>
      <c r="J2" s="3" t="s">
        <v>3</v>
      </c>
      <c r="L2" s="4" t="s">
        <v>4</v>
      </c>
    </row>
    <row r="3" spans="2:12" x14ac:dyDescent="0.25">
      <c r="C3" s="2" t="s">
        <v>5</v>
      </c>
      <c r="F3" s="5">
        <v>0</v>
      </c>
      <c r="G3" s="5">
        <v>20</v>
      </c>
      <c r="H3" s="5">
        <v>21</v>
      </c>
      <c r="I3" s="5">
        <v>0</v>
      </c>
      <c r="J3" s="3">
        <f>SUM(F3:I3)</f>
        <v>41</v>
      </c>
      <c r="L3" s="4"/>
    </row>
    <row r="4" spans="2:12" x14ac:dyDescent="0.25">
      <c r="B4" s="1" t="s">
        <v>6</v>
      </c>
      <c r="C4" s="6" t="s">
        <v>7</v>
      </c>
      <c r="E4" t="s">
        <v>8</v>
      </c>
      <c r="F4" s="6">
        <v>4</v>
      </c>
      <c r="G4" s="7">
        <v>0</v>
      </c>
      <c r="H4" s="7">
        <v>0</v>
      </c>
      <c r="I4" s="7">
        <v>0</v>
      </c>
      <c r="J4" s="3">
        <f>SUM(F4:I4)</f>
        <v>4</v>
      </c>
      <c r="L4" s="6" t="s">
        <v>9</v>
      </c>
    </row>
    <row r="5" spans="2:12" x14ac:dyDescent="0.25">
      <c r="C5" s="6" t="str">
        <f>C4</f>
        <v>Graham</v>
      </c>
      <c r="E5" t="s">
        <v>10</v>
      </c>
      <c r="F5" s="6">
        <v>0</v>
      </c>
      <c r="G5" s="6">
        <v>20</v>
      </c>
      <c r="H5" s="6">
        <v>21</v>
      </c>
      <c r="I5" s="6">
        <v>0</v>
      </c>
      <c r="J5" s="3">
        <f>SUM(F5:I5)</f>
        <v>41</v>
      </c>
      <c r="L5" s="2" t="s">
        <v>11</v>
      </c>
    </row>
    <row r="6" spans="2:12" x14ac:dyDescent="0.25">
      <c r="C6" s="6" t="s">
        <v>12</v>
      </c>
      <c r="E6" t="s">
        <v>8</v>
      </c>
      <c r="F6" s="6">
        <v>4</v>
      </c>
      <c r="G6" s="6">
        <v>0</v>
      </c>
      <c r="H6" s="6">
        <v>0</v>
      </c>
      <c r="I6" s="6">
        <v>0</v>
      </c>
      <c r="J6" s="3">
        <f>SUM(F6:I6)</f>
        <v>4</v>
      </c>
      <c r="L6" s="2" t="s">
        <v>11</v>
      </c>
    </row>
    <row r="7" spans="2:12" x14ac:dyDescent="0.25">
      <c r="C7" s="6" t="str">
        <f>C6</f>
        <v>Yasmin</v>
      </c>
      <c r="E7" t="s">
        <v>10</v>
      </c>
      <c r="F7" s="6">
        <v>0</v>
      </c>
      <c r="G7" s="6">
        <v>20</v>
      </c>
      <c r="H7" s="6">
        <v>21</v>
      </c>
      <c r="I7" s="6">
        <v>0</v>
      </c>
      <c r="J7" s="3">
        <f>SUM(F7:I7)</f>
        <v>41</v>
      </c>
      <c r="L7" s="8" t="s">
        <v>13</v>
      </c>
    </row>
    <row r="8" spans="2:12" x14ac:dyDescent="0.25">
      <c r="B8" s="9"/>
      <c r="C8" s="9"/>
      <c r="D8" s="9"/>
      <c r="E8" s="9"/>
      <c r="F8" s="9"/>
      <c r="G8" s="9"/>
      <c r="H8" s="9"/>
      <c r="I8" s="9"/>
      <c r="J8" s="9"/>
      <c r="K8" s="9"/>
    </row>
    <row r="9" spans="2:12" x14ac:dyDescent="0.25">
      <c r="D9" t="s">
        <v>14</v>
      </c>
    </row>
    <row r="10" spans="2:12" x14ac:dyDescent="0.25">
      <c r="B10" s="1" t="s">
        <v>15</v>
      </c>
      <c r="C10" s="2" t="str">
        <f>C4</f>
        <v>Graham</v>
      </c>
      <c r="D10" s="6">
        <v>550</v>
      </c>
      <c r="E10" t="s">
        <v>8</v>
      </c>
      <c r="F10" s="8">
        <f>F4*$D10</f>
        <v>2200</v>
      </c>
      <c r="G10" s="8">
        <f>G4*$D10</f>
        <v>0</v>
      </c>
      <c r="H10" s="8">
        <f>H4*$D10</f>
        <v>0</v>
      </c>
      <c r="I10" s="8">
        <f t="shared" ref="I10" si="0">I4*$D10</f>
        <v>0</v>
      </c>
      <c r="J10" s="3">
        <f t="shared" ref="J10:J18" si="1">SUM(F10:I10)</f>
        <v>2200</v>
      </c>
    </row>
    <row r="11" spans="2:12" x14ac:dyDescent="0.25">
      <c r="B11" s="1"/>
      <c r="C11" s="2" t="str">
        <f>C5</f>
        <v>Graham</v>
      </c>
      <c r="D11" s="9"/>
      <c r="E11" t="s">
        <v>10</v>
      </c>
      <c r="F11" s="8">
        <f t="shared" ref="F11:I11" si="2">F5*$D10</f>
        <v>0</v>
      </c>
      <c r="G11" s="15">
        <f t="shared" si="2"/>
        <v>11000</v>
      </c>
      <c r="H11" s="8">
        <f t="shared" si="2"/>
        <v>11550</v>
      </c>
      <c r="I11" s="8">
        <f t="shared" si="2"/>
        <v>0</v>
      </c>
      <c r="J11" s="3">
        <f t="shared" si="1"/>
        <v>22550</v>
      </c>
    </row>
    <row r="12" spans="2:12" x14ac:dyDescent="0.25">
      <c r="C12" s="2" t="str">
        <f>C6</f>
        <v>Yasmin</v>
      </c>
      <c r="D12" s="6">
        <v>1000</v>
      </c>
      <c r="E12" t="s">
        <v>8</v>
      </c>
      <c r="F12" s="8">
        <f t="shared" ref="F12:I12" si="3">F6*$D12</f>
        <v>4000</v>
      </c>
      <c r="G12" s="8">
        <f t="shared" si="3"/>
        <v>0</v>
      </c>
      <c r="H12" s="8">
        <f t="shared" si="3"/>
        <v>0</v>
      </c>
      <c r="I12" s="8">
        <f t="shared" si="3"/>
        <v>0</v>
      </c>
      <c r="J12" s="3">
        <f t="shared" si="1"/>
        <v>4000</v>
      </c>
    </row>
    <row r="13" spans="2:12" x14ac:dyDescent="0.25">
      <c r="C13" s="2" t="str">
        <f>C7</f>
        <v>Yasmin</v>
      </c>
      <c r="D13" s="6"/>
      <c r="E13" t="s">
        <v>10</v>
      </c>
      <c r="F13" s="8">
        <f t="shared" ref="F13:I13" si="4">F7*$D12</f>
        <v>0</v>
      </c>
      <c r="G13" s="8">
        <f t="shared" si="4"/>
        <v>20000</v>
      </c>
      <c r="H13" s="8">
        <f t="shared" si="4"/>
        <v>21000</v>
      </c>
      <c r="I13" s="8">
        <f t="shared" si="4"/>
        <v>0</v>
      </c>
      <c r="J13" s="3">
        <f t="shared" si="1"/>
        <v>41000</v>
      </c>
    </row>
    <row r="14" spans="2:12" x14ac:dyDescent="0.25">
      <c r="B14" s="1" t="s">
        <v>16</v>
      </c>
      <c r="C14" s="2" t="s">
        <v>7</v>
      </c>
      <c r="D14" s="9"/>
      <c r="E14" t="s">
        <v>8</v>
      </c>
      <c r="F14" s="15">
        <f>67.89+104</f>
        <v>171.89</v>
      </c>
      <c r="G14" s="6">
        <f>76.5</f>
        <v>76.5</v>
      </c>
      <c r="H14" s="6">
        <v>0</v>
      </c>
      <c r="I14" s="6">
        <v>0</v>
      </c>
      <c r="J14" s="3">
        <f t="shared" si="1"/>
        <v>248.39</v>
      </c>
    </row>
    <row r="15" spans="2:12" x14ac:dyDescent="0.25">
      <c r="C15" s="2" t="s">
        <v>12</v>
      </c>
      <c r="D15" s="9"/>
      <c r="E15" t="s">
        <v>8</v>
      </c>
      <c r="F15" s="6">
        <v>0</v>
      </c>
      <c r="G15" s="6">
        <v>0</v>
      </c>
      <c r="H15" s="6">
        <v>0</v>
      </c>
      <c r="I15" s="6">
        <v>0</v>
      </c>
      <c r="J15" s="3">
        <f t="shared" si="1"/>
        <v>0</v>
      </c>
    </row>
    <row r="16" spans="2:12" x14ac:dyDescent="0.25">
      <c r="C16" t="s">
        <v>31</v>
      </c>
      <c r="D16" s="17">
        <v>1450</v>
      </c>
      <c r="E16" t="s">
        <v>10</v>
      </c>
      <c r="F16" s="10">
        <f t="shared" ref="F16:I17" si="5">(F$3/$J$3)*$D16</f>
        <v>0</v>
      </c>
      <c r="G16" s="10">
        <f t="shared" si="5"/>
        <v>707.31707317073165</v>
      </c>
      <c r="H16" s="10">
        <f t="shared" si="5"/>
        <v>742.68292682926835</v>
      </c>
      <c r="I16" s="10">
        <f t="shared" si="5"/>
        <v>0</v>
      </c>
      <c r="J16" s="3">
        <f t="shared" si="1"/>
        <v>1450</v>
      </c>
    </row>
    <row r="17" spans="2:12" x14ac:dyDescent="0.25">
      <c r="C17" t="s">
        <v>32</v>
      </c>
      <c r="D17" s="17">
        <f>450-(67.89+76.5)</f>
        <v>305.61</v>
      </c>
      <c r="E17" t="s">
        <v>10</v>
      </c>
      <c r="F17" s="10">
        <f t="shared" si="5"/>
        <v>0</v>
      </c>
      <c r="G17" s="10">
        <f t="shared" si="5"/>
        <v>149.07804878048782</v>
      </c>
      <c r="H17" s="10">
        <f t="shared" si="5"/>
        <v>156.53195121951219</v>
      </c>
      <c r="I17" s="16">
        <f t="shared" si="5"/>
        <v>0</v>
      </c>
      <c r="J17" s="3">
        <f t="shared" si="1"/>
        <v>305.61</v>
      </c>
      <c r="L17" s="18" t="s">
        <v>33</v>
      </c>
    </row>
    <row r="18" spans="2:12" x14ac:dyDescent="0.25">
      <c r="B18" s="1" t="s">
        <v>17</v>
      </c>
      <c r="C18" s="6" t="s">
        <v>18</v>
      </c>
      <c r="D18" s="9"/>
      <c r="E18" t="s">
        <v>10</v>
      </c>
      <c r="F18" s="6">
        <v>1000</v>
      </c>
      <c r="G18" s="6">
        <v>0</v>
      </c>
      <c r="H18" s="6">
        <v>3000</v>
      </c>
      <c r="I18" s="6"/>
      <c r="J18" s="3">
        <f t="shared" si="1"/>
        <v>4000</v>
      </c>
    </row>
    <row r="19" spans="2:12" x14ac:dyDescent="0.25">
      <c r="C19" s="3" t="s">
        <v>19</v>
      </c>
      <c r="F19" s="11">
        <f>SUM(F10:F18)</f>
        <v>7371.89</v>
      </c>
      <c r="G19" s="11">
        <f>SUM(G10:G18)</f>
        <v>31932.89512195122</v>
      </c>
      <c r="H19" s="11">
        <f t="shared" ref="H19:I19" si="6">SUM(H10:H18)</f>
        <v>36449.214878048784</v>
      </c>
      <c r="I19" s="11">
        <f t="shared" si="6"/>
        <v>0</v>
      </c>
      <c r="J19" s="3">
        <f>SUM(J10:J18)</f>
        <v>75754</v>
      </c>
    </row>
    <row r="20" spans="2:12" x14ac:dyDescent="0.25">
      <c r="C20" s="3" t="s">
        <v>20</v>
      </c>
      <c r="F20" s="12">
        <f>F19/$J$19</f>
        <v>9.7313541199144607E-2</v>
      </c>
      <c r="G20" s="12">
        <f>G19/$J$19</f>
        <v>0.42153411201984342</v>
      </c>
      <c r="H20" s="12">
        <f>H19/$J$19</f>
        <v>0.48115234678101204</v>
      </c>
      <c r="I20" s="12">
        <f>I19/$J$19</f>
        <v>0</v>
      </c>
      <c r="J20" s="3">
        <f>SUM(F20:I20)</f>
        <v>1</v>
      </c>
    </row>
    <row r="21" spans="2:12" x14ac:dyDescent="0.25">
      <c r="C21" s="3" t="s">
        <v>21</v>
      </c>
      <c r="F21" s="12">
        <f>F20</f>
        <v>9.7313541199144607E-2</v>
      </c>
      <c r="G21" s="12">
        <f>F21+G20</f>
        <v>0.51884765321898807</v>
      </c>
      <c r="H21" s="12">
        <f>G21+H20</f>
        <v>1</v>
      </c>
      <c r="I21" s="12">
        <f>H21+I20</f>
        <v>1</v>
      </c>
      <c r="J21" s="3"/>
    </row>
    <row r="23" spans="2:12" x14ac:dyDescent="0.25">
      <c r="B23" s="1" t="s">
        <v>22</v>
      </c>
      <c r="C23" s="2" t="str">
        <f>C4</f>
        <v>Graham</v>
      </c>
      <c r="E23" t="s">
        <v>8</v>
      </c>
      <c r="F23" s="16">
        <f>(F10/F$19)*F$32</f>
        <v>2904.1370752699527</v>
      </c>
      <c r="G23" s="10">
        <f>(G10/G$19)*G$32</f>
        <v>0</v>
      </c>
      <c r="H23" s="10">
        <f>(H10/H$19)*H$32</f>
        <v>0</v>
      </c>
      <c r="I23" s="10">
        <v>0</v>
      </c>
      <c r="J23" s="11">
        <f t="shared" ref="J23:J32" si="7">SUM(F23:I23)</f>
        <v>2904.1370752699527</v>
      </c>
    </row>
    <row r="24" spans="2:12" x14ac:dyDescent="0.25">
      <c r="B24" s="13">
        <v>100000</v>
      </c>
      <c r="C24" s="2" t="str">
        <f>C5</f>
        <v>Graham</v>
      </c>
      <c r="E24" t="s">
        <v>10</v>
      </c>
      <c r="F24" s="10">
        <f>(F11/F$19)*F$32</f>
        <v>0</v>
      </c>
      <c r="G24" s="10">
        <f t="shared" ref="G24:H24" si="8">(G11/G$19)*G$32</f>
        <v>14520.685376349766</v>
      </c>
      <c r="H24" s="10">
        <f t="shared" si="8"/>
        <v>15246.719645167252</v>
      </c>
      <c r="I24" s="10">
        <v>0</v>
      </c>
      <c r="J24" s="11">
        <f t="shared" si="7"/>
        <v>29767.405021517017</v>
      </c>
    </row>
    <row r="25" spans="2:12" x14ac:dyDescent="0.25">
      <c r="C25" s="2" t="str">
        <f>C6</f>
        <v>Yasmin</v>
      </c>
      <c r="E25" t="s">
        <v>8</v>
      </c>
      <c r="F25" s="10">
        <f>(F12/F$19)*F$32</f>
        <v>5280.2492277635502</v>
      </c>
      <c r="G25" s="10">
        <f>(G12/G$19)*G$32</f>
        <v>0</v>
      </c>
      <c r="H25" s="10">
        <f>(H12/H$19)*H$32</f>
        <v>0</v>
      </c>
      <c r="I25" s="10">
        <v>0</v>
      </c>
      <c r="J25" s="11">
        <f t="shared" si="7"/>
        <v>5280.2492277635502</v>
      </c>
    </row>
    <row r="26" spans="2:12" x14ac:dyDescent="0.25">
      <c r="B26" s="14"/>
      <c r="C26" s="2" t="str">
        <f>C7</f>
        <v>Yasmin</v>
      </c>
      <c r="E26" t="s">
        <v>10</v>
      </c>
      <c r="F26" s="10">
        <f t="shared" ref="F26:H26" si="9">(F13/F$19)*F$32</f>
        <v>0</v>
      </c>
      <c r="G26" s="16">
        <f t="shared" si="9"/>
        <v>26401.246138817751</v>
      </c>
      <c r="H26" s="10">
        <f t="shared" si="9"/>
        <v>27721.308445758641</v>
      </c>
      <c r="I26" s="10">
        <v>0</v>
      </c>
      <c r="J26" s="11">
        <f t="shared" si="7"/>
        <v>54122.554584576392</v>
      </c>
    </row>
    <row r="27" spans="2:12" x14ac:dyDescent="0.25">
      <c r="B27" s="1" t="s">
        <v>23</v>
      </c>
      <c r="C27" s="2" t="str">
        <f>C14</f>
        <v>Graham</v>
      </c>
      <c r="E27" t="s">
        <v>8</v>
      </c>
      <c r="F27" s="10">
        <f>(F14/F$19)*F$32</f>
        <v>226.90550994006912</v>
      </c>
      <c r="G27" s="10">
        <f>(G14/G$19)*G$32</f>
        <v>100.98476648097791</v>
      </c>
      <c r="H27" s="10">
        <f>(H14/H$19)*H$32</f>
        <v>0</v>
      </c>
      <c r="I27" s="10">
        <v>0</v>
      </c>
      <c r="J27" s="11">
        <f t="shared" si="7"/>
        <v>327.89027642104702</v>
      </c>
    </row>
    <row r="28" spans="2:12" x14ac:dyDescent="0.25">
      <c r="B28" s="14"/>
      <c r="C28" s="2" t="str">
        <f>C15</f>
        <v>Yasmin</v>
      </c>
      <c r="E28" t="s">
        <v>8</v>
      </c>
      <c r="F28" s="10">
        <f>(F15/F$19)*F$32</f>
        <v>0</v>
      </c>
      <c r="G28" s="10">
        <f t="shared" ref="G28:H28" si="10">(G15/G$19)*G$32</f>
        <v>0</v>
      </c>
      <c r="H28" s="10">
        <f t="shared" si="10"/>
        <v>0</v>
      </c>
      <c r="I28" s="10">
        <v>0</v>
      </c>
      <c r="J28" s="11">
        <f t="shared" si="7"/>
        <v>0</v>
      </c>
    </row>
    <row r="29" spans="2:12" x14ac:dyDescent="0.25">
      <c r="B29" s="14"/>
      <c r="C29" s="2" t="str">
        <f>C16</f>
        <v>UK CO 1</v>
      </c>
      <c r="E29" t="s">
        <v>10</v>
      </c>
      <c r="F29" s="10">
        <f>(F16/F$19)*F$32</f>
        <v>0</v>
      </c>
      <c r="G29" s="10">
        <f>(G16/G$19)*G$32</f>
        <v>933.70260734843259</v>
      </c>
      <c r="H29" s="10">
        <f>(H16/H$19)*H$32</f>
        <v>980.38773771585443</v>
      </c>
      <c r="I29" s="10">
        <v>0</v>
      </c>
      <c r="J29" s="11">
        <f t="shared" si="7"/>
        <v>1914.090345064287</v>
      </c>
    </row>
    <row r="30" spans="2:12" x14ac:dyDescent="0.25">
      <c r="C30" s="2" t="str">
        <f>C17</f>
        <v>Acquistion</v>
      </c>
      <c r="E30" t="s">
        <v>10</v>
      </c>
      <c r="F30" s="10">
        <f>(F17/F$19)*F$32</f>
        <v>0</v>
      </c>
      <c r="G30" s="10">
        <f t="shared" ref="G30:H31" si="11">(G17/G$19)*G$32</f>
        <v>196.79231298741692</v>
      </c>
      <c r="H30" s="10">
        <f>(H17/H$19)*H$32</f>
        <v>206.63192863678776</v>
      </c>
      <c r="I30" s="10">
        <v>0</v>
      </c>
      <c r="J30" s="11">
        <f t="shared" si="7"/>
        <v>403.42424162420468</v>
      </c>
    </row>
    <row r="31" spans="2:12" x14ac:dyDescent="0.25">
      <c r="B31" s="1" t="s">
        <v>24</v>
      </c>
      <c r="C31" s="2" t="str">
        <f>C18</f>
        <v>Element #2</v>
      </c>
      <c r="E31" t="s">
        <v>10</v>
      </c>
      <c r="F31" s="16">
        <f>(F18/F$19)*F$32</f>
        <v>1320.0623069408875</v>
      </c>
      <c r="G31" s="10">
        <f t="shared" si="11"/>
        <v>0</v>
      </c>
      <c r="H31" s="10">
        <f t="shared" si="11"/>
        <v>3960.1869208226626</v>
      </c>
      <c r="I31" s="10">
        <v>0</v>
      </c>
      <c r="J31" s="11">
        <f t="shared" si="7"/>
        <v>5280.2492277635502</v>
      </c>
    </row>
    <row r="32" spans="2:12" x14ac:dyDescent="0.25">
      <c r="C32" s="3" t="s">
        <v>25</v>
      </c>
      <c r="F32" s="11">
        <f>F20*$B$24</f>
        <v>9731.3541199144602</v>
      </c>
      <c r="G32" s="11">
        <f>G20*$B$24</f>
        <v>42153.411201984345</v>
      </c>
      <c r="H32" s="11">
        <f>H20*$B$24</f>
        <v>48115.234678101202</v>
      </c>
      <c r="I32" s="11">
        <f>I20*$B$24</f>
        <v>0</v>
      </c>
      <c r="J32" s="11">
        <f t="shared" si="7"/>
        <v>100000</v>
      </c>
    </row>
    <row r="33" spans="3:10" x14ac:dyDescent="0.25">
      <c r="C33" s="3" t="s">
        <v>26</v>
      </c>
      <c r="F33" s="11">
        <f>F32</f>
        <v>9731.3541199144602</v>
      </c>
      <c r="G33" s="11">
        <f>F33+G32</f>
        <v>51884.765321898805</v>
      </c>
      <c r="H33" s="11">
        <f>G33+H32</f>
        <v>100000</v>
      </c>
      <c r="I33" s="11">
        <f>H33+I32</f>
        <v>100000</v>
      </c>
      <c r="J33" s="1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33"/>
  <sheetViews>
    <sheetView topLeftCell="A13" workbookViewId="0">
      <selection activeCell="M32" sqref="M32"/>
    </sheetView>
  </sheetViews>
  <sheetFormatPr defaultRowHeight="15" x14ac:dyDescent="0.25"/>
  <cols>
    <col min="2" max="2" width="22.42578125" bestFit="1" customWidth="1"/>
    <col min="3" max="3" width="12.140625" bestFit="1" customWidth="1"/>
    <col min="4" max="4" width="5" bestFit="1" customWidth="1"/>
    <col min="8" max="10" width="9.5703125" bestFit="1" customWidth="1"/>
    <col min="12" max="12" width="23.85546875" bestFit="1" customWidth="1"/>
  </cols>
  <sheetData>
    <row r="1" spans="2:12" x14ac:dyDescent="0.25">
      <c r="B1" t="s">
        <v>28</v>
      </c>
      <c r="F1" s="1"/>
    </row>
    <row r="2" spans="2:12" x14ac:dyDescent="0.25">
      <c r="F2" s="2" t="s">
        <v>0</v>
      </c>
      <c r="G2" s="2" t="s">
        <v>1</v>
      </c>
      <c r="H2" s="2" t="s">
        <v>2</v>
      </c>
      <c r="I2" s="2" t="s">
        <v>27</v>
      </c>
      <c r="J2" s="3" t="s">
        <v>3</v>
      </c>
      <c r="L2" s="4" t="s">
        <v>4</v>
      </c>
    </row>
    <row r="3" spans="2:12" x14ac:dyDescent="0.25">
      <c r="C3" s="2" t="s">
        <v>5</v>
      </c>
      <c r="F3" s="5">
        <v>0</v>
      </c>
      <c r="G3" s="5">
        <v>20</v>
      </c>
      <c r="H3" s="5">
        <v>21</v>
      </c>
      <c r="I3" s="5">
        <v>0</v>
      </c>
      <c r="J3" s="3">
        <f>SUM(F3:I3)</f>
        <v>41</v>
      </c>
      <c r="L3" s="4"/>
    </row>
    <row r="4" spans="2:12" x14ac:dyDescent="0.25">
      <c r="B4" s="1" t="s">
        <v>6</v>
      </c>
      <c r="C4" s="6" t="s">
        <v>7</v>
      </c>
      <c r="E4" t="s">
        <v>8</v>
      </c>
      <c r="F4" s="6">
        <v>4</v>
      </c>
      <c r="G4" s="7">
        <v>6</v>
      </c>
      <c r="H4" s="7">
        <v>0</v>
      </c>
      <c r="I4" s="7">
        <v>0</v>
      </c>
      <c r="J4" s="3">
        <f>SUM(F4:I4)</f>
        <v>10</v>
      </c>
      <c r="L4" s="6" t="s">
        <v>9</v>
      </c>
    </row>
    <row r="5" spans="2:12" x14ac:dyDescent="0.25">
      <c r="C5" s="6" t="str">
        <f>C4</f>
        <v>Graham</v>
      </c>
      <c r="E5" t="s">
        <v>10</v>
      </c>
      <c r="F5" s="6">
        <v>0</v>
      </c>
      <c r="G5" s="6">
        <v>14</v>
      </c>
      <c r="H5" s="6">
        <v>21</v>
      </c>
      <c r="I5" s="6">
        <v>0</v>
      </c>
      <c r="J5" s="3">
        <f>SUM(F5:I5)</f>
        <v>35</v>
      </c>
      <c r="L5" s="2" t="s">
        <v>11</v>
      </c>
    </row>
    <row r="6" spans="2:12" x14ac:dyDescent="0.25">
      <c r="C6" s="6" t="s">
        <v>12</v>
      </c>
      <c r="E6" t="s">
        <v>8</v>
      </c>
      <c r="F6" s="6">
        <v>4</v>
      </c>
      <c r="G6" s="6">
        <v>6</v>
      </c>
      <c r="H6" s="6">
        <v>0</v>
      </c>
      <c r="I6" s="6">
        <v>0</v>
      </c>
      <c r="J6" s="3">
        <f>SUM(F6:I6)</f>
        <v>10</v>
      </c>
      <c r="L6" s="2" t="s">
        <v>11</v>
      </c>
    </row>
    <row r="7" spans="2:12" x14ac:dyDescent="0.25">
      <c r="C7" s="6" t="str">
        <f>C6</f>
        <v>Yasmin</v>
      </c>
      <c r="E7" t="s">
        <v>10</v>
      </c>
      <c r="F7" s="6">
        <v>0</v>
      </c>
      <c r="G7" s="6">
        <v>14</v>
      </c>
      <c r="H7" s="6">
        <v>21</v>
      </c>
      <c r="I7" s="6">
        <v>0</v>
      </c>
      <c r="J7" s="3">
        <f>SUM(F7:I7)</f>
        <v>35</v>
      </c>
      <c r="L7" s="8" t="s">
        <v>13</v>
      </c>
    </row>
    <row r="8" spans="2:12" x14ac:dyDescent="0.25">
      <c r="B8" s="9"/>
      <c r="C8" s="9"/>
      <c r="D8" s="9"/>
      <c r="E8" s="9"/>
      <c r="F8" s="9"/>
      <c r="G8" s="9"/>
      <c r="H8" s="9"/>
      <c r="I8" s="9"/>
      <c r="J8" s="9"/>
      <c r="K8" s="9"/>
    </row>
    <row r="9" spans="2:12" x14ac:dyDescent="0.25">
      <c r="D9" t="s">
        <v>14</v>
      </c>
    </row>
    <row r="10" spans="2:12" x14ac:dyDescent="0.25">
      <c r="B10" s="1" t="s">
        <v>15</v>
      </c>
      <c r="C10" s="2" t="str">
        <f>C4</f>
        <v>Graham</v>
      </c>
      <c r="D10" s="6">
        <v>550</v>
      </c>
      <c r="E10" t="s">
        <v>8</v>
      </c>
      <c r="F10" s="8">
        <f>F4*$D10</f>
        <v>2200</v>
      </c>
      <c r="G10" s="15">
        <f>G4*$D10</f>
        <v>3300</v>
      </c>
      <c r="H10" s="8">
        <f>H4*$D10</f>
        <v>0</v>
      </c>
      <c r="I10" s="8">
        <f t="shared" ref="I10" si="0">I4*$D10</f>
        <v>0</v>
      </c>
      <c r="J10" s="3">
        <f t="shared" ref="J10:J18" si="1">SUM(F10:I10)</f>
        <v>5500</v>
      </c>
    </row>
    <row r="11" spans="2:12" x14ac:dyDescent="0.25">
      <c r="B11" s="1"/>
      <c r="C11" s="2" t="str">
        <f>C5</f>
        <v>Graham</v>
      </c>
      <c r="D11" s="9"/>
      <c r="E11" t="s">
        <v>10</v>
      </c>
      <c r="F11" s="8">
        <f t="shared" ref="F11:I11" si="2">F5*$D10</f>
        <v>0</v>
      </c>
      <c r="G11" s="8">
        <f t="shared" si="2"/>
        <v>7700</v>
      </c>
      <c r="H11" s="15">
        <f t="shared" si="2"/>
        <v>11550</v>
      </c>
      <c r="I11" s="8">
        <f t="shared" si="2"/>
        <v>0</v>
      </c>
      <c r="J11" s="3">
        <f t="shared" si="1"/>
        <v>19250</v>
      </c>
    </row>
    <row r="12" spans="2:12" x14ac:dyDescent="0.25">
      <c r="C12" s="2" t="str">
        <f>C6</f>
        <v>Yasmin</v>
      </c>
      <c r="D12" s="6">
        <v>1000</v>
      </c>
      <c r="E12" t="s">
        <v>8</v>
      </c>
      <c r="F12" s="8">
        <f t="shared" ref="F12:I12" si="3">F6*$D12</f>
        <v>4000</v>
      </c>
      <c r="G12" s="15">
        <f t="shared" si="3"/>
        <v>6000</v>
      </c>
      <c r="H12" s="8">
        <f t="shared" si="3"/>
        <v>0</v>
      </c>
      <c r="I12" s="8">
        <f t="shared" si="3"/>
        <v>0</v>
      </c>
      <c r="J12" s="3">
        <f t="shared" si="1"/>
        <v>10000</v>
      </c>
    </row>
    <row r="13" spans="2:12" x14ac:dyDescent="0.25">
      <c r="C13" s="2" t="str">
        <f>C7</f>
        <v>Yasmin</v>
      </c>
      <c r="D13" s="6"/>
      <c r="E13" t="s">
        <v>10</v>
      </c>
      <c r="F13" s="8">
        <f t="shared" ref="F13:I13" si="4">F7*$D12</f>
        <v>0</v>
      </c>
      <c r="G13" s="8">
        <f t="shared" si="4"/>
        <v>14000</v>
      </c>
      <c r="H13" s="8">
        <f t="shared" si="4"/>
        <v>21000</v>
      </c>
      <c r="I13" s="8">
        <f t="shared" si="4"/>
        <v>0</v>
      </c>
      <c r="J13" s="3">
        <f t="shared" si="1"/>
        <v>35000</v>
      </c>
    </row>
    <row r="14" spans="2:12" x14ac:dyDescent="0.25">
      <c r="B14" s="1" t="s">
        <v>16</v>
      </c>
      <c r="C14" s="2" t="s">
        <v>7</v>
      </c>
      <c r="D14" s="9"/>
      <c r="E14" t="s">
        <v>8</v>
      </c>
      <c r="F14" s="6">
        <f>67.89+104</f>
        <v>171.89</v>
      </c>
      <c r="G14" s="6">
        <f>179+67.89</f>
        <v>246.89</v>
      </c>
      <c r="H14" s="6">
        <v>0</v>
      </c>
      <c r="I14" s="6">
        <v>0</v>
      </c>
      <c r="J14" s="3">
        <f t="shared" si="1"/>
        <v>418.78</v>
      </c>
    </row>
    <row r="15" spans="2:12" x14ac:dyDescent="0.25">
      <c r="C15" s="2" t="s">
        <v>12</v>
      </c>
      <c r="D15" s="9"/>
      <c r="E15" t="s">
        <v>8</v>
      </c>
      <c r="F15" s="6">
        <v>0</v>
      </c>
      <c r="G15" s="6">
        <f>107.5+76.5+76.5</f>
        <v>260.5</v>
      </c>
      <c r="H15" s="6">
        <v>0</v>
      </c>
      <c r="I15" s="6">
        <v>0</v>
      </c>
      <c r="J15" s="3">
        <f t="shared" si="1"/>
        <v>260.5</v>
      </c>
    </row>
    <row r="16" spans="2:12" x14ac:dyDescent="0.25">
      <c r="C16" t="s">
        <v>31</v>
      </c>
      <c r="D16" s="6">
        <v>1200</v>
      </c>
      <c r="E16" t="s">
        <v>10</v>
      </c>
      <c r="F16" s="10">
        <v>0</v>
      </c>
      <c r="G16" s="10">
        <f t="shared" ref="G16:I17" si="5">(G$3/$J$3)*$D16</f>
        <v>585.36585365853659</v>
      </c>
      <c r="H16" s="16">
        <f t="shared" si="5"/>
        <v>614.63414634146341</v>
      </c>
      <c r="I16" s="10">
        <f t="shared" si="5"/>
        <v>0</v>
      </c>
      <c r="J16" s="3">
        <f t="shared" si="1"/>
        <v>1200</v>
      </c>
    </row>
    <row r="17" spans="2:12" x14ac:dyDescent="0.25">
      <c r="C17" t="s">
        <v>32</v>
      </c>
      <c r="D17" s="6">
        <v>448.11</v>
      </c>
      <c r="E17" t="s">
        <v>10</v>
      </c>
      <c r="F17" s="10">
        <v>0</v>
      </c>
      <c r="G17" s="10">
        <f t="shared" si="5"/>
        <v>218.59024390243903</v>
      </c>
      <c r="H17" s="10">
        <f t="shared" si="5"/>
        <v>229.51975609756099</v>
      </c>
      <c r="I17" s="10">
        <f t="shared" si="5"/>
        <v>0</v>
      </c>
      <c r="J17" s="3">
        <f t="shared" si="1"/>
        <v>448.11</v>
      </c>
      <c r="L17" s="18" t="s">
        <v>34</v>
      </c>
    </row>
    <row r="18" spans="2:12" x14ac:dyDescent="0.25">
      <c r="B18" s="1" t="s">
        <v>17</v>
      </c>
      <c r="C18" s="6" t="s">
        <v>18</v>
      </c>
      <c r="D18" s="9"/>
      <c r="E18" t="s">
        <v>10</v>
      </c>
      <c r="F18" s="6">
        <v>1000</v>
      </c>
      <c r="G18" s="6">
        <v>0</v>
      </c>
      <c r="H18" s="6">
        <v>3000</v>
      </c>
      <c r="I18" s="6"/>
      <c r="J18" s="3">
        <f t="shared" si="1"/>
        <v>4000</v>
      </c>
    </row>
    <row r="19" spans="2:12" x14ac:dyDescent="0.25">
      <c r="C19" s="3" t="s">
        <v>19</v>
      </c>
      <c r="F19" s="11">
        <f>SUM(F10:F18)</f>
        <v>7371.89</v>
      </c>
      <c r="G19" s="11">
        <f>SUM(G10:G18)</f>
        <v>32311.346097560974</v>
      </c>
      <c r="H19" s="11">
        <f t="shared" ref="H19:I19" si="6">SUM(H10:H18)</f>
        <v>36394.153902439022</v>
      </c>
      <c r="I19" s="11">
        <f t="shared" si="6"/>
        <v>0</v>
      </c>
      <c r="J19" s="3">
        <f>SUM(J10:J18)</f>
        <v>76077.39</v>
      </c>
    </row>
    <row r="20" spans="2:12" x14ac:dyDescent="0.25">
      <c r="C20" s="3" t="s">
        <v>20</v>
      </c>
      <c r="F20" s="12">
        <f>F19/$J$19</f>
        <v>9.6899880503261218E-2</v>
      </c>
      <c r="G20" s="12">
        <f>G19/$J$19</f>
        <v>0.4247168061044283</v>
      </c>
      <c r="H20" s="12">
        <f>H19/$J$19</f>
        <v>0.47838331339231044</v>
      </c>
      <c r="I20" s="12">
        <f>I19/$J$19</f>
        <v>0</v>
      </c>
      <c r="J20" s="3">
        <f>SUM(F20:I20)</f>
        <v>1</v>
      </c>
    </row>
    <row r="21" spans="2:12" x14ac:dyDescent="0.25">
      <c r="C21" s="3" t="s">
        <v>21</v>
      </c>
      <c r="F21" s="12">
        <f>F20</f>
        <v>9.6899880503261218E-2</v>
      </c>
      <c r="G21" s="12">
        <f>F21+G20</f>
        <v>0.52161668660768956</v>
      </c>
      <c r="H21" s="12">
        <f>G21+H20</f>
        <v>1</v>
      </c>
      <c r="I21" s="12">
        <f>H21+I20</f>
        <v>1</v>
      </c>
      <c r="J21" s="3"/>
    </row>
    <row r="23" spans="2:12" x14ac:dyDescent="0.25">
      <c r="B23" s="1" t="s">
        <v>22</v>
      </c>
      <c r="C23" s="2" t="str">
        <f>C4</f>
        <v>Graham</v>
      </c>
      <c r="E23" t="s">
        <v>8</v>
      </c>
      <c r="F23" s="19">
        <v>2904.14</v>
      </c>
      <c r="G23" s="16">
        <f>(G10/G$19)*G$32</f>
        <v>4333.4628695988304</v>
      </c>
      <c r="H23" s="10">
        <f>(H10/H$19)*H$32</f>
        <v>0</v>
      </c>
      <c r="I23" s="10">
        <v>0</v>
      </c>
      <c r="J23" s="11">
        <f t="shared" ref="J23:J32" si="7">SUM(F23:I23)</f>
        <v>7237.6028695988298</v>
      </c>
    </row>
    <row r="24" spans="2:12" x14ac:dyDescent="0.25">
      <c r="B24" s="13">
        <v>100000</v>
      </c>
      <c r="C24" s="2" t="str">
        <f>C5</f>
        <v>Graham</v>
      </c>
      <c r="E24" t="s">
        <v>10</v>
      </c>
      <c r="F24" s="19">
        <v>0</v>
      </c>
      <c r="G24" s="10">
        <f t="shared" ref="G24:H24" si="8">(G11/G$19)*G$32</f>
        <v>10111.41336239727</v>
      </c>
      <c r="H24" s="16">
        <f t="shared" si="8"/>
        <v>15181.908843087283</v>
      </c>
      <c r="I24" s="10">
        <v>0</v>
      </c>
      <c r="J24" s="11">
        <f t="shared" si="7"/>
        <v>25293.322205484554</v>
      </c>
    </row>
    <row r="25" spans="2:12" x14ac:dyDescent="0.25">
      <c r="C25" s="2" t="str">
        <f>C6</f>
        <v>Yasmin</v>
      </c>
      <c r="E25" t="s">
        <v>8</v>
      </c>
      <c r="F25" s="19">
        <v>5280.25</v>
      </c>
      <c r="G25" s="10">
        <f>(G12/G$19)*G$32</f>
        <v>7879.0233992705998</v>
      </c>
      <c r="H25" s="10">
        <f>(H12/H$19)*H$32</f>
        <v>0</v>
      </c>
      <c r="I25" s="10">
        <v>0</v>
      </c>
      <c r="J25" s="11">
        <f t="shared" si="7"/>
        <v>13159.2733992706</v>
      </c>
    </row>
    <row r="26" spans="2:12" x14ac:dyDescent="0.25">
      <c r="B26" s="14"/>
      <c r="C26" s="2" t="str">
        <f>C7</f>
        <v>Yasmin</v>
      </c>
      <c r="E26" t="s">
        <v>10</v>
      </c>
      <c r="F26" s="19">
        <v>0</v>
      </c>
      <c r="G26" s="10">
        <f t="shared" ref="G26:H26" si="9">(G13/G$19)*G$32</f>
        <v>18384.387931631401</v>
      </c>
      <c r="H26" s="16">
        <f t="shared" si="9"/>
        <v>27603.470623795063</v>
      </c>
      <c r="I26" s="10">
        <v>0</v>
      </c>
      <c r="J26" s="11">
        <f t="shared" si="7"/>
        <v>45987.858555426465</v>
      </c>
    </row>
    <row r="27" spans="2:12" x14ac:dyDescent="0.25">
      <c r="B27" s="1" t="s">
        <v>23</v>
      </c>
      <c r="C27" s="2" t="str">
        <f>C14</f>
        <v>Graham</v>
      </c>
      <c r="E27" t="s">
        <v>8</v>
      </c>
      <c r="F27" s="19">
        <v>226.91</v>
      </c>
      <c r="G27" s="10">
        <f>(G14/G$19)*G$32</f>
        <v>324.20868117431974</v>
      </c>
      <c r="H27" s="10">
        <f>(H14/H$19)*H$32</f>
        <v>0</v>
      </c>
      <c r="I27" s="10">
        <v>0</v>
      </c>
      <c r="J27" s="11">
        <f t="shared" si="7"/>
        <v>551.1186811743197</v>
      </c>
    </row>
    <row r="28" spans="2:12" x14ac:dyDescent="0.25">
      <c r="B28" s="14"/>
      <c r="C28" s="2" t="str">
        <f>C15</f>
        <v>Yasmin</v>
      </c>
      <c r="E28" t="s">
        <v>8</v>
      </c>
      <c r="F28" s="19">
        <v>0</v>
      </c>
      <c r="G28" s="10">
        <f t="shared" ref="G28:H28" si="10">(G15/G$19)*G$32</f>
        <v>342.08093258499855</v>
      </c>
      <c r="H28" s="10">
        <f t="shared" si="10"/>
        <v>0</v>
      </c>
      <c r="I28" s="10">
        <v>0</v>
      </c>
      <c r="J28" s="11">
        <f t="shared" si="7"/>
        <v>342.08093258499855</v>
      </c>
    </row>
    <row r="29" spans="2:12" x14ac:dyDescent="0.25">
      <c r="B29" s="14"/>
      <c r="C29" s="2" t="str">
        <f>C16</f>
        <v>UK CO 1</v>
      </c>
      <c r="E29" t="s">
        <v>10</v>
      </c>
      <c r="F29" s="19">
        <v>0</v>
      </c>
      <c r="G29" s="10">
        <f>(G16/G$19)*G$32</f>
        <v>768.68520968493669</v>
      </c>
      <c r="H29" s="10">
        <f>(H16/H$19)*H$32</f>
        <v>807.90645728180664</v>
      </c>
      <c r="I29" s="10">
        <v>0</v>
      </c>
      <c r="J29" s="11">
        <f t="shared" si="7"/>
        <v>1576.5916669667433</v>
      </c>
    </row>
    <row r="30" spans="2:12" x14ac:dyDescent="0.25">
      <c r="C30" s="2" t="str">
        <f>C17</f>
        <v>Acquistion</v>
      </c>
      <c r="E30" t="s">
        <v>10</v>
      </c>
      <c r="F30" s="19">
        <v>0</v>
      </c>
      <c r="G30" s="10">
        <f t="shared" ref="G30:H31" si="11">(G17/G$19)*G$32</f>
        <v>287.04627442659751</v>
      </c>
      <c r="H30" s="10">
        <f>(H17/H$19)*H$32</f>
        <v>301.69246881045865</v>
      </c>
      <c r="I30" s="10">
        <v>0</v>
      </c>
      <c r="J30" s="11">
        <f t="shared" si="7"/>
        <v>588.73874323705616</v>
      </c>
    </row>
    <row r="31" spans="2:12" x14ac:dyDescent="0.25">
      <c r="B31" s="1" t="s">
        <v>24</v>
      </c>
      <c r="C31" s="2" t="str">
        <f>C18</f>
        <v>Element #2</v>
      </c>
      <c r="E31" t="s">
        <v>10</v>
      </c>
      <c r="F31" s="20">
        <v>1320.06</v>
      </c>
      <c r="G31" s="10">
        <f t="shared" si="11"/>
        <v>0</v>
      </c>
      <c r="H31" s="10">
        <f t="shared" si="11"/>
        <v>3943.3529462564375</v>
      </c>
      <c r="I31" s="10">
        <v>0</v>
      </c>
      <c r="J31" s="11">
        <f t="shared" si="7"/>
        <v>5263.4129462564379</v>
      </c>
    </row>
    <row r="32" spans="2:12" x14ac:dyDescent="0.25">
      <c r="C32" s="3" t="s">
        <v>25</v>
      </c>
      <c r="F32" s="11">
        <f>SUM(F23:F31)</f>
        <v>9731.3599999999988</v>
      </c>
      <c r="G32" s="11">
        <f>(G21*$B$24)-F33</f>
        <v>42430.308660768955</v>
      </c>
      <c r="H32" s="11">
        <f>(H21*$B$24)-G33</f>
        <v>47838.331339231045</v>
      </c>
      <c r="I32" s="11">
        <f>I20*$B$24</f>
        <v>0</v>
      </c>
      <c r="J32" s="11">
        <f t="shared" si="7"/>
        <v>100000</v>
      </c>
    </row>
    <row r="33" spans="3:10" x14ac:dyDescent="0.25">
      <c r="C33" s="3" t="s">
        <v>26</v>
      </c>
      <c r="F33" s="11">
        <f>F32</f>
        <v>9731.3599999999988</v>
      </c>
      <c r="G33" s="11">
        <f>F33+G32</f>
        <v>52161.668660768955</v>
      </c>
      <c r="H33" s="11">
        <f>G33+H32</f>
        <v>100000</v>
      </c>
      <c r="I33" s="11">
        <f>H33+I32</f>
        <v>100000</v>
      </c>
      <c r="J33" s="1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abSelected="1" workbookViewId="0">
      <selection activeCell="G20" sqref="G20"/>
    </sheetView>
  </sheetViews>
  <sheetFormatPr defaultRowHeight="15" x14ac:dyDescent="0.25"/>
  <cols>
    <col min="2" max="2" width="11.28515625" bestFit="1" customWidth="1"/>
    <col min="3" max="3" width="11.28515625" customWidth="1"/>
    <col min="4" max="4" width="14.42578125" bestFit="1" customWidth="1"/>
    <col min="5" max="5" width="16.140625" bestFit="1" customWidth="1"/>
    <col min="6" max="6" width="39" bestFit="1" customWidth="1"/>
    <col min="7" max="7" width="84.42578125" customWidth="1"/>
  </cols>
  <sheetData>
    <row r="2" spans="1:7" x14ac:dyDescent="0.25">
      <c r="C2" s="21"/>
      <c r="D2" s="21" t="s">
        <v>38</v>
      </c>
      <c r="E2" t="s">
        <v>37</v>
      </c>
    </row>
    <row r="3" spans="1:7" x14ac:dyDescent="0.25">
      <c r="B3" s="23" t="s">
        <v>35</v>
      </c>
      <c r="C3" s="25" t="s">
        <v>39</v>
      </c>
      <c r="D3" s="25"/>
      <c r="E3" s="26" t="s">
        <v>44</v>
      </c>
    </row>
    <row r="4" spans="1:7" x14ac:dyDescent="0.25">
      <c r="B4" s="24"/>
      <c r="C4" s="27"/>
      <c r="D4" s="27"/>
      <c r="E4" s="28"/>
    </row>
    <row r="5" spans="1:7" x14ac:dyDescent="0.25">
      <c r="B5" s="22"/>
      <c r="C5" s="29" t="s">
        <v>40</v>
      </c>
      <c r="D5" s="29"/>
      <c r="E5" s="30" t="s">
        <v>43</v>
      </c>
    </row>
    <row r="6" spans="1:7" x14ac:dyDescent="0.25">
      <c r="B6" s="21"/>
      <c r="C6" s="31"/>
      <c r="D6" s="31"/>
      <c r="E6" s="32" t="s">
        <v>44</v>
      </c>
    </row>
    <row r="7" spans="1:7" x14ac:dyDescent="0.25">
      <c r="B7" s="23" t="s">
        <v>36</v>
      </c>
      <c r="C7" s="25" t="s">
        <v>39</v>
      </c>
      <c r="D7" s="25" t="s">
        <v>41</v>
      </c>
      <c r="E7" s="26"/>
    </row>
    <row r="8" spans="1:7" x14ac:dyDescent="0.25">
      <c r="B8" s="24"/>
      <c r="C8" s="27"/>
      <c r="D8" s="27" t="s">
        <v>42</v>
      </c>
      <c r="E8" s="33"/>
    </row>
    <row r="9" spans="1:7" x14ac:dyDescent="0.25">
      <c r="B9" s="22"/>
      <c r="C9" s="29" t="s">
        <v>40</v>
      </c>
      <c r="D9" s="29"/>
      <c r="E9" s="30" t="s">
        <v>45</v>
      </c>
    </row>
    <row r="10" spans="1:7" x14ac:dyDescent="0.25">
      <c r="B10" s="21"/>
      <c r="C10" s="31"/>
      <c r="D10" s="31"/>
      <c r="E10" s="32" t="s">
        <v>46</v>
      </c>
    </row>
    <row r="13" spans="1:7" x14ac:dyDescent="0.25">
      <c r="A13" s="1" t="s">
        <v>51</v>
      </c>
      <c r="B13" s="1"/>
      <c r="C13" t="s">
        <v>47</v>
      </c>
      <c r="E13" s="1" t="s">
        <v>49</v>
      </c>
      <c r="F13" t="s">
        <v>56</v>
      </c>
      <c r="G13" s="1" t="s">
        <v>49</v>
      </c>
    </row>
    <row r="14" spans="1:7" x14ac:dyDescent="0.25">
      <c r="C14" t="s">
        <v>48</v>
      </c>
      <c r="E14" s="1" t="s">
        <v>50</v>
      </c>
      <c r="F14" t="s">
        <v>52</v>
      </c>
      <c r="G14" s="1" t="s">
        <v>57</v>
      </c>
    </row>
    <row r="15" spans="1:7" x14ac:dyDescent="0.25">
      <c r="G15" t="s">
        <v>53</v>
      </c>
    </row>
    <row r="16" spans="1:7" x14ac:dyDescent="0.25">
      <c r="G16" t="s">
        <v>54</v>
      </c>
    </row>
    <row r="17" spans="7:7" x14ac:dyDescent="0.25">
      <c r="G17" t="s">
        <v>55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Pre Sales Opp Win</vt:lpstr>
      <vt:lpstr>Post First TimeExpense Booking</vt:lpstr>
      <vt:lpstr>Post Close Periods</vt:lpstr>
      <vt:lpstr>Post Second TimeExpense Booking</vt:lpstr>
      <vt:lpstr>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</dc:creator>
  <cp:lastModifiedBy>Meg</cp:lastModifiedBy>
  <dcterms:created xsi:type="dcterms:W3CDTF">2016-03-17T17:13:06Z</dcterms:created>
  <dcterms:modified xsi:type="dcterms:W3CDTF">2016-04-13T08:31:20Z</dcterms:modified>
</cp:coreProperties>
</file>