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Cálculo por volumen" sheetId="1" r:id="rId1"/>
    <sheet name="Cálculo de fuerza" sheetId="2" r:id="rId2"/>
    <sheet name="Calculo tolva romana" sheetId="3" r:id="rId3"/>
    <sheet name="Cálculo contenedor" sheetId="4" r:id="rId4"/>
  </sheets>
  <definedNames>
    <definedName name="solver_adj" localSheetId="3" hidden="1">'Cálculo contenedor'!$A$11,'Cálculo contenedor'!$B$11,'Cálculo contenedor'!$C$11</definedName>
    <definedName name="solver_adj" localSheetId="0" hidden="1">'Cálculo por volumen'!$G$3,'Cálculo por volumen'!$G$10</definedName>
    <definedName name="solver_adj" localSheetId="2" hidden="1">'Calculo tolva romana'!$A$30,'Calculo tolva romana'!$B$30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eng" localSheetId="3" hidden="1">1</definedName>
    <definedName name="solver_eng" localSheetId="0" hidden="1">1</definedName>
    <definedName name="solver_eng" localSheetId="2" hidden="1">1</definedName>
    <definedName name="solver_est" localSheetId="3" hidden="1">1</definedName>
    <definedName name="solver_est" localSheetId="0" hidden="1">1</definedName>
    <definedName name="solver_est" localSheetId="2" hidden="1">1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lhs1" localSheetId="3" hidden="1">'Cálculo contenedor'!$A$11</definedName>
    <definedName name="solver_lhs1" localSheetId="0" hidden="1">'Cálculo por volumen'!$G$12</definedName>
    <definedName name="solver_lhs1" localSheetId="2" hidden="1">'Calculo tolva romana'!$A$30</definedName>
    <definedName name="solver_lhs2" localSheetId="3" hidden="1">'Cálculo contenedor'!$B$11</definedName>
    <definedName name="solver_lhs2" localSheetId="2" hidden="1">'Calculo tolva romana'!$B$30</definedName>
    <definedName name="solver_lhs3" localSheetId="3" hidden="1">'Cálculo contenedor'!$B$15</definedName>
    <definedName name="solver_lhs3" localSheetId="2" hidden="1">'Calculo tolva romana'!$B$37</definedName>
    <definedName name="solver_lhs4" localSheetId="3" hidden="1">'Cálculo contenedor'!$B$18</definedName>
    <definedName name="solver_lhs4" localSheetId="2" hidden="1">'Calculo tolva romana'!$C$11</definedName>
    <definedName name="solver_lhs5" localSheetId="3" hidden="1">'Cálculo contenedor'!$C$11</definedName>
    <definedName name="solver_lhs5" localSheetId="2" hidden="1">'Calculo tolva romana'!$D$11</definedName>
    <definedName name="solver_lhs6" localSheetId="2" hidden="1">'Calculo tolva romana'!$G$11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neg" localSheetId="3" hidden="1">2</definedName>
    <definedName name="solver_neg" localSheetId="0" hidden="1">1</definedName>
    <definedName name="solver_neg" localSheetId="2" hidden="1">1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um" localSheetId="3" hidden="1">5</definedName>
    <definedName name="solver_num" localSheetId="0" hidden="1">1</definedName>
    <definedName name="solver_num" localSheetId="2" hidden="1">3</definedName>
    <definedName name="solver_nwt" localSheetId="3" hidden="1">1</definedName>
    <definedName name="solver_nwt" localSheetId="0" hidden="1">1</definedName>
    <definedName name="solver_nwt" localSheetId="2" hidden="1">1</definedName>
    <definedName name="solver_opt" localSheetId="3" hidden="1">'Cálculo contenedor'!$B$21</definedName>
    <definedName name="solver_opt" localSheetId="0" hidden="1">'Cálculo por volumen'!$J$14</definedName>
    <definedName name="solver_opt" localSheetId="2" hidden="1">'Calculo tolva romana'!$B$34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rbv" localSheetId="3" hidden="1">2</definedName>
    <definedName name="solver_rbv" localSheetId="0" hidden="1">1</definedName>
    <definedName name="solver_rbv" localSheetId="2" hidden="1">1</definedName>
    <definedName name="solver_rel1" localSheetId="3" hidden="1">3</definedName>
    <definedName name="solver_rel1" localSheetId="0" hidden="1">2</definedName>
    <definedName name="solver_rel1" localSheetId="2" hidden="1">3</definedName>
    <definedName name="solver_rel2" localSheetId="3" hidden="1">3</definedName>
    <definedName name="solver_rel2" localSheetId="2" hidden="1">3</definedName>
    <definedName name="solver_rel3" localSheetId="3" hidden="1">2</definedName>
    <definedName name="solver_rel3" localSheetId="2" hidden="1">2</definedName>
    <definedName name="solver_rel4" localSheetId="3" hidden="1">2</definedName>
    <definedName name="solver_rel4" localSheetId="2" hidden="1">3</definedName>
    <definedName name="solver_rel5" localSheetId="3" hidden="1">3</definedName>
    <definedName name="solver_rel5" localSheetId="2" hidden="1">3</definedName>
    <definedName name="solver_rel6" localSheetId="2" hidden="1">3</definedName>
    <definedName name="solver_rhs1" localSheetId="3" hidden="1">0</definedName>
    <definedName name="solver_rhs1" localSheetId="0" hidden="1">1.61</definedName>
    <definedName name="solver_rhs1" localSheetId="2" hidden="1">0</definedName>
    <definedName name="solver_rhs2" localSheetId="3" hidden="1">0</definedName>
    <definedName name="solver_rhs2" localSheetId="2" hidden="1">0</definedName>
    <definedName name="solver_rhs3" localSheetId="3" hidden="1">0</definedName>
    <definedName name="solver_rhs3" localSheetId="2" hidden="1">0</definedName>
    <definedName name="solver_rhs4" localSheetId="3" hidden="1">0</definedName>
    <definedName name="solver_rhs4" localSheetId="2" hidden="1">0</definedName>
    <definedName name="solver_rhs5" localSheetId="3" hidden="1">30</definedName>
    <definedName name="solver_rhs5" localSheetId="2" hidden="1">0</definedName>
    <definedName name="solver_rhs6" localSheetId="2" hidden="1">0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scl" localSheetId="3" hidden="1">1</definedName>
    <definedName name="solver_scl" localSheetId="0" hidden="1">1</definedName>
    <definedName name="solver_scl" localSheetId="2" hidden="1">1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ol" localSheetId="3" hidden="1">0.01</definedName>
    <definedName name="solver_tol" localSheetId="0" hidden="1">0.01</definedName>
    <definedName name="solver_tol" localSheetId="2" hidden="1">0.01</definedName>
    <definedName name="solver_typ" localSheetId="3" hidden="1">2</definedName>
    <definedName name="solver_typ" localSheetId="0" hidden="1">3</definedName>
    <definedName name="solver_typ" localSheetId="2" hidden="1">3</definedName>
    <definedName name="solver_val" localSheetId="3" hidden="1">0</definedName>
    <definedName name="solver_val" localSheetId="0" hidden="1">0</definedName>
    <definedName name="solver_val" localSheetId="2" hidden="1">0</definedName>
    <definedName name="solver_ver" localSheetId="3" hidden="1">3</definedName>
    <definedName name="solver_ver" localSheetId="0" hidden="1">3</definedName>
    <definedName name="solver_ver" localSheetId="2" hidden="1">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A33" i="3" l="1"/>
  <c r="B34" i="3" s="1"/>
  <c r="B37" i="3"/>
  <c r="E26" i="3"/>
  <c r="H15" i="3"/>
  <c r="H18" i="3"/>
  <c r="G14" i="3"/>
  <c r="K7" i="3"/>
  <c r="H21" i="4"/>
  <c r="H18" i="4"/>
  <c r="I14" i="4"/>
  <c r="H14" i="4"/>
  <c r="J14" i="4" s="1"/>
  <c r="H15" i="4" s="1"/>
  <c r="G14" i="4"/>
  <c r="G7" i="4"/>
  <c r="A7" i="4"/>
  <c r="N21" i="4"/>
  <c r="N18" i="4"/>
  <c r="O14" i="4"/>
  <c r="N14" i="4"/>
  <c r="P14" i="4" s="1"/>
  <c r="N15" i="4" s="1"/>
  <c r="M14" i="4"/>
  <c r="B18" i="4"/>
  <c r="H40" i="4"/>
  <c r="H37" i="4"/>
  <c r="I33" i="4"/>
  <c r="H33" i="4"/>
  <c r="J33" i="4" s="1"/>
  <c r="G33" i="4"/>
  <c r="K26" i="4"/>
  <c r="H34" i="4" s="1"/>
  <c r="B40" i="4"/>
  <c r="B37" i="4"/>
  <c r="C33" i="4"/>
  <c r="B33" i="4"/>
  <c r="D33" i="4" s="1"/>
  <c r="A33" i="4"/>
  <c r="E26" i="4"/>
  <c r="B34" i="4" s="1"/>
  <c r="A14" i="4"/>
  <c r="C14" i="4"/>
  <c r="B14" i="4"/>
  <c r="B21" i="3"/>
  <c r="B18" i="3"/>
  <c r="C14" i="3"/>
  <c r="B14" i="3"/>
  <c r="A14" i="3"/>
  <c r="E7" i="3"/>
  <c r="D14" i="4" l="1"/>
  <c r="B15" i="4" s="1"/>
  <c r="D14" i="3"/>
  <c r="B15" i="3" s="1"/>
  <c r="D6" i="2"/>
  <c r="G12" i="1" l="1"/>
  <c r="A15" i="2" l="1"/>
  <c r="A11" i="2"/>
  <c r="A9" i="2"/>
  <c r="D3" i="2" l="1"/>
  <c r="E3" i="2" s="1"/>
  <c r="C11" i="2"/>
  <c r="F3" i="2"/>
  <c r="G14" i="1"/>
  <c r="G8" i="1"/>
  <c r="H14" i="1" s="1"/>
  <c r="B14" i="1"/>
  <c r="B8" i="1"/>
  <c r="C14" i="1" s="1"/>
  <c r="D8" i="2" l="1"/>
  <c r="D9" i="2" s="1"/>
  <c r="I14" i="1"/>
  <c r="J14" i="1" s="1"/>
  <c r="D14" i="1"/>
  <c r="E14" i="1" s="1"/>
</calcChain>
</file>

<file path=xl/sharedStrings.xml><?xml version="1.0" encoding="utf-8"?>
<sst xmlns="http://schemas.openxmlformats.org/spreadsheetml/2006/main" count="203" uniqueCount="67">
  <si>
    <t>Altura deseada</t>
  </si>
  <si>
    <t>Volumen deseado</t>
  </si>
  <si>
    <t>cm3</t>
  </si>
  <si>
    <t>cm</t>
  </si>
  <si>
    <t>Angulo deseado (horizontal)</t>
  </si>
  <si>
    <t>°</t>
  </si>
  <si>
    <t>Lado deseado</t>
  </si>
  <si>
    <t>Modo 1 Dada una altura, calcular un lado</t>
  </si>
  <si>
    <t>Lado inicial</t>
  </si>
  <si>
    <t>Area menor</t>
  </si>
  <si>
    <t>Area mayor</t>
  </si>
  <si>
    <t>Volumen total</t>
  </si>
  <si>
    <t>Modo 2: Dado un lado, calcular una altura</t>
  </si>
  <si>
    <t>Altura inicial</t>
  </si>
  <si>
    <t>Error</t>
  </si>
  <si>
    <t>Material</t>
  </si>
  <si>
    <t>Adicional</t>
  </si>
  <si>
    <t>Densidad</t>
  </si>
  <si>
    <t>kg/m3</t>
  </si>
  <si>
    <t>Coef. Fricción</t>
  </si>
  <si>
    <t>Gravedad</t>
  </si>
  <si>
    <t>m/s2</t>
  </si>
  <si>
    <t>Altura</t>
  </si>
  <si>
    <t>m</t>
  </si>
  <si>
    <t>Lado mayor</t>
  </si>
  <si>
    <t>K</t>
  </si>
  <si>
    <t>adim</t>
  </si>
  <si>
    <t>Cálculo de presión</t>
  </si>
  <si>
    <t>Dimátero hidráulico</t>
  </si>
  <si>
    <t>Exponencial</t>
  </si>
  <si>
    <t>Factor</t>
  </si>
  <si>
    <t>Factor 2</t>
  </si>
  <si>
    <t>Total</t>
  </si>
  <si>
    <t>Fuerza</t>
  </si>
  <si>
    <t>Lado menor</t>
  </si>
  <si>
    <t>N</t>
  </si>
  <si>
    <t>Pa</t>
  </si>
  <si>
    <t>kgf</t>
  </si>
  <si>
    <t>Razon aurea</t>
  </si>
  <si>
    <t>Determinación de volumen de la tolva romana</t>
  </si>
  <si>
    <t>En esta hoja se intentó determinar el tamaño de la tolva romana, sujeto a 7 ecuaciones contemplando el factor de seguridad.</t>
  </si>
  <si>
    <t>Los cálculos previos están en la hoja del 1 de Octubre, consecutivo 5.</t>
  </si>
  <si>
    <t>Ecuación 1</t>
  </si>
  <si>
    <t>Ecuación 2</t>
  </si>
  <si>
    <t>Ecuación 3</t>
  </si>
  <si>
    <t>Factor de seguridad</t>
  </si>
  <si>
    <t>Parámetros a encontrar</t>
  </si>
  <si>
    <t>a</t>
  </si>
  <si>
    <t>b</t>
  </si>
  <si>
    <t>c</t>
  </si>
  <si>
    <t>d</t>
  </si>
  <si>
    <t>Volumen cubo</t>
  </si>
  <si>
    <t>Area Mayor</t>
  </si>
  <si>
    <t>Area Menor</t>
  </si>
  <si>
    <t>Volumen pirámide</t>
  </si>
  <si>
    <t>Objetivo</t>
  </si>
  <si>
    <t>Determinación de volumen de los contenedores</t>
  </si>
  <si>
    <t>En esta hoja se intentó determinar el tamaño de los contenedores para cada alimento sujeto a 3 ecuaciones contemplando el factor de seguridad.</t>
  </si>
  <si>
    <t>Los cálculos previos están en la hoja del 1 de Octubre, consecutivo 6.</t>
  </si>
  <si>
    <t>Concentrado</t>
  </si>
  <si>
    <t>Volumen cilindro</t>
  </si>
  <si>
    <t>CitroCon</t>
  </si>
  <si>
    <t>Mineral</t>
  </si>
  <si>
    <t>Levadura</t>
  </si>
  <si>
    <t>Tolva general</t>
  </si>
  <si>
    <t>Tolva mineral</t>
  </si>
  <si>
    <t>Tolva Levadura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</si>
</sst>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D14" sqref="D14"/>
    </sheetView>
  </sheetViews>
  <sheetFormatPr baseColWidth="10" defaultColWidth="9.140625" defaultRowHeight="15" x14ac:dyDescent="0.25"/>
  <cols>
    <col min="8" max="8" width="13.7109375" customWidth="1"/>
  </cols>
  <sheetData>
    <row r="1" spans="2:10" x14ac:dyDescent="0.25">
      <c r="B1" s="1" t="s">
        <v>7</v>
      </c>
      <c r="G1" s="1" t="s">
        <v>12</v>
      </c>
    </row>
    <row r="2" spans="2:10" x14ac:dyDescent="0.25">
      <c r="B2" t="s">
        <v>0</v>
      </c>
      <c r="G2" s="1" t="s">
        <v>13</v>
      </c>
    </row>
    <row r="3" spans="2:10" x14ac:dyDescent="0.25">
      <c r="B3">
        <v>9</v>
      </c>
      <c r="C3" t="s">
        <v>3</v>
      </c>
      <c r="G3">
        <v>16.4603868474641</v>
      </c>
      <c r="H3" t="s">
        <v>3</v>
      </c>
    </row>
    <row r="4" spans="2:10" x14ac:dyDescent="0.25">
      <c r="B4" t="s">
        <v>1</v>
      </c>
      <c r="G4" t="s">
        <v>1</v>
      </c>
    </row>
    <row r="5" spans="2:10" x14ac:dyDescent="0.25">
      <c r="B5">
        <v>5597</v>
      </c>
      <c r="C5" t="s">
        <v>2</v>
      </c>
      <c r="G5">
        <v>5597</v>
      </c>
      <c r="H5" t="s">
        <v>2</v>
      </c>
    </row>
    <row r="6" spans="2:10" x14ac:dyDescent="0.25">
      <c r="B6" t="s">
        <v>4</v>
      </c>
      <c r="G6" t="s">
        <v>4</v>
      </c>
    </row>
    <row r="7" spans="2:10" x14ac:dyDescent="0.25">
      <c r="B7">
        <v>30</v>
      </c>
      <c r="C7" t="s">
        <v>5</v>
      </c>
      <c r="G7">
        <v>25</v>
      </c>
      <c r="H7" t="s">
        <v>5</v>
      </c>
    </row>
    <row r="8" spans="2:10" x14ac:dyDescent="0.25">
      <c r="B8">
        <f>(PI()/180)*B7</f>
        <v>0.52359877559829882</v>
      </c>
      <c r="G8">
        <f>(PI()/180)*G7</f>
        <v>0.43633231299858238</v>
      </c>
    </row>
    <row r="9" spans="2:10" x14ac:dyDescent="0.25">
      <c r="B9" s="1" t="s">
        <v>8</v>
      </c>
      <c r="G9" t="s">
        <v>6</v>
      </c>
    </row>
    <row r="10" spans="2:10" x14ac:dyDescent="0.25">
      <c r="B10">
        <v>7.6684929431280304</v>
      </c>
      <c r="C10" t="s">
        <v>3</v>
      </c>
      <c r="G10">
        <v>10.223842762403184</v>
      </c>
      <c r="H10" t="s">
        <v>3</v>
      </c>
    </row>
    <row r="11" spans="2:10" x14ac:dyDescent="0.25">
      <c r="G11" t="s">
        <v>38</v>
      </c>
    </row>
    <row r="12" spans="2:10" x14ac:dyDescent="0.25">
      <c r="G12">
        <f>G3/G10</f>
        <v>1.6099999999995085</v>
      </c>
    </row>
    <row r="13" spans="2:10" x14ac:dyDescent="0.25">
      <c r="B13" t="s">
        <v>9</v>
      </c>
      <c r="C13" t="s">
        <v>10</v>
      </c>
      <c r="D13" t="s">
        <v>11</v>
      </c>
      <c r="E13" t="s">
        <v>14</v>
      </c>
      <c r="G13" t="s">
        <v>9</v>
      </c>
      <c r="H13" t="s">
        <v>10</v>
      </c>
      <c r="I13" t="s">
        <v>11</v>
      </c>
      <c r="J13" t="s">
        <v>14</v>
      </c>
    </row>
    <row r="14" spans="2:10" x14ac:dyDescent="0.25">
      <c r="B14">
        <f>B10^2</f>
        <v>58.805784018804403</v>
      </c>
      <c r="C14">
        <f>(2*B3*TAN(B8)+B10)^2</f>
        <v>326.19241675857808</v>
      </c>
      <c r="D14">
        <f>(B14+C14+SQRT(B14*C14))*(B3/3)</f>
        <v>1570.4919034982213</v>
      </c>
      <c r="E14">
        <f>B5-D14</f>
        <v>4026.5080965017787</v>
      </c>
      <c r="G14">
        <f>G10^2</f>
        <v>104.52696083034395</v>
      </c>
      <c r="H14">
        <f>(2*G3*TAN(G8)+G10)^2</f>
        <v>654.08326683550547</v>
      </c>
      <c r="I14">
        <f>(G14+H14+SQRT(G14*H14))*(G3/3)</f>
        <v>5597.0008377049635</v>
      </c>
      <c r="J14">
        <f>G5-I14</f>
        <v>-8.3770496348734014E-4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3" sqref="E3"/>
    </sheetView>
  </sheetViews>
  <sheetFormatPr baseColWidth="10" defaultRowHeight="15" x14ac:dyDescent="0.25"/>
  <sheetData>
    <row r="1" spans="1:6" x14ac:dyDescent="0.25">
      <c r="A1" s="1" t="s">
        <v>15</v>
      </c>
      <c r="B1" t="s">
        <v>16</v>
      </c>
      <c r="D1" s="1" t="s">
        <v>27</v>
      </c>
    </row>
    <row r="2" spans="1:6" x14ac:dyDescent="0.25">
      <c r="A2" s="1" t="s">
        <v>17</v>
      </c>
      <c r="D2" s="1" t="s">
        <v>29</v>
      </c>
      <c r="E2" s="1" t="s">
        <v>30</v>
      </c>
      <c r="F2" s="1" t="s">
        <v>31</v>
      </c>
    </row>
    <row r="3" spans="1:6" x14ac:dyDescent="0.25">
      <c r="A3">
        <v>533</v>
      </c>
      <c r="B3" t="s">
        <v>18</v>
      </c>
      <c r="D3">
        <f>-(4*A9*A5*A13)/(A11)</f>
        <v>-0.25744443567178849</v>
      </c>
      <c r="E3">
        <f>1-EXP(D3)</f>
        <v>0.22697542228845902</v>
      </c>
      <c r="F3">
        <f>(A3*A7*A11)/(4*A5*A13)</f>
        <v>3312.4551144926168</v>
      </c>
    </row>
    <row r="4" spans="1:6" x14ac:dyDescent="0.25">
      <c r="A4" s="1" t="s">
        <v>19</v>
      </c>
    </row>
    <row r="5" spans="1:6" x14ac:dyDescent="0.25">
      <c r="A5">
        <v>0.25</v>
      </c>
      <c r="B5" t="s">
        <v>26</v>
      </c>
      <c r="D5" s="1" t="s">
        <v>32</v>
      </c>
    </row>
    <row r="6" spans="1:6" x14ac:dyDescent="0.25">
      <c r="A6" s="1" t="s">
        <v>20</v>
      </c>
      <c r="D6">
        <f>E3*F3</f>
        <v>751.8458984235275</v>
      </c>
      <c r="E6" t="s">
        <v>36</v>
      </c>
    </row>
    <row r="7" spans="1:6" x14ac:dyDescent="0.25">
      <c r="A7">
        <v>9.7200000000000006</v>
      </c>
      <c r="B7" t="s">
        <v>21</v>
      </c>
      <c r="D7" s="1" t="s">
        <v>33</v>
      </c>
    </row>
    <row r="8" spans="1:6" x14ac:dyDescent="0.25">
      <c r="A8" s="1" t="s">
        <v>22</v>
      </c>
      <c r="D8">
        <f>D6*A15^2</f>
        <v>7.8588166774970825</v>
      </c>
      <c r="E8" t="s">
        <v>35</v>
      </c>
    </row>
    <row r="9" spans="1:6" x14ac:dyDescent="0.25">
      <c r="A9">
        <f>'Cálculo por volumen'!G3/100</f>
        <v>0.16460386847464101</v>
      </c>
      <c r="B9" t="s">
        <v>23</v>
      </c>
      <c r="D9">
        <f>D8/9.81</f>
        <v>0.80110261748186362</v>
      </c>
      <c r="E9" t="s">
        <v>37</v>
      </c>
    </row>
    <row r="10" spans="1:6" x14ac:dyDescent="0.25">
      <c r="A10" s="1" t="s">
        <v>24</v>
      </c>
      <c r="C10" s="1" t="s">
        <v>28</v>
      </c>
    </row>
    <row r="11" spans="1:6" x14ac:dyDescent="0.25">
      <c r="A11">
        <f>('Cálculo por volumen'!G10+2*'Cálculo por volumen'!G3*TAN('Cálculo por volumen'!G8))/100</f>
        <v>0.25575051648735836</v>
      </c>
      <c r="B11" t="s">
        <v>23</v>
      </c>
      <c r="C11">
        <f>A11</f>
        <v>0.25575051648735836</v>
      </c>
    </row>
    <row r="12" spans="1:6" x14ac:dyDescent="0.25">
      <c r="A12" t="s">
        <v>25</v>
      </c>
    </row>
    <row r="13" spans="1:6" x14ac:dyDescent="0.25">
      <c r="A13">
        <v>0.4</v>
      </c>
      <c r="B13" t="s">
        <v>26</v>
      </c>
    </row>
    <row r="14" spans="1:6" x14ac:dyDescent="0.25">
      <c r="A14" s="1" t="s">
        <v>34</v>
      </c>
    </row>
    <row r="15" spans="1:6" x14ac:dyDescent="0.25">
      <c r="A15">
        <f>'Cálculo por volumen'!G10/100</f>
        <v>0.10223842762403183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13" workbookViewId="0">
      <selection activeCell="F29" sqref="F29"/>
    </sheetView>
  </sheetViews>
  <sheetFormatPr baseColWidth="10" defaultRowHeight="15" x14ac:dyDescent="0.25"/>
  <sheetData>
    <row r="1" spans="1:11" x14ac:dyDescent="0.25">
      <c r="A1" t="s">
        <v>39</v>
      </c>
    </row>
    <row r="2" spans="1:11" x14ac:dyDescent="0.25">
      <c r="A2" t="s">
        <v>40</v>
      </c>
    </row>
    <row r="3" spans="1:11" x14ac:dyDescent="0.25">
      <c r="A3" t="s">
        <v>41</v>
      </c>
    </row>
    <row r="5" spans="1:11" x14ac:dyDescent="0.25">
      <c r="A5" t="s">
        <v>64</v>
      </c>
      <c r="G5" t="s">
        <v>65</v>
      </c>
    </row>
    <row r="6" spans="1:11" x14ac:dyDescent="0.25">
      <c r="A6" s="1" t="s">
        <v>1</v>
      </c>
      <c r="C6" s="1" t="s">
        <v>45</v>
      </c>
      <c r="E6" t="s">
        <v>11</v>
      </c>
      <c r="G6" t="s">
        <v>1</v>
      </c>
      <c r="I6" t="s">
        <v>45</v>
      </c>
      <c r="K6" t="s">
        <v>11</v>
      </c>
    </row>
    <row r="7" spans="1:11" x14ac:dyDescent="0.25">
      <c r="A7">
        <v>13939</v>
      </c>
      <c r="B7" t="s">
        <v>2</v>
      </c>
      <c r="C7">
        <v>1.3</v>
      </c>
      <c r="E7">
        <f>A7*C7</f>
        <v>18120.7</v>
      </c>
      <c r="G7">
        <v>160.6</v>
      </c>
      <c r="H7" t="s">
        <v>2</v>
      </c>
      <c r="I7">
        <v>1.3</v>
      </c>
      <c r="K7">
        <f>G7*I7</f>
        <v>208.78</v>
      </c>
    </row>
    <row r="9" spans="1:11" x14ac:dyDescent="0.25">
      <c r="A9" t="s">
        <v>46</v>
      </c>
      <c r="G9" t="s">
        <v>46</v>
      </c>
    </row>
    <row r="10" spans="1:11" x14ac:dyDescent="0.25">
      <c r="A10" t="s">
        <v>47</v>
      </c>
      <c r="B10" t="s">
        <v>48</v>
      </c>
      <c r="C10" t="s">
        <v>49</v>
      </c>
      <c r="D10" t="s">
        <v>50</v>
      </c>
      <c r="G10" t="s">
        <v>47</v>
      </c>
      <c r="H10" t="s">
        <v>48</v>
      </c>
    </row>
    <row r="11" spans="1:11" x14ac:dyDescent="0.25">
      <c r="A11">
        <v>41.470457973748012</v>
      </c>
      <c r="B11">
        <v>20.739221383930818</v>
      </c>
      <c r="C11">
        <v>12.426939674491317</v>
      </c>
      <c r="D11">
        <v>10.369610691965407</v>
      </c>
      <c r="G11">
        <v>5.050985283431098</v>
      </c>
      <c r="H11">
        <v>8.1825961591545759</v>
      </c>
    </row>
    <row r="12" spans="1:11" x14ac:dyDescent="0.25">
      <c r="A12" s="1" t="s">
        <v>42</v>
      </c>
      <c r="G12" s="1" t="s">
        <v>42</v>
      </c>
    </row>
    <row r="13" spans="1:11" x14ac:dyDescent="0.25">
      <c r="A13" t="s">
        <v>51</v>
      </c>
      <c r="B13" t="s">
        <v>52</v>
      </c>
      <c r="C13" t="s">
        <v>53</v>
      </c>
      <c r="D13" t="s">
        <v>54</v>
      </c>
      <c r="G13" t="s">
        <v>51</v>
      </c>
    </row>
    <row r="14" spans="1:11" x14ac:dyDescent="0.25">
      <c r="A14">
        <f>C11*C11*D11</f>
        <v>1601.366843329474</v>
      </c>
      <c r="B14">
        <f>(A11*A11)</f>
        <v>1719.7988845524001</v>
      </c>
      <c r="C14">
        <f>C11*C11</f>
        <v>154.42882967344636</v>
      </c>
      <c r="D14">
        <f>(B11/3)*(B14+C14+SQRT(B14*C14))</f>
        <v>16519.333156619374</v>
      </c>
      <c r="G14">
        <f>G11*G11*H11</f>
        <v>208.75809447420013</v>
      </c>
    </row>
    <row r="15" spans="1:11" x14ac:dyDescent="0.25">
      <c r="A15" t="s">
        <v>55</v>
      </c>
      <c r="B15">
        <f>E7-D14-A14</f>
        <v>5.1152937885490246E-8</v>
      </c>
      <c r="G15" t="s">
        <v>55</v>
      </c>
      <c r="H15">
        <f>K7-J14-G14</f>
        <v>2.1905525799866155E-2</v>
      </c>
    </row>
    <row r="17" spans="1:8" x14ac:dyDescent="0.25">
      <c r="A17" s="1" t="s">
        <v>43</v>
      </c>
      <c r="G17" s="1" t="s">
        <v>43</v>
      </c>
    </row>
    <row r="18" spans="1:8" x14ac:dyDescent="0.25">
      <c r="A18" t="s">
        <v>55</v>
      </c>
      <c r="B18">
        <f>2*B11*TAN(35*PI()/180)+C11-A11</f>
        <v>0</v>
      </c>
      <c r="G18" t="s">
        <v>55</v>
      </c>
      <c r="H18">
        <f>1.62*G11-H11</f>
        <v>3.8031799931559362E-12</v>
      </c>
    </row>
    <row r="20" spans="1:8" x14ac:dyDescent="0.25">
      <c r="A20" s="1" t="s">
        <v>44</v>
      </c>
    </row>
    <row r="21" spans="1:8" x14ac:dyDescent="0.25">
      <c r="A21" t="s">
        <v>55</v>
      </c>
      <c r="B21">
        <f>2*D11-B11</f>
        <v>0</v>
      </c>
    </row>
    <row r="24" spans="1:8" x14ac:dyDescent="0.25">
      <c r="A24" t="s">
        <v>66</v>
      </c>
    </row>
    <row r="25" spans="1:8" x14ac:dyDescent="0.25">
      <c r="A25" t="s">
        <v>1</v>
      </c>
      <c r="C25" t="s">
        <v>45</v>
      </c>
      <c r="E25" t="s">
        <v>11</v>
      </c>
    </row>
    <row r="26" spans="1:8" x14ac:dyDescent="0.25">
      <c r="A26">
        <v>28.16</v>
      </c>
      <c r="B26" t="s">
        <v>2</v>
      </c>
      <c r="C26">
        <v>1.3</v>
      </c>
      <c r="E26">
        <f>A26*C26</f>
        <v>36.608000000000004</v>
      </c>
    </row>
    <row r="28" spans="1:8" x14ac:dyDescent="0.25">
      <c r="A28" t="s">
        <v>46</v>
      </c>
    </row>
    <row r="29" spans="1:8" x14ac:dyDescent="0.25">
      <c r="A29" t="s">
        <v>47</v>
      </c>
      <c r="B29" t="s">
        <v>48</v>
      </c>
    </row>
    <row r="30" spans="1:8" x14ac:dyDescent="0.25">
      <c r="A30">
        <v>2.8271785049016125</v>
      </c>
      <c r="B30">
        <v>4.5800291779406122</v>
      </c>
    </row>
    <row r="31" spans="1:8" x14ac:dyDescent="0.25">
      <c r="A31" t="s">
        <v>42</v>
      </c>
    </row>
    <row r="32" spans="1:8" x14ac:dyDescent="0.25">
      <c r="A32" t="s">
        <v>51</v>
      </c>
    </row>
    <row r="33" spans="1:2" x14ac:dyDescent="0.25">
      <c r="A33">
        <f>A30*A30*B30</f>
        <v>36.607890624964938</v>
      </c>
    </row>
    <row r="34" spans="1:2" x14ac:dyDescent="0.25">
      <c r="A34" t="s">
        <v>55</v>
      </c>
      <c r="B34">
        <f>E26-D33-A33</f>
        <v>1.0937503506625035E-4</v>
      </c>
    </row>
    <row r="36" spans="1:2" x14ac:dyDescent="0.25">
      <c r="A36" t="s">
        <v>43</v>
      </c>
    </row>
    <row r="37" spans="1:2" x14ac:dyDescent="0.25">
      <c r="A37" t="s">
        <v>55</v>
      </c>
      <c r="B37">
        <f>1.62*A30-B30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topLeftCell="A3" workbookViewId="0">
      <selection activeCell="D14" sqref="D14"/>
    </sheetView>
  </sheetViews>
  <sheetFormatPr baseColWidth="10" defaultRowHeight="15" x14ac:dyDescent="0.25"/>
  <sheetData>
    <row r="1" spans="1:17" x14ac:dyDescent="0.25">
      <c r="A1" t="s">
        <v>56</v>
      </c>
    </row>
    <row r="2" spans="1:17" x14ac:dyDescent="0.25">
      <c r="A2" t="s">
        <v>57</v>
      </c>
    </row>
    <row r="3" spans="1:17" x14ac:dyDescent="0.25">
      <c r="A3" t="s">
        <v>58</v>
      </c>
    </row>
    <row r="5" spans="1:17" x14ac:dyDescent="0.25">
      <c r="A5" t="s">
        <v>59</v>
      </c>
      <c r="G5" t="s">
        <v>61</v>
      </c>
    </row>
    <row r="6" spans="1:17" x14ac:dyDescent="0.25">
      <c r="A6" s="1" t="s">
        <v>1</v>
      </c>
      <c r="C6" s="1" t="s">
        <v>45</v>
      </c>
      <c r="E6" t="s">
        <v>11</v>
      </c>
      <c r="G6" s="1" t="s">
        <v>1</v>
      </c>
      <c r="I6" s="1" t="s">
        <v>45</v>
      </c>
      <c r="K6" t="s">
        <v>11</v>
      </c>
      <c r="M6" t="s">
        <v>1</v>
      </c>
      <c r="O6" t="s">
        <v>45</v>
      </c>
      <c r="Q6" t="s">
        <v>11</v>
      </c>
    </row>
    <row r="7" spans="1:17" x14ac:dyDescent="0.25">
      <c r="A7">
        <f>E7/C7</f>
        <v>253376.92307692306</v>
      </c>
      <c r="B7" t="s">
        <v>2</v>
      </c>
      <c r="C7">
        <v>1.3</v>
      </c>
      <c r="E7">
        <v>329390</v>
      </c>
      <c r="G7">
        <f>K7/I7</f>
        <v>163284.61538461538</v>
      </c>
      <c r="H7" t="s">
        <v>2</v>
      </c>
      <c r="I7">
        <v>1.3</v>
      </c>
      <c r="K7">
        <v>212270</v>
      </c>
      <c r="M7">
        <v>704.7</v>
      </c>
      <c r="N7" t="s">
        <v>2</v>
      </c>
      <c r="O7">
        <v>1.3</v>
      </c>
      <c r="Q7">
        <v>329390</v>
      </c>
    </row>
    <row r="9" spans="1:17" x14ac:dyDescent="0.25">
      <c r="A9" t="s">
        <v>46</v>
      </c>
      <c r="G9" t="s">
        <v>46</v>
      </c>
      <c r="M9" t="s">
        <v>46</v>
      </c>
    </row>
    <row r="10" spans="1:17" x14ac:dyDescent="0.25">
      <c r="A10" t="s">
        <v>47</v>
      </c>
      <c r="B10" t="s">
        <v>48</v>
      </c>
      <c r="C10" t="s">
        <v>49</v>
      </c>
      <c r="D10" t="s">
        <v>50</v>
      </c>
      <c r="G10" t="s">
        <v>47</v>
      </c>
      <c r="H10" t="s">
        <v>48</v>
      </c>
      <c r="I10" t="s">
        <v>49</v>
      </c>
      <c r="J10" t="s">
        <v>50</v>
      </c>
      <c r="M10" t="s">
        <v>47</v>
      </c>
      <c r="N10" t="s">
        <v>48</v>
      </c>
      <c r="O10" t="s">
        <v>49</v>
      </c>
      <c r="P10" t="s">
        <v>50</v>
      </c>
    </row>
    <row r="11" spans="1:17" x14ac:dyDescent="0.25">
      <c r="A11">
        <v>92.040498261833122</v>
      </c>
      <c r="B11">
        <v>41.020249130916532</v>
      </c>
      <c r="C11">
        <v>30</v>
      </c>
      <c r="D11">
        <v>10</v>
      </c>
      <c r="G11">
        <v>66.952783668144292</v>
      </c>
      <c r="H11">
        <v>28.476391834072121</v>
      </c>
      <c r="I11">
        <v>46.131754771196874</v>
      </c>
      <c r="J11">
        <v>10</v>
      </c>
      <c r="M11">
        <v>77.056553466484701</v>
      </c>
      <c r="N11">
        <v>33.528276733242038</v>
      </c>
      <c r="O11">
        <v>54.315808307852151</v>
      </c>
      <c r="P11">
        <v>10</v>
      </c>
    </row>
    <row r="12" spans="1:17" x14ac:dyDescent="0.25">
      <c r="A12" t="s">
        <v>42</v>
      </c>
      <c r="G12" t="s">
        <v>42</v>
      </c>
      <c r="M12" t="s">
        <v>42</v>
      </c>
    </row>
    <row r="13" spans="1:17" x14ac:dyDescent="0.25">
      <c r="A13" t="s">
        <v>60</v>
      </c>
      <c r="B13" t="s">
        <v>52</v>
      </c>
      <c r="C13" t="s">
        <v>53</v>
      </c>
      <c r="D13" t="s">
        <v>54</v>
      </c>
      <c r="G13" t="s">
        <v>60</v>
      </c>
      <c r="H13" t="s">
        <v>52</v>
      </c>
      <c r="I13" t="s">
        <v>53</v>
      </c>
      <c r="J13" t="s">
        <v>54</v>
      </c>
      <c r="M13" t="s">
        <v>60</v>
      </c>
      <c r="N13" t="s">
        <v>52</v>
      </c>
      <c r="O13" t="s">
        <v>53</v>
      </c>
      <c r="P13" t="s">
        <v>54</v>
      </c>
    </row>
    <row r="14" spans="1:17" x14ac:dyDescent="0.25">
      <c r="A14">
        <f>PI()/4*A11^2*C11</f>
        <v>199603.91637180711</v>
      </c>
      <c r="B14">
        <f>(A11*A11)</f>
        <v>8471.4533202865059</v>
      </c>
      <c r="C14">
        <f>D11*D11</f>
        <v>100</v>
      </c>
      <c r="D14" s="4">
        <f>(B11/3)*(B14+C14+SQRT(B14*C14))</f>
        <v>129786.13076683834</v>
      </c>
      <c r="G14">
        <f>PI()/4*G11^2*I11</f>
        <v>162415.37249437472</v>
      </c>
      <c r="H14">
        <f>(G11*G11)</f>
        <v>4482.6752409133287</v>
      </c>
      <c r="I14">
        <f>J11*J11</f>
        <v>100</v>
      </c>
      <c r="J14">
        <f>(H11/3)*(H14+I14+SQRT(H14*I14))</f>
        <v>49854.597609902732</v>
      </c>
      <c r="M14">
        <f>PI()/4*M11^2*O11</f>
        <v>253300.05778133572</v>
      </c>
      <c r="N14">
        <f>(M11*M11)</f>
        <v>5937.7124321332158</v>
      </c>
      <c r="O14">
        <f>P11*P11</f>
        <v>100</v>
      </c>
      <c r="P14">
        <f>(N11/3)*(N14+O14+SQRT(N14*O14))</f>
        <v>76089.942582546646</v>
      </c>
    </row>
    <row r="15" spans="1:17" x14ac:dyDescent="0.25">
      <c r="A15" t="s">
        <v>55</v>
      </c>
      <c r="B15">
        <f>E7-D14-A14</f>
        <v>-4.7138645430095494E-2</v>
      </c>
      <c r="G15" t="s">
        <v>55</v>
      </c>
      <c r="H15">
        <f>K7-J14-G14</f>
        <v>2.9895722545916215E-2</v>
      </c>
      <c r="M15" t="s">
        <v>55</v>
      </c>
      <c r="N15">
        <f>Q7-P14-M14</f>
        <v>-3.6388236912898719E-4</v>
      </c>
    </row>
    <row r="17" spans="1:14" x14ac:dyDescent="0.25">
      <c r="A17" t="s">
        <v>43</v>
      </c>
      <c r="G17" t="s">
        <v>43</v>
      </c>
      <c r="M17" t="s">
        <v>43</v>
      </c>
    </row>
    <row r="18" spans="1:14" x14ac:dyDescent="0.25">
      <c r="A18" t="s">
        <v>55</v>
      </c>
      <c r="B18">
        <f>2*B11*TAN(45*PI()/180)+D11-A11</f>
        <v>0</v>
      </c>
      <c r="G18" t="s">
        <v>55</v>
      </c>
      <c r="H18">
        <f>2*H11*TAN(45*PI()/180)+J11-G11</f>
        <v>0</v>
      </c>
      <c r="M18" t="s">
        <v>55</v>
      </c>
      <c r="N18">
        <f>2*N11*TAN(45*PI()/180)+P11-M11</f>
        <v>-6.3948846218409017E-13</v>
      </c>
    </row>
    <row r="20" spans="1:14" x14ac:dyDescent="0.25">
      <c r="A20" t="s">
        <v>44</v>
      </c>
      <c r="G20" t="s">
        <v>44</v>
      </c>
      <c r="M20" t="s">
        <v>44</v>
      </c>
    </row>
    <row r="21" spans="1:14" x14ac:dyDescent="0.25">
      <c r="A21" t="s">
        <v>55</v>
      </c>
      <c r="B21">
        <f>B11+C11</f>
        <v>71.02024913091654</v>
      </c>
      <c r="G21" t="s">
        <v>55</v>
      </c>
      <c r="H21">
        <f>1.62*H11-I11</f>
        <v>0</v>
      </c>
      <c r="M21" t="s">
        <v>55</v>
      </c>
      <c r="N21">
        <f>1.62*N11-O11</f>
        <v>0</v>
      </c>
    </row>
    <row r="24" spans="1:14" x14ac:dyDescent="0.25">
      <c r="A24" t="s">
        <v>62</v>
      </c>
      <c r="G24" t="s">
        <v>63</v>
      </c>
    </row>
    <row r="25" spans="1:14" x14ac:dyDescent="0.25">
      <c r="A25" s="1" t="s">
        <v>1</v>
      </c>
      <c r="C25" s="1" t="s">
        <v>45</v>
      </c>
      <c r="E25" t="s">
        <v>11</v>
      </c>
      <c r="G25" s="2" t="s">
        <v>1</v>
      </c>
      <c r="H25" s="2"/>
      <c r="I25" s="2" t="s">
        <v>45</v>
      </c>
      <c r="J25" s="2"/>
      <c r="K25" s="3" t="s">
        <v>11</v>
      </c>
    </row>
    <row r="26" spans="1:14" x14ac:dyDescent="0.25">
      <c r="A26">
        <v>253380</v>
      </c>
      <c r="B26" t="s">
        <v>2</v>
      </c>
      <c r="C26">
        <v>1.3</v>
      </c>
      <c r="E26">
        <f>A26*C26</f>
        <v>329394</v>
      </c>
      <c r="G26">
        <v>704.7</v>
      </c>
      <c r="H26" s="3" t="s">
        <v>2</v>
      </c>
      <c r="I26" s="3">
        <v>1.3</v>
      </c>
      <c r="J26" s="3"/>
      <c r="K26" s="3">
        <f>G26*I26</f>
        <v>916.11000000000013</v>
      </c>
    </row>
    <row r="27" spans="1:14" x14ac:dyDescent="0.25">
      <c r="G27" s="3"/>
      <c r="H27" s="3"/>
      <c r="I27" s="3"/>
      <c r="J27" s="3"/>
      <c r="K27" s="3"/>
    </row>
    <row r="28" spans="1:14" x14ac:dyDescent="0.25">
      <c r="A28" t="s">
        <v>46</v>
      </c>
      <c r="G28" s="3" t="s">
        <v>46</v>
      </c>
      <c r="H28" s="3"/>
      <c r="I28" s="3"/>
      <c r="J28" s="3"/>
      <c r="K28" s="3"/>
    </row>
    <row r="29" spans="1:14" x14ac:dyDescent="0.25">
      <c r="A29" t="s">
        <v>47</v>
      </c>
      <c r="B29" t="s">
        <v>48</v>
      </c>
      <c r="C29" t="s">
        <v>49</v>
      </c>
      <c r="D29" t="s">
        <v>50</v>
      </c>
      <c r="G29" s="3" t="s">
        <v>47</v>
      </c>
      <c r="H29" s="3" t="s">
        <v>48</v>
      </c>
      <c r="I29" s="3" t="s">
        <v>49</v>
      </c>
      <c r="J29" s="3" t="s">
        <v>50</v>
      </c>
      <c r="K29" s="3"/>
    </row>
    <row r="30" spans="1:14" x14ac:dyDescent="0.25">
      <c r="A30">
        <v>41.470457973748012</v>
      </c>
      <c r="B30">
        <v>20.739221383930818</v>
      </c>
      <c r="C30">
        <v>12.426939674491317</v>
      </c>
      <c r="D30">
        <v>4</v>
      </c>
      <c r="G30">
        <v>10.515515089146165</v>
      </c>
      <c r="H30">
        <v>4.6525599437313581</v>
      </c>
      <c r="I30">
        <v>7.5371471088447999</v>
      </c>
      <c r="J30">
        <v>4</v>
      </c>
      <c r="K30" s="3"/>
    </row>
    <row r="31" spans="1:14" x14ac:dyDescent="0.25">
      <c r="A31" t="s">
        <v>42</v>
      </c>
      <c r="G31" s="3" t="s">
        <v>42</v>
      </c>
      <c r="H31" s="3"/>
      <c r="I31" s="3"/>
      <c r="J31" s="3"/>
      <c r="K31" s="3"/>
    </row>
    <row r="32" spans="1:14" x14ac:dyDescent="0.25">
      <c r="A32" t="s">
        <v>60</v>
      </c>
      <c r="B32" t="s">
        <v>52</v>
      </c>
      <c r="C32" t="s">
        <v>53</v>
      </c>
      <c r="D32" t="s">
        <v>54</v>
      </c>
      <c r="G32" s="3" t="s">
        <v>60</v>
      </c>
      <c r="H32" s="3" t="s">
        <v>52</v>
      </c>
      <c r="I32" s="3" t="s">
        <v>53</v>
      </c>
      <c r="J32" s="3" t="s">
        <v>54</v>
      </c>
      <c r="K32" s="3"/>
    </row>
    <row r="33" spans="1:11" x14ac:dyDescent="0.25">
      <c r="A33">
        <f>PI()/4*A30^2*C30</f>
        <v>16785.401520839139</v>
      </c>
      <c r="B33">
        <f>(A30*A30)</f>
        <v>1719.7988845524001</v>
      </c>
      <c r="C33">
        <f>D30*D30</f>
        <v>16</v>
      </c>
      <c r="D33">
        <f>(B30/3)*(B33+C33+SQRT(B33*C33))</f>
        <v>13146.459126651544</v>
      </c>
      <c r="G33" s="3">
        <f>PI()/4*G30^2*I30</f>
        <v>654.5728305554137</v>
      </c>
      <c r="H33" s="3">
        <f>(G30*G30)</f>
        <v>110.57605759006067</v>
      </c>
      <c r="I33" s="3">
        <f>J30*J30</f>
        <v>16</v>
      </c>
      <c r="J33" s="3">
        <f>(H30/3)*(H33+I33+SQRT(H33*I33))</f>
        <v>261.5329841816021</v>
      </c>
      <c r="K33" s="3"/>
    </row>
    <row r="34" spans="1:11" x14ac:dyDescent="0.25">
      <c r="A34" t="s">
        <v>55</v>
      </c>
      <c r="B34">
        <f>E26-D33-A33</f>
        <v>299462.13935250934</v>
      </c>
      <c r="G34" s="3" t="s">
        <v>55</v>
      </c>
      <c r="H34" s="3">
        <f>K26-J33-G33</f>
        <v>4.1852629842651368E-3</v>
      </c>
      <c r="I34" s="3"/>
      <c r="J34" s="3"/>
      <c r="K34" s="3"/>
    </row>
    <row r="35" spans="1:11" x14ac:dyDescent="0.25">
      <c r="G35" s="3"/>
      <c r="H35" s="3"/>
      <c r="I35" s="3"/>
      <c r="J35" s="3"/>
      <c r="K35" s="3"/>
    </row>
    <row r="36" spans="1:11" x14ac:dyDescent="0.25">
      <c r="A36" t="s">
        <v>43</v>
      </c>
      <c r="G36" s="3" t="s">
        <v>43</v>
      </c>
      <c r="H36" s="3"/>
      <c r="I36" s="3"/>
      <c r="J36" s="3"/>
      <c r="K36" s="3"/>
    </row>
    <row r="37" spans="1:11" x14ac:dyDescent="0.25">
      <c r="A37" t="s">
        <v>55</v>
      </c>
      <c r="B37">
        <f>2*B30*TAN(35*PI()/180)+D30-A30</f>
        <v>-8.4269396744912797</v>
      </c>
      <c r="G37" s="3" t="s">
        <v>55</v>
      </c>
      <c r="H37" s="3">
        <f>2*H30*TAN(35*PI()/180)+J30-G30</f>
        <v>3.1441516057384433E-13</v>
      </c>
      <c r="I37" s="3"/>
      <c r="J37" s="3"/>
      <c r="K37" s="3"/>
    </row>
    <row r="38" spans="1:11" x14ac:dyDescent="0.25">
      <c r="G38" s="3"/>
      <c r="H38" s="3"/>
      <c r="I38" s="3"/>
      <c r="J38" s="3"/>
      <c r="K38" s="3"/>
    </row>
    <row r="39" spans="1:11" x14ac:dyDescent="0.25">
      <c r="A39" t="s">
        <v>44</v>
      </c>
      <c r="G39" s="3" t="s">
        <v>44</v>
      </c>
      <c r="H39" s="3"/>
      <c r="I39" s="3"/>
      <c r="J39" s="3"/>
      <c r="K39" s="3"/>
    </row>
    <row r="40" spans="1:11" x14ac:dyDescent="0.25">
      <c r="A40" t="s">
        <v>55</v>
      </c>
      <c r="B40">
        <f>1.62*B30-C30</f>
        <v>21.170598967476614</v>
      </c>
      <c r="G40" s="3" t="s">
        <v>55</v>
      </c>
      <c r="H40" s="3">
        <f>1.62*H30-I30</f>
        <v>0</v>
      </c>
      <c r="I40" s="3"/>
      <c r="J40" s="3"/>
      <c r="K40" s="3"/>
    </row>
  </sheetData>
  <scenarios current="2">
    <scenario name="Adicional" count="3" user="Autor" comment="Creado por Autor el 10/1/2018">
      <inputCells r="A11" val="48.374112909098"/>
      <inputCells r="B11" val="31.6864004510389"/>
      <inputCells r="C11" val="51.331968730683"/>
    </scenario>
    <scenario name="Mineral" count="3" user="Autor" comment="Creado por Autor el 10/1/2018">
      <inputCells r="A11" val="29.5979086817967"/>
      <inputCells r="B11" val="18.2788011303374"/>
      <inputCells r="C11" val="29.6116578311466"/>
    </scenario>
    <scenario name="Levadura" count="3" user="Autor" comment="Creado por Autor el 10/1/2018">
      <inputCells r="A11" val="10.5155150891462"/>
      <inputCells r="B11" val="4.65255994373136"/>
      <inputCells r="C11" val="7.5371471088448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Cálculo por volumen</vt:lpstr>
      <vt:lpstr>Cálculo de fuerza</vt:lpstr>
      <vt:lpstr>Calculo tolva romana</vt:lpstr>
      <vt:lpstr>Cálculo contenedor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2018-10-02T20:56:00Z</dcterms:modified>
</cp:coreProperties>
</file>