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MEN" sheetId="1" state="visible" r:id="rId2"/>
    <sheet name="L1" sheetId="2" state="visible" r:id="rId3"/>
    <sheet name="CAMPO-L1" sheetId="3" state="visible" r:id="rId4"/>
    <sheet name="L2" sheetId="4" state="visible" r:id="rId5"/>
    <sheet name="CAMPO-L2" sheetId="5" state="visible" r:id="rId6"/>
    <sheet name="L7" sheetId="6" state="visible" r:id="rId7"/>
    <sheet name="CAMPO-L7" sheetId="7" state="visible" r:id="rId8"/>
  </sheets>
  <externalReferences>
    <externalReference r:id="rId9"/>
  </externalReferences>
  <definedNames>
    <definedName function="false" hidden="false" localSheetId="2" name="_xlnm.Print_Area" vbProcedure="false">'CAMPO-L1'!$A$1:$G$37</definedName>
    <definedName function="false" hidden="false" localSheetId="4" name="_xlnm.Print_Area" vbProcedure="false">'CAMPO-L2'!$A$1:$G$35</definedName>
    <definedName function="false" hidden="false" localSheetId="6" name="_xlnm.Print_Area" vbProcedure="false">'CAMPO-L7'!$A$1:$G$26</definedName>
    <definedName function="false" hidden="false" localSheetId="1" name="_xlnm.Print_Area" vbProcedure="false">L1!$A$1:$N$72</definedName>
    <definedName function="false" hidden="false" localSheetId="3" name="_xlnm.Print_Area" vbProcedure="false">L2!$A$1:$M$70</definedName>
    <definedName function="false" hidden="false" localSheetId="5" name="_xlnm.Print_Area" vbProcedure="false">L7!$A$1:$M$52</definedName>
    <definedName function="false" hidden="false" localSheetId="1" name="_xlnm.Print_Area" vbProcedure="false">L1!$A$1:$N$72</definedName>
    <definedName function="false" hidden="false" localSheetId="2" name="_xlnm.Print_Area" vbProcedure="false">'CAMPO-L1'!$A$1:$G$37</definedName>
    <definedName function="false" hidden="false" localSheetId="3" name="_xlnm.Print_Area" vbProcedure="false">L2!$A$1:$M$70</definedName>
    <definedName function="false" hidden="false" localSheetId="4" name="_xlnm.Print_Area" vbProcedure="false">'CAMPO-L2'!$A$1:$G$35</definedName>
    <definedName function="false" hidden="false" localSheetId="5" name="_xlnm.Print_Area" vbProcedure="false">L7!$A$1:$M$52</definedName>
    <definedName function="false" hidden="false" localSheetId="6" name="_xlnm.Print_Area" vbProcedure="false">'CAMPO-L7'!$A$1:$G$26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7" authorId="0">
      <text>
        <r>
          <rPr>
            <b val="true"/>
            <sz val="12"/>
            <color rgb="FF000000"/>
            <rFont val="Tahoma"/>
            <family val="2"/>
            <charset val="1"/>
          </rPr>
          <t xml:space="preserve">HECTOR LEON HIDALGO:
</t>
        </r>
        <r>
          <rPr>
            <sz val="12"/>
            <color rgb="FF000000"/>
            <rFont val="Tahoma"/>
            <family val="2"/>
            <charset val="1"/>
          </rPr>
          <t xml:space="preserve">NUEVO: pruebas en L7 para valorar si se puede hacer el cambio por csto</t>
        </r>
      </text>
    </comment>
    <comment ref="DC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HECTOR LEON HIDALGO:
</t>
        </r>
        <r>
          <rPr>
            <sz val="9"/>
            <color rgb="FF000000"/>
            <rFont val="Tahoma"/>
            <family val="2"/>
            <charset val="1"/>
          </rPr>
          <t xml:space="preserve">subio el Vap Feed un 2,5% de 214.00 a 219.33</t>
        </r>
      </text>
    </comment>
    <comment ref="DD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HECTOR LEON HIDALGO:
</t>
        </r>
        <r>
          <rPr>
            <sz val="9"/>
            <color rgb="FF000000"/>
            <rFont val="Tahoma"/>
            <family val="2"/>
            <charset val="1"/>
          </rPr>
          <t xml:space="preserve">Se bajó por instrucción de Osman Marín</t>
        </r>
      </text>
    </comment>
    <comment ref="DD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HECTOR LEON HIDALGO:
</t>
        </r>
        <r>
          <rPr>
            <sz val="9"/>
            <color rgb="FF000000"/>
            <rFont val="Tahoma"/>
            <family val="2"/>
            <charset val="1"/>
          </rPr>
          <t xml:space="preserve">EFECTO APOLO SOLO EN UNA FINCA</t>
        </r>
      </text>
    </comment>
  </commentList>
</comments>
</file>

<file path=xl/sharedStrings.xml><?xml version="1.0" encoding="utf-8"?>
<sst xmlns="http://schemas.openxmlformats.org/spreadsheetml/2006/main" count="178" uniqueCount="108">
  <si>
    <t xml:space="preserve">COMPRAS SEMANALES</t>
  </si>
  <si>
    <t xml:space="preserve">31-11-2017</t>
  </si>
  <si>
    <t xml:space="preserve">TOTAL DE VACAS EN ORDEÑO</t>
  </si>
  <si>
    <t xml:space="preserve">TOTAL DE VACAS CON LACTOTROPINA (promedio mes)</t>
  </si>
  <si>
    <t xml:space="preserve">DÍAS LACTANCIA PROMEDIO</t>
  </si>
  <si>
    <t xml:space="preserve">CARGA ANIMAL (VACAS PRODUCCIÓN/HECTÁREA)</t>
  </si>
  <si>
    <t xml:space="preserve">VAP FEED (quintales)</t>
  </si>
  <si>
    <t xml:space="preserve">APOLO 16 (quintales)</t>
  </si>
  <si>
    <t xml:space="preserve">HARINA DE SOYA (quintales)</t>
  </si>
  <si>
    <t xml:space="preserve">FIBROSO SM (quintales)</t>
  </si>
  <si>
    <t xml:space="preserve">CITROCOM</t>
  </si>
  <si>
    <t xml:space="preserve">CASCARILLA DE SOYA (quintales) 40 KG</t>
  </si>
  <si>
    <t xml:space="preserve">DESTILADOS DE MAÍZ (quintales)</t>
  </si>
  <si>
    <t xml:space="preserve">PROLAC (bolsas)</t>
  </si>
  <si>
    <t xml:space="preserve">MULTIPLEX ORO (bolsas)</t>
  </si>
  <si>
    <t xml:space="preserve">HENO (pacas)</t>
  </si>
  <si>
    <t xml:space="preserve">CAÑA DE AZÚCAR (TM)</t>
  </si>
  <si>
    <t xml:space="preserve">MELAZA (estañon de 320 kilos)</t>
  </si>
  <si>
    <t xml:space="preserve">INDICES DE EVALUACIÓN POR SEMANA</t>
  </si>
  <si>
    <t xml:space="preserve">PRODUCCIÓN TOTAL PROYECTADA</t>
  </si>
  <si>
    <t xml:space="preserve">TOTAL GRANO CONSUMIDO</t>
  </si>
  <si>
    <t xml:space="preserve">RELACIÓN TÉCNICA GLOBAL L:C</t>
  </si>
  <si>
    <t xml:space="preserve">PRODUCCIÓN TOTAL REAL</t>
  </si>
  <si>
    <t xml:space="preserve">DIFERENCIA PROD PROY VRS REAL</t>
  </si>
  <si>
    <t xml:space="preserve">DIFERENCIA PROD PROY VRS REAL (%)</t>
  </si>
  <si>
    <t xml:space="preserve">PRODUCCIÓN DIARIA REAL</t>
  </si>
  <si>
    <t xml:space="preserve">PRODUCCIÓN POTENCIAL ADICIONAL POR DÍA</t>
  </si>
  <si>
    <t xml:space="preserve">RELACIÓN TÉCNICA GLOBAL L:C LECHE REAL</t>
  </si>
  <si>
    <t xml:space="preserve">PROMEDIO KILOS VAP FEED/VACA/DIA</t>
  </si>
  <si>
    <t xml:space="preserve">PROMEDIO KILOS OTROS GRANOS/VACA/DÍA</t>
  </si>
  <si>
    <t xml:space="preserve">PROMEDIO KILOS GRANO TOTAL/VACA/DÍA</t>
  </si>
  <si>
    <t xml:space="preserve">INGRESO TOTAL REAL</t>
  </si>
  <si>
    <t xml:space="preserve">GASTO EN GRANO</t>
  </si>
  <si>
    <t xml:space="preserve">COSTO LACTOTROPINA POR SEMANA (4,175 C/U)</t>
  </si>
  <si>
    <t xml:space="preserve">INGRESO MARGINAL (ingreso total - gasto en grano)</t>
  </si>
  <si>
    <t xml:space="preserve">RELACIÓN ECONÓMICA GLOBAL L:C PROYECTADA</t>
  </si>
  <si>
    <t xml:space="preserve">% ALIMENTACIÓN GRANO DEL INGRESO TOTAL</t>
  </si>
  <si>
    <t xml:space="preserve">VALOR DE LIQUIDEZ DOS PINOS</t>
  </si>
  <si>
    <t xml:space="preserve">VALOR DE LIQUIDEZ DOS PINOS %</t>
  </si>
  <si>
    <t xml:space="preserve">NECESIDAD DIARIA DE PASTO/M2 PROMEDIO (40%)</t>
  </si>
  <si>
    <t xml:space="preserve">PROMEDIO KILOS DE LECHE/VACA/DÍA PROYECTADO</t>
  </si>
  <si>
    <t xml:space="preserve">PROMEDIO KILOS DE LECHE/VACA/DÍA LECHE REAL</t>
  </si>
  <si>
    <t xml:space="preserve">RELACIÓN GRASA:PROTEÍNA DE LA LIQUIDACIÓN</t>
  </si>
  <si>
    <t xml:space="preserve">MUN EN LA BOLETA DE PAGO</t>
  </si>
  <si>
    <t xml:space="preserve">14.08 y 15.72</t>
  </si>
  <si>
    <t xml:space="preserve">17.08 y 18.02</t>
  </si>
  <si>
    <t xml:space="preserve">12.95 y 16.46</t>
  </si>
  <si>
    <t xml:space="preserve">15.32 y 15.61</t>
  </si>
  <si>
    <t xml:space="preserve">11.8 y 12.1</t>
  </si>
  <si>
    <t xml:space="preserve">ND</t>
  </si>
  <si>
    <t xml:space="preserve">15.32 y 12.14</t>
  </si>
  <si>
    <t xml:space="preserve">14.6 y 16.6</t>
  </si>
  <si>
    <t xml:space="preserve">19.5 y 17.03</t>
  </si>
  <si>
    <t xml:space="preserve">17.42 y 16.89</t>
  </si>
  <si>
    <t xml:space="preserve">13.41 y 12.82</t>
  </si>
  <si>
    <t xml:space="preserve">13.73 y 12.25</t>
  </si>
  <si>
    <t xml:space="preserve">12.32 y 10.76</t>
  </si>
  <si>
    <t xml:space="preserve">14.3 Y 13.2</t>
  </si>
  <si>
    <t xml:space="preserve">10.35 y 11.63</t>
  </si>
  <si>
    <t xml:space="preserve">10.75 y 11.57</t>
  </si>
  <si>
    <t xml:space="preserve">14.4 y nd</t>
  </si>
  <si>
    <t xml:space="preserve">15.47 y 13.74</t>
  </si>
  <si>
    <t xml:space="preserve">17.9 y 15.7</t>
  </si>
  <si>
    <t xml:space="preserve">PRECIO DE LA LECHE (kilo)</t>
  </si>
  <si>
    <t xml:space="preserve">COSTO POR KILO DE GRANO</t>
  </si>
  <si>
    <t xml:space="preserve">KILOS LIBRES POR VACA POR DÍA (RESTANDO GASTO)</t>
  </si>
  <si>
    <t xml:space="preserve">COSTO POR VACA POR DÍA</t>
  </si>
  <si>
    <t xml:space="preserve">% SOLIDOS TOTALES</t>
  </si>
  <si>
    <t xml:space="preserve">% GRASA</t>
  </si>
  <si>
    <t xml:space="preserve">% PROTEINA</t>
  </si>
  <si>
    <t xml:space="preserve">KILOS SOLIDOS TOTALES</t>
  </si>
  <si>
    <t xml:space="preserve">KILOS GRASA</t>
  </si>
  <si>
    <t xml:space="preserve">KILOS PROTEÍNA</t>
  </si>
  <si>
    <t xml:space="preserve">KILOS LACTOSA+MINERALES</t>
  </si>
  <si>
    <t xml:space="preserve">CONTEO CÉLULAS SOMÁTICAS 3801</t>
  </si>
  <si>
    <t xml:space="preserve">CONTEO CÉLULAS SOMÁTICAS 3802</t>
  </si>
  <si>
    <t xml:space="preserve">CONSULTORES EN AGROGESTION, S.A.</t>
  </si>
  <si>
    <t xml:space="preserve">FINCA SAN LUIS, OSMAN MARIN, 25/02/2019</t>
  </si>
  <si>
    <t xml:space="preserve">CANTIDAD DE ALIMENTOS POR VACA L1</t>
  </si>
  <si>
    <t xml:space="preserve">Número Vaca</t>
  </si>
  <si>
    <t xml:space="preserve">Número Parto</t>
  </si>
  <si>
    <t xml:space="preserve">Kilos Leche</t>
  </si>
  <si>
    <t xml:space="preserve">Días Lactancia</t>
  </si>
  <si>
    <t xml:space="preserve">Días Preñez</t>
  </si>
  <si>
    <t xml:space="preserve">VAP FEED</t>
  </si>
  <si>
    <t xml:space="preserve">PROLAC</t>
  </si>
  <si>
    <t xml:space="preserve">MULTIPLEX ORO</t>
  </si>
  <si>
    <t xml:space="preserve">HENO ARROZ</t>
  </si>
  <si>
    <t xml:space="preserve">ESTRELLA R1 DIC-18</t>
  </si>
  <si>
    <t xml:space="preserve">PRIMERA</t>
  </si>
  <si>
    <t xml:space="preserve">SEGUNDA</t>
  </si>
  <si>
    <t xml:space="preserve">TERCERA</t>
  </si>
  <si>
    <t xml:space="preserve">TOTALES</t>
  </si>
  <si>
    <t xml:space="preserve">PROMEDIOS</t>
  </si>
  <si>
    <t xml:space="preserve">SACOS/SEMANA</t>
  </si>
  <si>
    <t xml:space="preserve">Ingreso por semana</t>
  </si>
  <si>
    <t xml:space="preserve">RELACIÓN L:C SOLO VAP FEED</t>
  </si>
  <si>
    <t xml:space="preserve">Gasto por semana</t>
  </si>
  <si>
    <t xml:space="preserve">RELACIÓN L:C A VALOR VAP FEED</t>
  </si>
  <si>
    <t xml:space="preserve">Gasto sobre Ingreso</t>
  </si>
  <si>
    <t xml:space="preserve">Sacos por día</t>
  </si>
  <si>
    <t xml:space="preserve">Sacos por semana</t>
  </si>
  <si>
    <t xml:space="preserve">200 gramos GRACETTO</t>
  </si>
  <si>
    <t xml:space="preserve">CANTIDAD DE ALIMENTOS POR VACA L2</t>
  </si>
  <si>
    <t xml:space="preserve">ESTRELLA R2 DIC-2018</t>
  </si>
  <si>
    <t xml:space="preserve">CANTIDAD DE ALIMENTOS POR VACA L7</t>
  </si>
  <si>
    <t xml:space="preserve">APOLO 16</t>
  </si>
  <si>
    <t xml:space="preserve">ESTRELLA R7 DIC-2018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</si>
</sst>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/MM/YYYY"/>
    <numFmt numFmtId="166" formatCode="#,##0"/>
    <numFmt numFmtId="167" formatCode="#,##0.0"/>
    <numFmt numFmtId="168" formatCode="0"/>
    <numFmt numFmtId="169" formatCode="0.0"/>
    <numFmt numFmtId="170" formatCode="#,##0.00"/>
    <numFmt numFmtId="171" formatCode="0\ %"/>
    <numFmt numFmtId="172" formatCode="0.0%"/>
    <numFmt numFmtId="173" formatCode="#,##0.00,_€"/>
    <numFmt numFmtId="174" formatCode="0.00"/>
    <numFmt numFmtId="175" formatCode="\₡#,##0.00"/>
    <numFmt numFmtId="176" formatCode="0.00\ %"/>
    <numFmt numFmtId="177" formatCode="[$₡-140A]#,##0.00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000000"/>
      <name val="Calibri"/>
      <family val="2"/>
      <charset val="1"/>
    </font>
    <font>
      <b val="true"/>
      <u val="single"/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color rgb="FF000000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000000"/>
      <name val="Lucida Sans Unicode"/>
      <family val="2"/>
      <charset val="1"/>
    </font>
    <font>
      <b val="true"/>
      <sz val="10"/>
      <name val="Lucida Sans Unicode"/>
      <family val="2"/>
      <charset val="1"/>
    </font>
    <font>
      <sz val="10"/>
      <name val="Lucida Sans Unicode"/>
      <family val="2"/>
      <charset val="1"/>
    </font>
    <font>
      <sz val="18"/>
      <color rgb="FF000000"/>
      <name val="Calibri"/>
      <family val="2"/>
      <charset val="1"/>
    </font>
    <font>
      <b val="true"/>
      <sz val="18"/>
      <color rgb="FF000000"/>
      <name val="Lucida Sans Unicode"/>
      <family val="2"/>
      <charset val="1"/>
    </font>
    <font>
      <sz val="18"/>
      <name val="Lucida Sans Unicode"/>
      <family val="2"/>
      <charset val="1"/>
    </font>
    <font>
      <b val="true"/>
      <sz val="18"/>
      <name val="Lucida Sans Unicode"/>
      <family val="2"/>
      <charset val="1"/>
    </font>
    <font>
      <b val="true"/>
      <sz val="12"/>
      <name val="Lucida Sans Unicode"/>
      <family val="2"/>
      <charset val="1"/>
    </font>
    <font>
      <b val="true"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b val="true"/>
      <sz val="14"/>
      <name val="Lucida Sans Unicode"/>
      <family val="2"/>
      <charset val="1"/>
    </font>
    <font>
      <sz val="14"/>
      <name val="Lucida Sans Unicode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5B3D7"/>
        <bgColor rgb="FF8EB4E3"/>
      </patternFill>
    </fill>
    <fill>
      <patternFill patternType="solid">
        <fgColor rgb="FF8EB4E3"/>
        <bgColor rgb="FF95B3D7"/>
      </patternFill>
    </fill>
    <fill>
      <patternFill patternType="solid">
        <fgColor rgb="FFC3D69B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C3D69B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6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" fillId="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9" fillId="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1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6" fillId="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9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7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7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6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7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6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6" fillId="9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9" fillId="3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1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19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18" fillId="2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1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8" fillId="2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18" fillId="1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8" fillId="2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8" fillId="1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BALANCE%2028-01-2019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L1"/>
      <sheetName val="CAMPO-L1"/>
      <sheetName val="L2"/>
      <sheetName val="CAMPO-L2"/>
      <sheetName val="L7"/>
      <sheetName val="CAMPO-L7"/>
    </sheetNames>
    <sheetDataSet>
      <sheetData sheetId="0"/>
      <sheetData sheetId="1">
        <row r="61">
          <cell r="C61">
            <v>55</v>
          </cell>
        </row>
        <row r="61">
          <cell r="E61">
            <v>1393.18</v>
          </cell>
        </row>
        <row r="61">
          <cell r="M61">
            <v>2009.17</v>
          </cell>
        </row>
        <row r="63">
          <cell r="H63">
            <v>73.4254347826087</v>
          </cell>
          <cell r="I63">
            <v>2.184</v>
          </cell>
          <cell r="J63">
            <v>16.7391304347826</v>
          </cell>
          <cell r="K63">
            <v>1.925</v>
          </cell>
          <cell r="L63">
            <v>36.09375</v>
          </cell>
        </row>
      </sheetData>
      <sheetData sheetId="2"/>
      <sheetData sheetId="3">
        <row r="64">
          <cell r="C64">
            <v>58</v>
          </cell>
        </row>
        <row r="64">
          <cell r="E64">
            <v>1047.83</v>
          </cell>
        </row>
        <row r="64">
          <cell r="L64">
            <v>2141.04</v>
          </cell>
        </row>
        <row r="66">
          <cell r="H66">
            <v>53.3521739130435</v>
          </cell>
          <cell r="I66">
            <v>17.6521739130435</v>
          </cell>
          <cell r="J66">
            <v>2.03</v>
          </cell>
          <cell r="K66">
            <v>38.0625</v>
          </cell>
        </row>
      </sheetData>
      <sheetData sheetId="4"/>
      <sheetData sheetId="5">
        <row r="44">
          <cell r="C44">
            <v>38</v>
          </cell>
        </row>
        <row r="44">
          <cell r="E44">
            <v>810.76</v>
          </cell>
        </row>
        <row r="44">
          <cell r="L44">
            <v>1243.84</v>
          </cell>
        </row>
        <row r="46">
          <cell r="H46">
            <v>42.8810869565217</v>
          </cell>
          <cell r="I46">
            <v>11.5652173913043</v>
          </cell>
          <cell r="J46">
            <v>1.33</v>
          </cell>
          <cell r="K46">
            <v>24.9375</v>
          </cell>
        </row>
      </sheetData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Q5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2" ySplit="1" topLeftCell="DB17" activePane="bottomRight" state="frozen"/>
      <selection pane="topLeft" activeCell="A1" activeCellId="0" sqref="A1"/>
      <selection pane="topRight" activeCell="DB1" activeCellId="0" sqref="DB1"/>
      <selection pane="bottomLeft" activeCell="A17" activeCellId="0" sqref="A17"/>
      <selection pane="bottomRight" activeCell="B11" activeCellId="0" sqref="B11"/>
    </sheetView>
  </sheetViews>
  <sheetFormatPr defaultRowHeight="15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62.71"/>
    <col collapsed="false" customWidth="true" hidden="false" outlineLevel="0" max="47" min="3" style="1" width="18.43"/>
    <col collapsed="false" customWidth="true" hidden="false" outlineLevel="0" max="48" min="48" style="1" width="15"/>
    <col collapsed="false" customWidth="true" hidden="false" outlineLevel="0" max="52" min="49" style="1" width="18.43"/>
    <col collapsed="false" customWidth="true" hidden="false" outlineLevel="0" max="53" min="53" style="1" width="15"/>
    <col collapsed="false" customWidth="true" hidden="false" outlineLevel="0" max="56" min="54" style="1" width="18.43"/>
    <col collapsed="false" customWidth="true" hidden="false" outlineLevel="0" max="103" min="57" style="2" width="18.43"/>
    <col collapsed="false" customWidth="true" hidden="false" outlineLevel="0" max="105" min="104" style="2" width="19.85"/>
    <col collapsed="false" customWidth="true" hidden="false" outlineLevel="0" max="121" min="106" style="2" width="18.43"/>
    <col collapsed="false" customWidth="false" hidden="false" outlineLevel="0" max="1025" min="122" style="1" width="11.43"/>
  </cols>
  <sheetData>
    <row r="1" customFormat="false" ht="18.75" hidden="false" customHeight="false" outlineLevel="0" collapsed="false">
      <c r="A1" s="3"/>
      <c r="B1" s="3" t="s">
        <v>0</v>
      </c>
      <c r="C1" s="4" t="n">
        <v>40661</v>
      </c>
      <c r="D1" s="4" t="n">
        <v>40681</v>
      </c>
      <c r="E1" s="4" t="n">
        <v>40698</v>
      </c>
      <c r="F1" s="4" t="n">
        <v>40721</v>
      </c>
      <c r="G1" s="4" t="n">
        <v>40743</v>
      </c>
      <c r="H1" s="4" t="n">
        <v>40763</v>
      </c>
      <c r="I1" s="4" t="n">
        <v>40789</v>
      </c>
      <c r="J1" s="4" t="n">
        <v>40817</v>
      </c>
      <c r="K1" s="4" t="n">
        <v>40835</v>
      </c>
      <c r="L1" s="4" t="n">
        <v>40845</v>
      </c>
      <c r="M1" s="4" t="n">
        <v>40882</v>
      </c>
      <c r="N1" s="4" t="n">
        <v>40907</v>
      </c>
      <c r="O1" s="4" t="n">
        <v>40924</v>
      </c>
      <c r="P1" s="5" t="n">
        <v>40936</v>
      </c>
      <c r="Q1" s="4" t="n">
        <v>40971</v>
      </c>
      <c r="R1" s="4" t="n">
        <v>41006</v>
      </c>
      <c r="S1" s="4" t="n">
        <v>41027</v>
      </c>
      <c r="T1" s="4" t="n">
        <v>41047</v>
      </c>
      <c r="U1" s="4" t="n">
        <v>41062</v>
      </c>
      <c r="V1" s="4" t="n">
        <v>41092</v>
      </c>
      <c r="W1" s="4" t="n">
        <v>41118</v>
      </c>
      <c r="X1" s="4" t="n">
        <v>41153</v>
      </c>
      <c r="Y1" s="4" t="n">
        <v>41181</v>
      </c>
      <c r="Z1" s="4" t="n">
        <v>41202</v>
      </c>
      <c r="AA1" s="4" t="n">
        <v>41238</v>
      </c>
      <c r="AB1" s="4" t="n">
        <v>41265</v>
      </c>
      <c r="AC1" s="4" t="n">
        <v>41300</v>
      </c>
      <c r="AD1" s="4" t="n">
        <v>41324</v>
      </c>
      <c r="AE1" s="4" t="n">
        <v>41349</v>
      </c>
      <c r="AF1" s="4" t="n">
        <v>41363</v>
      </c>
      <c r="AG1" s="4" t="n">
        <v>41378</v>
      </c>
      <c r="AH1" s="4" t="n">
        <v>41395</v>
      </c>
      <c r="AI1" s="4" t="n">
        <v>41415</v>
      </c>
      <c r="AJ1" s="4" t="n">
        <v>41426</v>
      </c>
      <c r="AK1" s="4" t="n">
        <v>41441</v>
      </c>
      <c r="AL1" s="4" t="n">
        <v>41455</v>
      </c>
      <c r="AM1" s="4" t="n">
        <v>41470</v>
      </c>
      <c r="AN1" s="6" t="n">
        <v>41489</v>
      </c>
      <c r="AO1" s="6" t="n">
        <v>41517</v>
      </c>
      <c r="AP1" s="6" t="n">
        <v>41532</v>
      </c>
      <c r="AQ1" s="6" t="n">
        <v>41546</v>
      </c>
      <c r="AR1" s="6" t="n">
        <v>41567</v>
      </c>
      <c r="AS1" s="6" t="n">
        <v>41587</v>
      </c>
      <c r="AT1" s="6" t="n">
        <v>41624</v>
      </c>
      <c r="AU1" s="4" t="n">
        <v>41664</v>
      </c>
      <c r="AV1" s="4" t="n">
        <v>41692</v>
      </c>
      <c r="AW1" s="4" t="n">
        <v>41713</v>
      </c>
      <c r="AX1" s="4" t="n">
        <v>41727</v>
      </c>
      <c r="AY1" s="4" t="n">
        <v>41748</v>
      </c>
      <c r="AZ1" s="4" t="n">
        <v>41769</v>
      </c>
      <c r="BA1" s="4" t="n">
        <v>41797</v>
      </c>
      <c r="BB1" s="4" t="n">
        <v>41897</v>
      </c>
      <c r="BC1" s="4" t="n">
        <v>41937</v>
      </c>
      <c r="BD1" s="4" t="n">
        <v>41966</v>
      </c>
      <c r="BE1" s="4" t="n">
        <v>41998</v>
      </c>
      <c r="BF1" s="4" t="n">
        <v>42037</v>
      </c>
      <c r="BG1" s="4" t="n">
        <v>42061</v>
      </c>
      <c r="BH1" s="4" t="n">
        <v>42082</v>
      </c>
      <c r="BI1" s="4" t="n">
        <v>42130</v>
      </c>
      <c r="BJ1" s="4" t="n">
        <v>42155</v>
      </c>
      <c r="BK1" s="4" t="n">
        <v>42181</v>
      </c>
      <c r="BL1" s="4" t="n">
        <v>42214</v>
      </c>
      <c r="BM1" s="4" t="n">
        <v>42240</v>
      </c>
      <c r="BN1" s="4" t="n">
        <v>42275</v>
      </c>
      <c r="BO1" s="4" t="n">
        <v>42305</v>
      </c>
      <c r="BP1" s="4" t="n">
        <v>42334</v>
      </c>
      <c r="BQ1" s="4" t="n">
        <v>42359</v>
      </c>
      <c r="BR1" s="4" t="n">
        <v>42394</v>
      </c>
      <c r="BS1" s="4" t="n">
        <v>42429</v>
      </c>
      <c r="BT1" s="4" t="n">
        <v>42453</v>
      </c>
      <c r="BU1" s="4" t="n">
        <v>42487</v>
      </c>
      <c r="BV1" s="4" t="n">
        <v>42520</v>
      </c>
      <c r="BW1" s="4" t="n">
        <v>42547</v>
      </c>
      <c r="BX1" s="4" t="n">
        <v>42577</v>
      </c>
      <c r="BY1" s="4" t="n">
        <v>42609</v>
      </c>
      <c r="BZ1" s="4" t="n">
        <v>42641</v>
      </c>
      <c r="CA1" s="4" t="n">
        <v>42674</v>
      </c>
      <c r="CB1" s="4" t="n">
        <v>42703</v>
      </c>
      <c r="CC1" s="4" t="n">
        <v>42731</v>
      </c>
      <c r="CD1" s="4" t="n">
        <v>42766</v>
      </c>
      <c r="CE1" s="4" t="n">
        <v>42793</v>
      </c>
      <c r="CF1" s="4" t="n">
        <v>42810</v>
      </c>
      <c r="CG1" s="4" t="n">
        <v>42826</v>
      </c>
      <c r="CH1" s="4" t="n">
        <v>42849</v>
      </c>
      <c r="CI1" s="4" t="n">
        <v>42879</v>
      </c>
      <c r="CJ1" s="4" t="n">
        <v>42915</v>
      </c>
      <c r="CK1" s="4" t="n">
        <v>42947</v>
      </c>
      <c r="CL1" s="4" t="n">
        <v>42978</v>
      </c>
      <c r="CM1" s="4" t="n">
        <v>43008</v>
      </c>
      <c r="CN1" s="4" t="n">
        <v>43038</v>
      </c>
      <c r="CO1" s="4" t="s">
        <v>1</v>
      </c>
      <c r="CP1" s="4" t="n">
        <v>43100</v>
      </c>
      <c r="CQ1" s="4" t="n">
        <v>43129</v>
      </c>
      <c r="CR1" s="4" t="n">
        <v>43157</v>
      </c>
      <c r="CS1" s="4" t="n">
        <v>43185</v>
      </c>
      <c r="CT1" s="4" t="n">
        <v>43222</v>
      </c>
      <c r="CU1" s="4" t="n">
        <v>43249</v>
      </c>
      <c r="CV1" s="4" t="n">
        <v>43281</v>
      </c>
      <c r="CW1" s="4" t="n">
        <v>43312</v>
      </c>
      <c r="CX1" s="4" t="n">
        <v>43339</v>
      </c>
      <c r="CY1" s="4" t="n">
        <v>43367</v>
      </c>
      <c r="CZ1" s="4" t="n">
        <v>43402</v>
      </c>
      <c r="DA1" s="4" t="n">
        <v>43437</v>
      </c>
      <c r="DB1" s="4" t="n">
        <v>43460</v>
      </c>
      <c r="DC1" s="4" t="n">
        <v>43493</v>
      </c>
      <c r="DD1" s="4" t="n">
        <v>43521</v>
      </c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customFormat="false" ht="18.75" hidden="false" customHeight="false" outlineLevel="0" collapsed="false">
      <c r="A2" s="7"/>
      <c r="B2" s="7" t="s">
        <v>2</v>
      </c>
      <c r="C2" s="8" t="n">
        <v>154</v>
      </c>
      <c r="D2" s="8" t="n">
        <v>157</v>
      </c>
      <c r="E2" s="8" t="n">
        <v>164</v>
      </c>
      <c r="F2" s="8" t="n">
        <v>163</v>
      </c>
      <c r="G2" s="8" t="n">
        <v>164</v>
      </c>
      <c r="H2" s="8" t="n">
        <v>159</v>
      </c>
      <c r="I2" s="8" t="n">
        <v>169</v>
      </c>
      <c r="J2" s="8" t="n">
        <v>166</v>
      </c>
      <c r="K2" s="8" t="n">
        <v>170</v>
      </c>
      <c r="L2" s="8" t="n">
        <v>176</v>
      </c>
      <c r="M2" s="8" t="n">
        <v>160</v>
      </c>
      <c r="N2" s="8" t="n">
        <v>156</v>
      </c>
      <c r="O2" s="8" t="n">
        <v>156</v>
      </c>
      <c r="P2" s="8" t="n">
        <v>144</v>
      </c>
      <c r="Q2" s="8" t="n">
        <v>156</v>
      </c>
      <c r="R2" s="8" t="n">
        <v>151</v>
      </c>
      <c r="S2" s="8" t="n">
        <v>153</v>
      </c>
      <c r="T2" s="8" t="n">
        <v>160</v>
      </c>
      <c r="U2" s="8" t="n">
        <v>163</v>
      </c>
      <c r="V2" s="8" t="n">
        <v>161</v>
      </c>
      <c r="W2" s="9" t="n">
        <v>157</v>
      </c>
      <c r="X2" s="9" t="n">
        <v>147</v>
      </c>
      <c r="Y2" s="8" t="n">
        <v>151</v>
      </c>
      <c r="Z2" s="8" t="n">
        <v>162</v>
      </c>
      <c r="AA2" s="8" t="n">
        <v>168</v>
      </c>
      <c r="AB2" s="9" t="n">
        <v>161</v>
      </c>
      <c r="AC2" s="8" t="n">
        <v>140</v>
      </c>
      <c r="AD2" s="8" t="n">
        <v>148</v>
      </c>
      <c r="AE2" s="8" t="n">
        <v>152</v>
      </c>
      <c r="AF2" s="8" t="n">
        <v>150</v>
      </c>
      <c r="AG2" s="8" t="n">
        <v>155</v>
      </c>
      <c r="AH2" s="8" t="n">
        <v>154</v>
      </c>
      <c r="AI2" s="8" t="n">
        <v>153</v>
      </c>
      <c r="AJ2" s="8" t="n">
        <v>153</v>
      </c>
      <c r="AK2" s="8" t="n">
        <v>150</v>
      </c>
      <c r="AL2" s="8" t="n">
        <v>146</v>
      </c>
      <c r="AM2" s="8" t="n">
        <v>146</v>
      </c>
      <c r="AN2" s="10" t="n">
        <v>135</v>
      </c>
      <c r="AO2" s="11" t="n">
        <v>140</v>
      </c>
      <c r="AP2" s="11" t="n">
        <v>138</v>
      </c>
      <c r="AQ2" s="11" t="n">
        <v>138</v>
      </c>
      <c r="AR2" s="10" t="n">
        <v>149</v>
      </c>
      <c r="AS2" s="10" t="n">
        <v>150</v>
      </c>
      <c r="AT2" s="10" t="n">
        <v>144</v>
      </c>
      <c r="AU2" s="8" t="n">
        <v>138</v>
      </c>
      <c r="AV2" s="8" t="n">
        <v>143</v>
      </c>
      <c r="AW2" s="8" t="n">
        <v>144</v>
      </c>
      <c r="AX2" s="8" t="n">
        <v>148</v>
      </c>
      <c r="AY2" s="9" t="n">
        <v>153</v>
      </c>
      <c r="AZ2" s="9" t="n">
        <v>161</v>
      </c>
      <c r="BA2" s="8" t="n">
        <v>165</v>
      </c>
      <c r="BB2" s="8" t="n">
        <v>153</v>
      </c>
      <c r="BC2" s="8" t="n">
        <v>156</v>
      </c>
      <c r="BD2" s="8" t="n">
        <v>149</v>
      </c>
      <c r="BE2" s="8" t="n">
        <v>144</v>
      </c>
      <c r="BF2" s="8" t="n">
        <v>143</v>
      </c>
      <c r="BG2" s="8" t="n">
        <v>145</v>
      </c>
      <c r="BH2" s="8" t="n">
        <v>147</v>
      </c>
      <c r="BI2" s="8" t="n">
        <v>150</v>
      </c>
      <c r="BJ2" s="8" t="n">
        <v>145</v>
      </c>
      <c r="BK2" s="8" t="n">
        <v>147</v>
      </c>
      <c r="BL2" s="8" t="n">
        <v>145</v>
      </c>
      <c r="BM2" s="8" t="n">
        <v>136</v>
      </c>
      <c r="BN2" s="8" t="n">
        <v>128</v>
      </c>
      <c r="BO2" s="8" t="n">
        <v>132</v>
      </c>
      <c r="BP2" s="8" t="n">
        <v>131</v>
      </c>
      <c r="BQ2" s="9" t="n">
        <v>138</v>
      </c>
      <c r="BR2" s="8" t="n">
        <v>149</v>
      </c>
      <c r="BS2" s="8" t="n">
        <v>142</v>
      </c>
      <c r="BT2" s="8" t="n">
        <v>142</v>
      </c>
      <c r="BU2" s="12" t="n">
        <v>160</v>
      </c>
      <c r="BV2" s="8" t="n">
        <v>160</v>
      </c>
      <c r="BW2" s="12" t="n">
        <v>145</v>
      </c>
      <c r="BX2" s="12" t="n">
        <v>145</v>
      </c>
      <c r="BY2" s="8" t="n">
        <v>150</v>
      </c>
      <c r="BZ2" s="8" t="n">
        <v>153</v>
      </c>
      <c r="CA2" s="8" t="n">
        <v>136</v>
      </c>
      <c r="CB2" s="8" t="n">
        <v>129</v>
      </c>
      <c r="CC2" s="8" t="n">
        <v>129</v>
      </c>
      <c r="CD2" s="8" t="n">
        <v>134</v>
      </c>
      <c r="CE2" s="8" t="n">
        <v>133</v>
      </c>
      <c r="CF2" s="8" t="n">
        <v>138</v>
      </c>
      <c r="CG2" s="8" t="n">
        <v>137</v>
      </c>
      <c r="CH2" s="8" t="n">
        <v>137</v>
      </c>
      <c r="CI2" s="8" t="n">
        <v>139</v>
      </c>
      <c r="CJ2" s="8" t="n">
        <v>122</v>
      </c>
      <c r="CK2" s="8" t="n">
        <v>122</v>
      </c>
      <c r="CL2" s="8" t="n">
        <v>137</v>
      </c>
      <c r="CM2" s="8" t="n">
        <v>130</v>
      </c>
      <c r="CN2" s="8" t="n">
        <v>128</v>
      </c>
      <c r="CO2" s="8" t="n">
        <v>133</v>
      </c>
      <c r="CP2" s="8" t="n">
        <v>139</v>
      </c>
      <c r="CQ2" s="8" t="n">
        <v>136</v>
      </c>
      <c r="CR2" s="8" t="n">
        <v>133</v>
      </c>
      <c r="CS2" s="8" t="n">
        <v>137</v>
      </c>
      <c r="CT2" s="8" t="n">
        <v>149</v>
      </c>
      <c r="CU2" s="8" t="n">
        <v>142</v>
      </c>
      <c r="CV2" s="8" t="n">
        <v>160</v>
      </c>
      <c r="CW2" s="8" t="n">
        <v>151</v>
      </c>
      <c r="CX2" s="8" t="n">
        <v>133</v>
      </c>
      <c r="CY2" s="8" t="n">
        <v>129</v>
      </c>
      <c r="CZ2" s="8" t="n">
        <v>136</v>
      </c>
      <c r="DA2" s="8" t="n">
        <v>153</v>
      </c>
      <c r="DB2" s="8" t="n">
        <v>147</v>
      </c>
      <c r="DC2" s="8" t="n">
        <f aca="false">+[1]L1!C61+[1]L2!C64+[1]L7!C44</f>
        <v>151</v>
      </c>
      <c r="DD2" s="8" t="n">
        <f aca="false">+L1!C65+L2!C63+L7!C45</f>
        <v>155</v>
      </c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</row>
    <row r="3" customFormat="false" ht="18.75" hidden="false" customHeight="false" outlineLevel="0" collapsed="false">
      <c r="A3" s="7"/>
      <c r="B3" s="13" t="s">
        <v>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/>
      <c r="X3" s="9"/>
      <c r="Y3" s="8"/>
      <c r="Z3" s="8"/>
      <c r="AA3" s="8"/>
      <c r="AB3" s="9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10"/>
      <c r="AO3" s="11"/>
      <c r="AP3" s="11"/>
      <c r="AQ3" s="11"/>
      <c r="AR3" s="10"/>
      <c r="AS3" s="10"/>
      <c r="AT3" s="10"/>
      <c r="AU3" s="8"/>
      <c r="AV3" s="8"/>
      <c r="AW3" s="8"/>
      <c r="AX3" s="8"/>
      <c r="AY3" s="9"/>
      <c r="AZ3" s="9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4" t="n">
        <v>62</v>
      </c>
      <c r="BQ3" s="8" t="n">
        <v>71</v>
      </c>
      <c r="BR3" s="8" t="n">
        <v>83</v>
      </c>
      <c r="BS3" s="8" t="n">
        <v>80</v>
      </c>
      <c r="BT3" s="8" t="n">
        <v>84</v>
      </c>
      <c r="BU3" s="8" t="n">
        <v>95</v>
      </c>
      <c r="BV3" s="8" t="n">
        <v>95</v>
      </c>
      <c r="BW3" s="8" t="n">
        <v>95</v>
      </c>
      <c r="BX3" s="8" t="n">
        <v>70</v>
      </c>
      <c r="BY3" s="12" t="n">
        <v>82</v>
      </c>
      <c r="BZ3" s="8" t="n">
        <v>0</v>
      </c>
      <c r="CA3" s="8" t="n">
        <v>0</v>
      </c>
      <c r="CB3" s="8" t="n">
        <v>0</v>
      </c>
      <c r="CC3" s="8" t="n">
        <v>0</v>
      </c>
      <c r="CD3" s="8" t="n">
        <v>0</v>
      </c>
      <c r="CE3" s="8" t="n">
        <v>0</v>
      </c>
      <c r="CF3" s="8" t="n">
        <v>0</v>
      </c>
      <c r="CG3" s="8" t="n">
        <v>0</v>
      </c>
      <c r="CH3" s="8" t="n">
        <v>0</v>
      </c>
      <c r="CI3" s="8" t="n">
        <v>0</v>
      </c>
      <c r="CJ3" s="8" t="n">
        <v>0</v>
      </c>
      <c r="CK3" s="8" t="n">
        <v>0</v>
      </c>
      <c r="CL3" s="8" t="n">
        <v>0</v>
      </c>
      <c r="CM3" s="8" t="n">
        <v>0</v>
      </c>
      <c r="CN3" s="8" t="n">
        <v>0</v>
      </c>
      <c r="CO3" s="8" t="n">
        <v>0</v>
      </c>
      <c r="CP3" s="8" t="n">
        <v>0</v>
      </c>
      <c r="CQ3" s="8" t="n">
        <v>0</v>
      </c>
      <c r="CR3" s="8" t="n">
        <v>0</v>
      </c>
      <c r="CS3" s="8" t="n">
        <v>0</v>
      </c>
      <c r="CT3" s="8" t="n">
        <v>0</v>
      </c>
      <c r="CU3" s="8" t="n">
        <v>0</v>
      </c>
      <c r="CV3" s="8" t="n">
        <v>0</v>
      </c>
      <c r="CW3" s="8" t="n">
        <v>0</v>
      </c>
      <c r="CX3" s="8" t="n">
        <v>0</v>
      </c>
      <c r="CY3" s="8" t="n">
        <v>0</v>
      </c>
      <c r="CZ3" s="8" t="n">
        <v>0</v>
      </c>
      <c r="DA3" s="8" t="n">
        <v>0</v>
      </c>
      <c r="DB3" s="8" t="n">
        <v>0</v>
      </c>
      <c r="DC3" s="8" t="n">
        <v>0</v>
      </c>
      <c r="DD3" s="8" t="n">
        <v>0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</row>
    <row r="4" customFormat="false" ht="18.75" hidden="false" customHeight="false" outlineLevel="0" collapsed="false">
      <c r="A4" s="7"/>
      <c r="B4" s="7" t="s">
        <v>4</v>
      </c>
      <c r="C4" s="8" t="n">
        <v>159</v>
      </c>
      <c r="D4" s="8" t="n">
        <v>160</v>
      </c>
      <c r="E4" s="8" t="n">
        <v>160</v>
      </c>
      <c r="F4" s="8" t="n">
        <v>155</v>
      </c>
      <c r="G4" s="8" t="n">
        <v>161</v>
      </c>
      <c r="H4" s="8" t="n">
        <v>162</v>
      </c>
      <c r="I4" s="8" t="n">
        <v>151</v>
      </c>
      <c r="J4" s="8" t="n">
        <v>151</v>
      </c>
      <c r="K4" s="8" t="n">
        <v>158</v>
      </c>
      <c r="L4" s="9" t="n">
        <v>168</v>
      </c>
      <c r="M4" s="9" t="n">
        <v>173</v>
      </c>
      <c r="N4" s="9" t="n">
        <v>178</v>
      </c>
      <c r="O4" s="9" t="n">
        <v>189</v>
      </c>
      <c r="P4" s="9" t="n">
        <v>192</v>
      </c>
      <c r="Q4" s="15" t="n">
        <v>172</v>
      </c>
      <c r="R4" s="15" t="n">
        <v>166.351351351351</v>
      </c>
      <c r="S4" s="16" t="n">
        <v>167</v>
      </c>
      <c r="T4" s="16" t="n">
        <v>158</v>
      </c>
      <c r="U4" s="16" t="n">
        <v>169</v>
      </c>
      <c r="V4" s="16" t="n">
        <v>169</v>
      </c>
      <c r="W4" s="16" t="n">
        <v>167</v>
      </c>
      <c r="X4" s="16" t="n">
        <v>171</v>
      </c>
      <c r="Y4" s="8" t="n">
        <v>171</v>
      </c>
      <c r="Z4" s="8" t="n">
        <v>168</v>
      </c>
      <c r="AA4" s="8" t="n">
        <v>165</v>
      </c>
      <c r="AB4" s="9" t="n">
        <v>181</v>
      </c>
      <c r="AC4" s="9" t="n">
        <v>196</v>
      </c>
      <c r="AD4" s="9" t="n">
        <v>183</v>
      </c>
      <c r="AE4" s="8" t="n">
        <v>167</v>
      </c>
      <c r="AF4" s="8" t="n">
        <v>168</v>
      </c>
      <c r="AG4" s="9" t="n">
        <v>176</v>
      </c>
      <c r="AH4" s="8" t="n">
        <v>172</v>
      </c>
      <c r="AI4" s="8" t="n">
        <v>174</v>
      </c>
      <c r="AJ4" s="8" t="n">
        <v>178</v>
      </c>
      <c r="AK4" s="17" t="n">
        <v>182</v>
      </c>
      <c r="AL4" s="17" t="n">
        <v>178</v>
      </c>
      <c r="AM4" s="17" t="n">
        <v>173</v>
      </c>
      <c r="AN4" s="11" t="n">
        <v>170</v>
      </c>
      <c r="AO4" s="11" t="n">
        <v>168</v>
      </c>
      <c r="AP4" s="11" t="n">
        <v>162</v>
      </c>
      <c r="AQ4" s="11" t="n">
        <v>157</v>
      </c>
      <c r="AR4" s="11" t="n">
        <v>155</v>
      </c>
      <c r="AS4" s="11" t="n">
        <v>156</v>
      </c>
      <c r="AT4" s="11" t="n">
        <v>158</v>
      </c>
      <c r="AU4" s="9" t="n">
        <v>168</v>
      </c>
      <c r="AV4" s="9" t="n">
        <v>173</v>
      </c>
      <c r="AW4" s="17" t="n">
        <v>175</v>
      </c>
      <c r="AX4" s="17" t="n">
        <v>175</v>
      </c>
      <c r="AY4" s="17" t="n">
        <v>171</v>
      </c>
      <c r="AZ4" s="8" t="n">
        <v>164</v>
      </c>
      <c r="BA4" s="8"/>
      <c r="BB4" s="8" t="n">
        <v>165</v>
      </c>
      <c r="BC4" s="8" t="n">
        <v>164</v>
      </c>
      <c r="BD4" s="8" t="n">
        <v>163</v>
      </c>
      <c r="BE4" s="8" t="n">
        <v>173</v>
      </c>
      <c r="BF4" s="8" t="n">
        <v>179</v>
      </c>
      <c r="BG4" s="17" t="n">
        <v>179</v>
      </c>
      <c r="BH4" s="8" t="n">
        <v>168</v>
      </c>
      <c r="BI4" s="8" t="n">
        <v>176</v>
      </c>
      <c r="BJ4" s="9" t="n">
        <v>185</v>
      </c>
      <c r="BK4" s="17" t="n">
        <v>191</v>
      </c>
      <c r="BL4" s="17" t="n">
        <v>202</v>
      </c>
      <c r="BM4" s="17" t="n">
        <v>193</v>
      </c>
      <c r="BN4" s="8" t="n">
        <v>185</v>
      </c>
      <c r="BO4" s="9" t="n">
        <v>163</v>
      </c>
      <c r="BP4" s="8" t="n">
        <v>172</v>
      </c>
      <c r="BQ4" s="8" t="n">
        <v>168</v>
      </c>
      <c r="BR4" s="8" t="n">
        <v>160</v>
      </c>
      <c r="BS4" s="8" t="n">
        <v>163</v>
      </c>
      <c r="BT4" s="8" t="n">
        <v>160</v>
      </c>
      <c r="BU4" s="8" t="n">
        <v>165</v>
      </c>
      <c r="BV4" s="9" t="n">
        <v>175</v>
      </c>
      <c r="BW4" s="9" t="n">
        <v>180</v>
      </c>
      <c r="BX4" s="9" t="n">
        <v>188</v>
      </c>
      <c r="BY4" s="8" t="n">
        <v>188</v>
      </c>
      <c r="BZ4" s="12" t="n">
        <v>199</v>
      </c>
      <c r="CA4" s="12" t="n">
        <v>200</v>
      </c>
      <c r="CB4" s="8" t="n">
        <v>195</v>
      </c>
      <c r="CC4" s="8" t="n">
        <v>195</v>
      </c>
      <c r="CD4" s="8" t="n">
        <v>193</v>
      </c>
      <c r="CE4" s="8" t="n">
        <v>190</v>
      </c>
      <c r="CF4" s="8" t="n">
        <v>182</v>
      </c>
      <c r="CG4" s="8" t="n">
        <v>182</v>
      </c>
      <c r="CH4" s="9" t="n">
        <v>175</v>
      </c>
      <c r="CI4" s="8" t="n">
        <v>181</v>
      </c>
      <c r="CJ4" s="8" t="n">
        <v>170</v>
      </c>
      <c r="CK4" s="8" t="n">
        <v>159</v>
      </c>
      <c r="CL4" s="8" t="n">
        <v>148</v>
      </c>
      <c r="CM4" s="8" t="n">
        <v>147</v>
      </c>
      <c r="CN4" s="8" t="n">
        <v>148</v>
      </c>
      <c r="CO4" s="8" t="n">
        <v>143</v>
      </c>
      <c r="CP4" s="8" t="n">
        <v>150</v>
      </c>
      <c r="CQ4" s="8" t="n">
        <v>147</v>
      </c>
      <c r="CR4" s="8" t="n">
        <v>147</v>
      </c>
      <c r="CS4" s="8" t="n">
        <v>158</v>
      </c>
      <c r="CT4" s="8" t="n">
        <v>161</v>
      </c>
      <c r="CU4" s="8" t="n">
        <v>168</v>
      </c>
      <c r="CV4" s="8" t="n">
        <v>171</v>
      </c>
      <c r="CW4" s="8" t="n">
        <v>184</v>
      </c>
      <c r="CX4" s="8" t="n">
        <v>173</v>
      </c>
      <c r="CY4" s="8" t="n">
        <v>178</v>
      </c>
      <c r="CZ4" s="8" t="n">
        <v>154</v>
      </c>
      <c r="DA4" s="8" t="n">
        <v>151</v>
      </c>
      <c r="DB4" s="8" t="n">
        <v>151</v>
      </c>
      <c r="DC4" s="8" t="n">
        <v>156</v>
      </c>
      <c r="DD4" s="8" t="n">
        <v>160</v>
      </c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</row>
    <row r="5" customFormat="false" ht="18.75" hidden="false" customHeight="false" outlineLevel="0" collapsed="false">
      <c r="A5" s="7"/>
      <c r="B5" s="7" t="s">
        <v>5</v>
      </c>
      <c r="C5" s="18" t="n">
        <v>5.0756569515077</v>
      </c>
      <c r="D5" s="18" t="n">
        <v>5.17453338562798</v>
      </c>
      <c r="E5" s="18" t="n">
        <v>5.40524506524197</v>
      </c>
      <c r="F5" s="18" t="n">
        <v>5.37228625386854</v>
      </c>
      <c r="G5" s="18" t="n">
        <v>5.40524506524197</v>
      </c>
      <c r="H5" s="18" t="n">
        <v>5.24045100837483</v>
      </c>
      <c r="I5" s="18" t="n">
        <v>5.5700391221091</v>
      </c>
      <c r="J5" s="18" t="n">
        <v>5.47116268798882</v>
      </c>
      <c r="K5" s="18" t="n">
        <v>5.60299793348253</v>
      </c>
      <c r="L5" s="18" t="n">
        <v>5.80075080172309</v>
      </c>
      <c r="M5" s="18" t="n">
        <v>5.27340981974826</v>
      </c>
      <c r="N5" s="18" t="n">
        <v>5.14157457425455</v>
      </c>
      <c r="O5" s="18" t="n">
        <v>5.14157457425455</v>
      </c>
      <c r="P5" s="18" t="n">
        <v>4.74606883777344</v>
      </c>
      <c r="Q5" s="18" t="n">
        <v>5.14157457425455</v>
      </c>
      <c r="R5" s="18" t="n">
        <v>4.97678051738742</v>
      </c>
      <c r="S5" s="18" t="n">
        <v>5.04269814013427</v>
      </c>
      <c r="T5" s="18" t="n">
        <v>5.27340981974826</v>
      </c>
      <c r="U5" s="18" t="n">
        <v>5.37228625386854</v>
      </c>
      <c r="V5" s="18" t="n">
        <v>5.30636863112169</v>
      </c>
      <c r="W5" s="18" t="n">
        <v>5.17453338562798</v>
      </c>
      <c r="X5" s="18" t="n">
        <v>4.84494527189372</v>
      </c>
      <c r="Y5" s="18" t="n">
        <v>4.97678051738742</v>
      </c>
      <c r="Z5" s="18" t="n">
        <v>5.33932744249511</v>
      </c>
      <c r="AA5" s="18" t="n">
        <v>5.53708031073567</v>
      </c>
      <c r="AB5" s="18" t="n">
        <v>5.30636863112169</v>
      </c>
      <c r="AC5" s="18" t="n">
        <v>4.61423359227973</v>
      </c>
      <c r="AD5" s="18" t="n">
        <v>4.87790408326714</v>
      </c>
      <c r="AE5" s="18" t="n">
        <v>5.00973932876085</v>
      </c>
      <c r="AF5" s="18" t="n">
        <v>4.94382170601399</v>
      </c>
      <c r="AG5" s="18" t="n">
        <v>5.10861576288113</v>
      </c>
      <c r="AH5" s="18" t="n">
        <v>5.0756569515077</v>
      </c>
      <c r="AI5" s="18" t="n">
        <v>5.04269814013427</v>
      </c>
      <c r="AJ5" s="18" t="n">
        <v>5.04269814013427</v>
      </c>
      <c r="AK5" s="18" t="n">
        <v>4.94382170601399</v>
      </c>
      <c r="AL5" s="18" t="n">
        <v>4.81198646052029</v>
      </c>
      <c r="AM5" s="18" t="n">
        <v>4.81198646052029</v>
      </c>
      <c r="AN5" s="18" t="n">
        <v>4.4494395354126</v>
      </c>
      <c r="AO5" s="18" t="n">
        <v>4.61423359227973</v>
      </c>
      <c r="AP5" s="18" t="n">
        <v>4.54831596953288</v>
      </c>
      <c r="AQ5" s="18" t="n">
        <v>4.54831596953288</v>
      </c>
      <c r="AR5" s="18" t="n">
        <v>4.91086289464057</v>
      </c>
      <c r="AS5" s="18" t="n">
        <v>4.94382170601399</v>
      </c>
      <c r="AT5" s="18" t="n">
        <v>4.74606883777344</v>
      </c>
      <c r="AU5" s="18" t="n">
        <v>4.54831596953288</v>
      </c>
      <c r="AV5" s="18" t="n">
        <v>4.71311002640001</v>
      </c>
      <c r="AW5" s="18" t="n">
        <v>4.74606883777344</v>
      </c>
      <c r="AX5" s="18" t="n">
        <v>4.87790408326714</v>
      </c>
      <c r="AY5" s="18" t="n">
        <v>5.04269814013427</v>
      </c>
      <c r="AZ5" s="19" t="n">
        <v>5.30636863112169</v>
      </c>
      <c r="BA5" s="19" t="n">
        <v>5.43820387661539</v>
      </c>
      <c r="BB5" s="18" t="n">
        <v>5.04284772577456</v>
      </c>
      <c r="BC5" s="18" t="n">
        <v>5.14172709294661</v>
      </c>
      <c r="BD5" s="18" t="n">
        <v>4.91100856954516</v>
      </c>
      <c r="BE5" s="18" t="n">
        <v>4.7462096242584</v>
      </c>
      <c r="BF5" s="18" t="n">
        <v>4.71324983520105</v>
      </c>
      <c r="BG5" s="18" t="n">
        <v>4.77916941331575</v>
      </c>
      <c r="BH5" s="18" t="n">
        <v>4.84508899143046</v>
      </c>
      <c r="BI5" s="18" t="n">
        <v>4.94396835860251</v>
      </c>
      <c r="BJ5" s="18" t="n">
        <v>4.77916941331575</v>
      </c>
      <c r="BK5" s="18" t="n">
        <v>4.84508899143046</v>
      </c>
      <c r="BL5" s="18" t="n">
        <v>4.77916941331575</v>
      </c>
      <c r="BM5" s="18" t="n">
        <v>4.4825313117996</v>
      </c>
      <c r="BN5" s="18" t="n">
        <v>4.2188529993408</v>
      </c>
      <c r="BO5" s="18" t="n">
        <v>4.3506921555702</v>
      </c>
      <c r="BP5" s="18" t="n">
        <v>4.31773236651285</v>
      </c>
      <c r="BQ5" s="18" t="n">
        <v>4.54845088991431</v>
      </c>
      <c r="BR5" s="18" t="n">
        <v>4.91100856954516</v>
      </c>
      <c r="BS5" s="18" t="n">
        <v>4.68029004614371</v>
      </c>
      <c r="BT5" s="18" t="n">
        <v>4.68029004614371</v>
      </c>
      <c r="BU5" s="20" t="n">
        <v>5.27356624917601</v>
      </c>
      <c r="BV5" s="20" t="n">
        <v>5.27356624917601</v>
      </c>
      <c r="BW5" s="18" t="n">
        <v>4.77916941331575</v>
      </c>
      <c r="BX5" s="18" t="n">
        <v>4.77916941331575</v>
      </c>
      <c r="BY5" s="18" t="n">
        <v>4.94396835860251</v>
      </c>
      <c r="BZ5" s="18" t="n">
        <v>5.04284772577456</v>
      </c>
      <c r="CA5" s="18" t="n">
        <v>4.4825313117996</v>
      </c>
      <c r="CB5" s="18" t="n">
        <v>4.25181278839815</v>
      </c>
      <c r="CC5" s="18" t="n">
        <v>4.25181278839815</v>
      </c>
      <c r="CD5" s="18" t="n">
        <v>4.4166117336849</v>
      </c>
      <c r="CE5" s="18" t="n">
        <v>4.38365194462755</v>
      </c>
      <c r="CF5" s="18" t="n">
        <v>4.54845088991431</v>
      </c>
      <c r="CG5" s="18" t="n">
        <v>4.51549110085696</v>
      </c>
      <c r="CH5" s="18" t="n">
        <v>4.51549110085696</v>
      </c>
      <c r="CI5" s="18" t="n">
        <v>4.58141067897166</v>
      </c>
      <c r="CJ5" s="18" t="n">
        <v>4.0210942649967</v>
      </c>
      <c r="CK5" s="18" t="n">
        <v>4.0210942649967</v>
      </c>
      <c r="CL5" s="18" t="n">
        <v>4.51549110085696</v>
      </c>
      <c r="CM5" s="18" t="n">
        <v>4.2847725774555</v>
      </c>
      <c r="CN5" s="18" t="n">
        <v>4.2188529993408</v>
      </c>
      <c r="CO5" s="18" t="n">
        <v>4.38365194462755</v>
      </c>
      <c r="CP5" s="18" t="n">
        <v>4.58141067897166</v>
      </c>
      <c r="CQ5" s="18" t="n">
        <v>4.4825313117996</v>
      </c>
      <c r="CR5" s="18" t="n">
        <v>4.38365194462755</v>
      </c>
      <c r="CS5" s="18" t="n">
        <v>4.51549110085696</v>
      </c>
      <c r="CT5" s="18" t="n">
        <v>4.91100856954516</v>
      </c>
      <c r="CU5" s="18" t="n">
        <v>4.68029004614371</v>
      </c>
      <c r="CV5" s="18" t="n">
        <v>5.27356624917601</v>
      </c>
      <c r="CW5" s="18" t="n">
        <v>4.97692814765986</v>
      </c>
      <c r="CX5" s="18" t="n">
        <v>4.38365194462755</v>
      </c>
      <c r="CY5" s="18" t="n">
        <v>4.25181278839815</v>
      </c>
      <c r="CZ5" s="18" t="n">
        <v>4.4825313117996</v>
      </c>
      <c r="DA5" s="18" t="n">
        <v>5.04284772577456</v>
      </c>
      <c r="DB5" s="18" t="n">
        <v>4.84508899143046</v>
      </c>
      <c r="DC5" s="18" t="n">
        <f aca="false">+DC2/30.34</f>
        <v>4.97692814765986</v>
      </c>
      <c r="DD5" s="18" t="n">
        <f aca="false">+DD2/30.34</f>
        <v>5.10876730388926</v>
      </c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</row>
    <row r="6" customFormat="false" ht="18.75" hidden="false" customHeight="false" outlineLevel="0" collapsed="false">
      <c r="A6" s="7"/>
      <c r="B6" s="7" t="s">
        <v>6</v>
      </c>
      <c r="C6" s="21" t="n">
        <v>150.090652173913</v>
      </c>
      <c r="D6" s="21" t="n">
        <v>159.14652173913</v>
      </c>
      <c r="E6" s="21" t="n">
        <v>162.96</v>
      </c>
      <c r="F6" s="21" t="n">
        <v>161.342391304348</v>
      </c>
      <c r="G6" s="21" t="n">
        <v>158.505869565217</v>
      </c>
      <c r="H6" s="21" t="n">
        <v>154.245</v>
      </c>
      <c r="I6" s="21" t="n">
        <v>174.26652173913</v>
      </c>
      <c r="J6" s="21" t="n">
        <v>177.533695652174</v>
      </c>
      <c r="K6" s="21" t="n">
        <v>177.270434782609</v>
      </c>
      <c r="L6" s="21" t="n">
        <v>182.175507246377</v>
      </c>
      <c r="M6" s="21" t="n">
        <v>166.638043478261</v>
      </c>
      <c r="N6" s="21" t="n">
        <v>146.995434782609</v>
      </c>
      <c r="O6" s="21" t="n">
        <v>143.442173913043</v>
      </c>
      <c r="P6" s="21" t="n">
        <v>132.590652173913</v>
      </c>
      <c r="Q6" s="21" t="n">
        <v>152.336739130435</v>
      </c>
      <c r="R6" s="21" t="n">
        <v>161.716739130435</v>
      </c>
      <c r="S6" s="21" t="n">
        <v>166.190652173913</v>
      </c>
      <c r="T6" s="21" t="n">
        <v>167.016956521739</v>
      </c>
      <c r="U6" s="21" t="n">
        <v>167.762608695652</v>
      </c>
      <c r="V6" s="21" t="n">
        <v>151.187826086957</v>
      </c>
      <c r="W6" s="21" t="n">
        <v>165.145217391304</v>
      </c>
      <c r="X6" s="21" t="n">
        <v>148.664782608696</v>
      </c>
      <c r="Y6" s="21" t="n">
        <v>154.450434782609</v>
      </c>
      <c r="Z6" s="21" t="n">
        <v>164.670434782609</v>
      </c>
      <c r="AA6" s="21" t="n">
        <v>173.735434782609</v>
      </c>
      <c r="AB6" s="22" t="n">
        <v>157.773913043478</v>
      </c>
      <c r="AC6" s="21" t="n">
        <v>135.755869565217</v>
      </c>
      <c r="AD6" s="21" t="n">
        <v>147.483913043478</v>
      </c>
      <c r="AE6" s="21" t="n">
        <v>157.08</v>
      </c>
      <c r="AF6" s="21" t="n">
        <v>156.795434782609</v>
      </c>
      <c r="AG6" s="21" t="n">
        <v>156.492608695652</v>
      </c>
      <c r="AH6" s="22" t="n">
        <v>147.388043478261</v>
      </c>
      <c r="AI6" s="22" t="n">
        <v>144.148260869565</v>
      </c>
      <c r="AJ6" s="22" t="n">
        <v>141.130652173913</v>
      </c>
      <c r="AK6" s="22" t="n">
        <v>139.356304347826</v>
      </c>
      <c r="AL6" s="21" t="n">
        <v>131.435652173913</v>
      </c>
      <c r="AM6" s="21" t="n">
        <v>142.410434782609</v>
      </c>
      <c r="AN6" s="23" t="n">
        <v>126.949565217391</v>
      </c>
      <c r="AO6" s="23" t="n">
        <v>137.053054013534</v>
      </c>
      <c r="AP6" s="23" t="n">
        <v>140.03347826087</v>
      </c>
      <c r="AQ6" s="23" t="n">
        <v>141.596304347826</v>
      </c>
      <c r="AR6" s="23" t="n">
        <v>154.486956521739</v>
      </c>
      <c r="AS6" s="23" t="n">
        <v>154.467173913044</v>
      </c>
      <c r="AT6" s="23" t="n">
        <v>147.945</v>
      </c>
      <c r="AU6" s="21" t="n">
        <v>146.987826086957</v>
      </c>
      <c r="AV6" s="21" t="n">
        <v>146.525217391304</v>
      </c>
      <c r="AW6" s="21" t="n">
        <v>150.13660418483</v>
      </c>
      <c r="AX6" s="21" t="n">
        <v>148.325434782609</v>
      </c>
      <c r="AY6" s="21" t="n">
        <v>153.240652173913</v>
      </c>
      <c r="AZ6" s="21" t="n">
        <v>155.826086956522</v>
      </c>
      <c r="BA6" s="21" t="n">
        <v>158.332391304348</v>
      </c>
      <c r="BB6" s="21" t="n">
        <v>137.522608695652</v>
      </c>
      <c r="BC6" s="21" t="n">
        <v>146.853913043478</v>
      </c>
      <c r="BD6" s="21" t="n">
        <v>134.716206896552</v>
      </c>
      <c r="BE6" s="21" t="n">
        <v>129.057173913044</v>
      </c>
      <c r="BF6" s="21" t="n">
        <v>129.315869565217</v>
      </c>
      <c r="BG6" s="21" t="n">
        <v>130.349130434783</v>
      </c>
      <c r="BH6" s="21" t="n">
        <v>147.549347826087</v>
      </c>
      <c r="BI6" s="21" t="n">
        <v>143.451304347826</v>
      </c>
      <c r="BJ6" s="21" t="n">
        <v>135.707173913044</v>
      </c>
      <c r="BK6" s="21" t="n">
        <v>132.383695652174</v>
      </c>
      <c r="BL6" s="21" t="n">
        <v>128.201956521739</v>
      </c>
      <c r="BM6" s="21" t="n">
        <v>131.972826086957</v>
      </c>
      <c r="BN6" s="21" t="n">
        <v>127.193043478261</v>
      </c>
      <c r="BO6" s="21" t="n">
        <v>134.046956521739</v>
      </c>
      <c r="BP6" s="21" t="n">
        <v>136.156086956522</v>
      </c>
      <c r="BQ6" s="21" t="n">
        <v>148.410652173913</v>
      </c>
      <c r="BR6" s="22" t="n">
        <v>162.989743083004</v>
      </c>
      <c r="BS6" s="22" t="n">
        <v>166.277391304348</v>
      </c>
      <c r="BT6" s="21" t="n">
        <v>173.036644370123</v>
      </c>
      <c r="BU6" s="21" t="n">
        <v>178.127173913043</v>
      </c>
      <c r="BV6" s="21" t="n">
        <v>177.664565217391</v>
      </c>
      <c r="BW6" s="21" t="n">
        <v>174.265</v>
      </c>
      <c r="BX6" s="21" t="n">
        <v>174.265</v>
      </c>
      <c r="BY6" s="24" t="n">
        <v>160.817391304348</v>
      </c>
      <c r="BZ6" s="8" t="n">
        <v>164.833260869565</v>
      </c>
      <c r="CA6" s="8" t="n">
        <v>145.755217391304</v>
      </c>
      <c r="CB6" s="21" t="n">
        <v>140.862826086956</v>
      </c>
      <c r="CC6" s="21" t="n">
        <v>133.31347826087</v>
      </c>
      <c r="CD6" s="22" t="n">
        <v>148.976739130435</v>
      </c>
      <c r="CE6" s="21" t="n">
        <v>153.592173913044</v>
      </c>
      <c r="CF6" s="21" t="n">
        <v>158.347608695652</v>
      </c>
      <c r="CG6" s="21" t="n">
        <v>156.664565217391</v>
      </c>
      <c r="CH6" s="21" t="n">
        <v>145.297173913043</v>
      </c>
      <c r="CI6" s="21" t="n">
        <v>144.685434782609</v>
      </c>
      <c r="CJ6" s="21" t="n">
        <v>133.738043478261</v>
      </c>
      <c r="CK6" s="21" t="n">
        <v>132.622608695652</v>
      </c>
      <c r="CL6" s="21" t="n">
        <v>150.026739130435</v>
      </c>
      <c r="CM6" s="21" t="n">
        <v>148.844347826087</v>
      </c>
      <c r="CN6" s="21" t="n">
        <v>151.785869565217</v>
      </c>
      <c r="CO6" s="21" t="n">
        <v>161.853695652174</v>
      </c>
      <c r="CP6" s="21" t="n">
        <v>162.855</v>
      </c>
      <c r="CQ6" s="21" t="n">
        <v>157.017608695652</v>
      </c>
      <c r="CR6" s="21" t="n">
        <v>170.827391304348</v>
      </c>
      <c r="CS6" s="21" t="n">
        <v>177.445434782609</v>
      </c>
      <c r="CT6" s="21" t="n">
        <v>182.610217391304</v>
      </c>
      <c r="CU6" s="21" t="n">
        <v>167.398913043478</v>
      </c>
      <c r="CV6" s="21" t="n">
        <v>174.818913043478</v>
      </c>
      <c r="CW6" s="21" t="n">
        <v>152.749130434783</v>
      </c>
      <c r="CX6" s="21" t="n">
        <v>140.255652173913</v>
      </c>
      <c r="CY6" s="21" t="n">
        <v>139.330434782609</v>
      </c>
      <c r="CZ6" s="21" t="n">
        <v>154.35152173913</v>
      </c>
      <c r="DA6" s="21" t="n">
        <v>176.349782608696</v>
      </c>
      <c r="DB6" s="21" t="n">
        <v>171.086086956522</v>
      </c>
      <c r="DC6" s="21" t="n">
        <f aca="false">+[1]L1!H63+[1]L2!H66+[1]L7!H46</f>
        <v>169.658695652174</v>
      </c>
      <c r="DD6" s="21" t="n">
        <f aca="false">+L1!H67+L2!H65</f>
        <v>125.242173913043</v>
      </c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</row>
    <row r="7" customFormat="false" ht="18.75" hidden="false" customHeight="false" outlineLevel="0" collapsed="false">
      <c r="A7" s="7"/>
      <c r="B7" s="25" t="s">
        <v>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1"/>
      <c r="AD7" s="21"/>
      <c r="AE7" s="21"/>
      <c r="AF7" s="21"/>
      <c r="AG7" s="21"/>
      <c r="AH7" s="22"/>
      <c r="AI7" s="22"/>
      <c r="AJ7" s="22"/>
      <c r="AK7" s="22"/>
      <c r="AL7" s="21"/>
      <c r="AM7" s="21"/>
      <c r="AN7" s="23"/>
      <c r="AO7" s="23"/>
      <c r="AP7" s="23"/>
      <c r="AQ7" s="23"/>
      <c r="AR7" s="23"/>
      <c r="AS7" s="23"/>
      <c r="AT7" s="23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2"/>
      <c r="BS7" s="22"/>
      <c r="BT7" s="21"/>
      <c r="BU7" s="21"/>
      <c r="BV7" s="21"/>
      <c r="BW7" s="21"/>
      <c r="BX7" s="21"/>
      <c r="BY7" s="24"/>
      <c r="BZ7" s="8"/>
      <c r="CA7" s="8"/>
      <c r="CB7" s="21"/>
      <c r="CC7" s="21"/>
      <c r="CD7" s="22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 t="n">
        <f aca="false">+L7!H47</f>
        <v>44.5139130434783</v>
      </c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</row>
    <row r="8" customFormat="false" ht="18.75" hidden="false" customHeight="false" outlineLevel="0" collapsed="false">
      <c r="A8" s="7"/>
      <c r="B8" s="7" t="s">
        <v>8</v>
      </c>
      <c r="C8" s="21" t="n">
        <v>2.35869565217391</v>
      </c>
      <c r="D8" s="26" t="n">
        <v>0</v>
      </c>
      <c r="E8" s="26" t="n">
        <v>0</v>
      </c>
      <c r="F8" s="26" t="n">
        <v>0</v>
      </c>
      <c r="G8" s="26" t="n">
        <v>0</v>
      </c>
      <c r="H8" s="26" t="n">
        <v>0</v>
      </c>
      <c r="I8" s="26" t="n">
        <v>0</v>
      </c>
      <c r="J8" s="26" t="n">
        <v>0</v>
      </c>
      <c r="K8" s="26" t="n">
        <v>0</v>
      </c>
      <c r="L8" s="26" t="n">
        <v>0</v>
      </c>
      <c r="M8" s="26" t="n">
        <v>0</v>
      </c>
      <c r="N8" s="22" t="n">
        <v>10.5760869565217</v>
      </c>
      <c r="O8" s="21" t="n">
        <v>10.5760869565217</v>
      </c>
      <c r="P8" s="22" t="n">
        <v>0</v>
      </c>
      <c r="Q8" s="21" t="n">
        <v>0</v>
      </c>
      <c r="R8" s="21" t="n">
        <v>0</v>
      </c>
      <c r="S8" s="21" t="n">
        <v>0</v>
      </c>
      <c r="T8" s="21" t="n">
        <v>0</v>
      </c>
      <c r="U8" s="21" t="n">
        <v>0</v>
      </c>
      <c r="V8" s="21" t="n">
        <v>0</v>
      </c>
      <c r="W8" s="21" t="n">
        <v>0</v>
      </c>
      <c r="X8" s="21" t="n">
        <v>0</v>
      </c>
      <c r="Y8" s="21" t="n">
        <v>0</v>
      </c>
      <c r="Z8" s="21" t="n">
        <v>0</v>
      </c>
      <c r="AA8" s="21" t="n">
        <v>0</v>
      </c>
      <c r="AB8" s="21" t="n">
        <v>0</v>
      </c>
      <c r="AC8" s="21" t="n">
        <v>0</v>
      </c>
      <c r="AD8" s="21" t="n">
        <v>0</v>
      </c>
      <c r="AE8" s="21" t="n">
        <v>0</v>
      </c>
      <c r="AF8" s="21" t="n">
        <v>0</v>
      </c>
      <c r="AG8" s="21" t="n">
        <v>0</v>
      </c>
      <c r="AH8" s="21" t="n">
        <v>0</v>
      </c>
      <c r="AI8" s="21" t="n">
        <v>0</v>
      </c>
      <c r="AJ8" s="21" t="n">
        <v>0</v>
      </c>
      <c r="AK8" s="21" t="n">
        <v>0</v>
      </c>
      <c r="AL8" s="21" t="n">
        <v>0</v>
      </c>
      <c r="AM8" s="21" t="n">
        <v>0</v>
      </c>
      <c r="AN8" s="23" t="n">
        <v>0</v>
      </c>
      <c r="AO8" s="23" t="n">
        <v>0</v>
      </c>
      <c r="AP8" s="23" t="n">
        <v>0</v>
      </c>
      <c r="AQ8" s="23" t="n">
        <v>0</v>
      </c>
      <c r="AR8" s="23" t="n">
        <v>0</v>
      </c>
      <c r="AS8" s="23" t="n">
        <v>0</v>
      </c>
      <c r="AT8" s="23" t="n">
        <v>0</v>
      </c>
      <c r="AU8" s="21" t="n">
        <v>0</v>
      </c>
      <c r="AV8" s="21" t="n">
        <v>0</v>
      </c>
      <c r="AW8" s="21" t="n">
        <v>0</v>
      </c>
      <c r="AX8" s="21" t="n">
        <v>0</v>
      </c>
      <c r="AY8" s="21" t="n">
        <v>0</v>
      </c>
      <c r="AZ8" s="21" t="n">
        <v>0</v>
      </c>
      <c r="BA8" s="21" t="n">
        <v>0</v>
      </c>
      <c r="BB8" s="21" t="n">
        <v>0</v>
      </c>
      <c r="BC8" s="21" t="n">
        <v>0</v>
      </c>
      <c r="BD8" s="21" t="n">
        <v>0</v>
      </c>
      <c r="BE8" s="21" t="n">
        <v>0</v>
      </c>
      <c r="BF8" s="21" t="n">
        <v>0</v>
      </c>
      <c r="BG8" s="21" t="n">
        <v>0</v>
      </c>
      <c r="BH8" s="21" t="n">
        <v>0</v>
      </c>
      <c r="BI8" s="21" t="n">
        <v>0</v>
      </c>
      <c r="BJ8" s="21" t="n">
        <v>0</v>
      </c>
      <c r="BK8" s="21" t="n">
        <v>0</v>
      </c>
      <c r="BL8" s="21" t="n">
        <v>0</v>
      </c>
      <c r="BM8" s="21" t="n">
        <v>0</v>
      </c>
      <c r="BN8" s="21" t="n">
        <v>0</v>
      </c>
      <c r="BO8" s="21" t="n">
        <v>0</v>
      </c>
      <c r="BP8" s="21" t="n">
        <v>0</v>
      </c>
      <c r="BQ8" s="21" t="n">
        <v>0</v>
      </c>
      <c r="BR8" s="21" t="n">
        <v>0</v>
      </c>
      <c r="BS8" s="21" t="n">
        <v>0</v>
      </c>
      <c r="BT8" s="21" t="n">
        <v>0</v>
      </c>
      <c r="BU8" s="21" t="n">
        <v>0</v>
      </c>
      <c r="BV8" s="21" t="n">
        <v>0</v>
      </c>
      <c r="BW8" s="21" t="n">
        <v>0</v>
      </c>
      <c r="BX8" s="21" t="n">
        <v>0</v>
      </c>
      <c r="BY8" s="21" t="n">
        <v>0</v>
      </c>
      <c r="BZ8" s="8" t="n">
        <v>0</v>
      </c>
      <c r="CA8" s="8" t="n">
        <v>0</v>
      </c>
      <c r="CB8" s="21" t="n">
        <v>0</v>
      </c>
      <c r="CC8" s="21" t="n">
        <v>0</v>
      </c>
      <c r="CD8" s="21" t="n">
        <v>0</v>
      </c>
      <c r="CE8" s="21" t="n">
        <v>0</v>
      </c>
      <c r="CF8" s="21" t="n">
        <v>0</v>
      </c>
      <c r="CG8" s="21" t="n">
        <v>0</v>
      </c>
      <c r="CH8" s="21" t="n">
        <v>0</v>
      </c>
      <c r="CI8" s="21" t="n">
        <v>0</v>
      </c>
      <c r="CJ8" s="21" t="n">
        <v>0</v>
      </c>
      <c r="CK8" s="21" t="n">
        <v>0</v>
      </c>
      <c r="CL8" s="21" t="n">
        <v>0</v>
      </c>
      <c r="CM8" s="21" t="n">
        <v>0</v>
      </c>
      <c r="CN8" s="21" t="n">
        <v>0</v>
      </c>
      <c r="CO8" s="21" t="n">
        <v>0</v>
      </c>
      <c r="CP8" s="21" t="n">
        <v>0</v>
      </c>
      <c r="CQ8" s="21" t="n">
        <v>0</v>
      </c>
      <c r="CR8" s="21" t="n">
        <v>0</v>
      </c>
      <c r="CS8" s="21" t="n">
        <v>0</v>
      </c>
      <c r="CT8" s="21" t="n">
        <v>0</v>
      </c>
      <c r="CU8" s="21" t="n">
        <v>0</v>
      </c>
      <c r="CV8" s="21" t="n">
        <v>0</v>
      </c>
      <c r="CW8" s="21" t="n">
        <v>0</v>
      </c>
      <c r="CX8" s="21" t="n">
        <v>0</v>
      </c>
      <c r="CY8" s="21" t="n">
        <v>0</v>
      </c>
      <c r="CZ8" s="21" t="n">
        <v>0</v>
      </c>
      <c r="DA8" s="21" t="n">
        <v>0</v>
      </c>
      <c r="DB8" s="21" t="n">
        <v>0</v>
      </c>
      <c r="DC8" s="21" t="n">
        <v>0</v>
      </c>
      <c r="DD8" s="21" t="n">
        <v>0</v>
      </c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</row>
    <row r="9" customFormat="false" ht="18.75" hidden="false" customHeight="false" outlineLevel="0" collapsed="false">
      <c r="A9" s="7"/>
      <c r="B9" s="7" t="s">
        <v>9</v>
      </c>
      <c r="C9" s="21" t="n">
        <v>23.4347826086956</v>
      </c>
      <c r="D9" s="21" t="n">
        <v>23.8913043478261</v>
      </c>
      <c r="E9" s="21" t="n">
        <v>24.9565217391304</v>
      </c>
      <c r="F9" s="21" t="n">
        <v>24.804347826087</v>
      </c>
      <c r="G9" s="21" t="n">
        <v>0</v>
      </c>
      <c r="H9" s="26" t="n">
        <v>0</v>
      </c>
      <c r="I9" s="21" t="n">
        <v>0</v>
      </c>
      <c r="J9" s="26" t="n">
        <v>0</v>
      </c>
      <c r="K9" s="26" t="n">
        <v>0</v>
      </c>
      <c r="L9" s="26" t="n">
        <v>0</v>
      </c>
      <c r="M9" s="22" t="n">
        <v>15.1666666666667</v>
      </c>
      <c r="N9" s="21" t="n">
        <v>14.3888888888889</v>
      </c>
      <c r="O9" s="21" t="n">
        <v>16.3333333333333</v>
      </c>
      <c r="P9" s="21" t="n">
        <v>56</v>
      </c>
      <c r="Q9" s="21" t="n">
        <v>61.9333333333333</v>
      </c>
      <c r="R9" s="21" t="n">
        <v>29.9944444444444</v>
      </c>
      <c r="S9" s="21" t="n">
        <v>30.6</v>
      </c>
      <c r="T9" s="21" t="n">
        <v>12.6388888888889</v>
      </c>
      <c r="U9" s="21" t="n">
        <v>12.6388888888889</v>
      </c>
      <c r="V9" s="21" t="n">
        <v>0</v>
      </c>
      <c r="W9" s="21" t="n">
        <v>0</v>
      </c>
      <c r="X9" s="21" t="n">
        <v>0</v>
      </c>
      <c r="Y9" s="21" t="n">
        <v>0</v>
      </c>
      <c r="Z9" s="21" t="n">
        <v>0</v>
      </c>
      <c r="AA9" s="21" t="n">
        <v>0</v>
      </c>
      <c r="AB9" s="21" t="n">
        <v>0</v>
      </c>
      <c r="AC9" s="21" t="n">
        <v>42.6086956521739</v>
      </c>
      <c r="AD9" s="21" t="n">
        <v>45.0434782608696</v>
      </c>
      <c r="AE9" s="21" t="n">
        <v>0</v>
      </c>
      <c r="AF9" s="21" t="n">
        <v>0</v>
      </c>
      <c r="AG9" s="21" t="n">
        <v>0</v>
      </c>
      <c r="AH9" s="21" t="n">
        <v>0</v>
      </c>
      <c r="AI9" s="21" t="n">
        <v>0</v>
      </c>
      <c r="AJ9" s="21" t="n">
        <v>0</v>
      </c>
      <c r="AK9" s="21" t="n">
        <v>0</v>
      </c>
      <c r="AL9" s="21" t="n">
        <v>0</v>
      </c>
      <c r="AM9" s="21" t="n">
        <v>0</v>
      </c>
      <c r="AN9" s="23" t="n">
        <v>0</v>
      </c>
      <c r="AO9" s="23" t="n">
        <v>0</v>
      </c>
      <c r="AP9" s="23" t="n">
        <v>0</v>
      </c>
      <c r="AQ9" s="23" t="n">
        <v>0</v>
      </c>
      <c r="AR9" s="23" t="n">
        <v>0</v>
      </c>
      <c r="AS9" s="23" t="n">
        <v>0</v>
      </c>
      <c r="AT9" s="23" t="n">
        <v>0</v>
      </c>
      <c r="AU9" s="21" t="n">
        <v>0</v>
      </c>
      <c r="AV9" s="21" t="n">
        <v>0</v>
      </c>
      <c r="AW9" s="21" t="n">
        <v>0</v>
      </c>
      <c r="AX9" s="21" t="n">
        <v>0</v>
      </c>
      <c r="AY9" s="21" t="n">
        <v>0</v>
      </c>
      <c r="AZ9" s="21" t="n">
        <v>0</v>
      </c>
      <c r="BA9" s="21" t="n">
        <v>0</v>
      </c>
      <c r="BB9" s="21" t="n">
        <v>0</v>
      </c>
      <c r="BC9" s="21" t="n">
        <v>0</v>
      </c>
      <c r="BD9" s="21" t="n">
        <v>26.075</v>
      </c>
      <c r="BE9" s="21" t="n">
        <v>0</v>
      </c>
      <c r="BF9" s="21" t="n">
        <v>0</v>
      </c>
      <c r="BG9" s="21" t="n">
        <v>0</v>
      </c>
      <c r="BH9" s="21" t="n">
        <v>0</v>
      </c>
      <c r="BI9" s="21" t="n">
        <v>0</v>
      </c>
      <c r="BJ9" s="21" t="n">
        <v>0</v>
      </c>
      <c r="BK9" s="22" t="n">
        <v>11.1847826086957</v>
      </c>
      <c r="BL9" s="22" t="n">
        <v>0</v>
      </c>
      <c r="BM9" s="21" t="n">
        <v>0</v>
      </c>
      <c r="BN9" s="21" t="n">
        <v>0</v>
      </c>
      <c r="BO9" s="21" t="n">
        <v>0</v>
      </c>
      <c r="BP9" s="21" t="n">
        <v>0</v>
      </c>
      <c r="BQ9" s="21" t="n">
        <v>0</v>
      </c>
      <c r="BR9" s="21" t="n">
        <v>0</v>
      </c>
      <c r="BS9" s="21" t="n">
        <v>0</v>
      </c>
      <c r="BT9" s="21" t="n">
        <v>0</v>
      </c>
      <c r="BU9" s="21" t="n">
        <v>0</v>
      </c>
      <c r="BV9" s="21" t="n">
        <v>0</v>
      </c>
      <c r="BW9" s="21" t="n">
        <v>0</v>
      </c>
      <c r="BX9" s="21" t="n">
        <v>0</v>
      </c>
      <c r="BY9" s="21" t="n">
        <v>0</v>
      </c>
      <c r="BZ9" s="8" t="n">
        <v>0</v>
      </c>
      <c r="CA9" s="8" t="n">
        <v>0</v>
      </c>
      <c r="CB9" s="21" t="n">
        <v>0</v>
      </c>
      <c r="CC9" s="21" t="n">
        <v>14.6086956521739</v>
      </c>
      <c r="CD9" s="21" t="n">
        <v>14.9130434782609</v>
      </c>
      <c r="CE9" s="22" t="n">
        <v>0</v>
      </c>
      <c r="CF9" s="21" t="n">
        <v>0</v>
      </c>
      <c r="CG9" s="21" t="n">
        <v>0</v>
      </c>
      <c r="CH9" s="21" t="n">
        <v>0</v>
      </c>
      <c r="CI9" s="21" t="n">
        <v>0</v>
      </c>
      <c r="CJ9" s="22" t="n">
        <v>18.5652173913044</v>
      </c>
      <c r="CK9" s="21" t="n">
        <v>18.5652173913043</v>
      </c>
      <c r="CL9" s="21" t="n">
        <v>20.8478260869565</v>
      </c>
      <c r="CM9" s="21" t="n">
        <v>19.7826086956522</v>
      </c>
      <c r="CN9" s="21" t="n">
        <v>19.4782608695652</v>
      </c>
      <c r="CO9" s="21" t="n">
        <v>20.2391304347826</v>
      </c>
      <c r="CP9" s="21" t="n">
        <v>21.1521739130435</v>
      </c>
      <c r="CQ9" s="22" t="n">
        <v>0</v>
      </c>
      <c r="CR9" s="21" t="n">
        <v>0</v>
      </c>
      <c r="CS9" s="21" t="n">
        <v>20.8478260869565</v>
      </c>
      <c r="CT9" s="21" t="n">
        <v>22.6739130434783</v>
      </c>
      <c r="CU9" s="21" t="n">
        <v>21.6086956521739</v>
      </c>
      <c r="CV9" s="21" t="n">
        <v>24.3478260869565</v>
      </c>
      <c r="CW9" s="22" t="n">
        <v>0</v>
      </c>
      <c r="CX9" s="21" t="n">
        <v>0</v>
      </c>
      <c r="CY9" s="21" t="n">
        <v>0</v>
      </c>
      <c r="CZ9" s="21" t="n">
        <v>0</v>
      </c>
      <c r="DA9" s="21" t="n">
        <v>0</v>
      </c>
      <c r="DB9" s="21" t="n">
        <v>0</v>
      </c>
      <c r="DC9" s="21" t="n">
        <v>0</v>
      </c>
      <c r="DD9" s="21" t="n">
        <v>0</v>
      </c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</row>
    <row r="10" customFormat="false" ht="18.75" hidden="false" customHeight="false" outlineLevel="0" collapsed="false">
      <c r="A10" s="7"/>
      <c r="B10" s="7" t="s">
        <v>10</v>
      </c>
      <c r="C10" s="21" t="n">
        <v>0</v>
      </c>
      <c r="D10" s="21" t="n">
        <v>0</v>
      </c>
      <c r="E10" s="21" t="n">
        <v>0</v>
      </c>
      <c r="F10" s="21" t="n">
        <v>0</v>
      </c>
      <c r="G10" s="21" t="n">
        <v>0</v>
      </c>
      <c r="H10" s="21" t="n">
        <v>24.195652173913</v>
      </c>
      <c r="I10" s="21" t="n">
        <v>38.5760869565217</v>
      </c>
      <c r="J10" s="21" t="n">
        <v>37.8913043478261</v>
      </c>
      <c r="K10" s="21" t="n">
        <v>38.804347826087</v>
      </c>
      <c r="L10" s="21" t="n">
        <v>40.1739130434783</v>
      </c>
      <c r="M10" s="21" t="n">
        <v>27.6195652173913</v>
      </c>
      <c r="N10" s="22" t="n">
        <v>0</v>
      </c>
      <c r="O10" s="21" t="n">
        <v>0</v>
      </c>
      <c r="P10" s="21" t="n">
        <v>0</v>
      </c>
      <c r="Q10" s="21" t="n">
        <v>0</v>
      </c>
      <c r="R10" s="21" t="n">
        <v>0</v>
      </c>
      <c r="S10" s="21" t="n">
        <v>0</v>
      </c>
      <c r="T10" s="21" t="n">
        <v>0</v>
      </c>
      <c r="U10" s="21" t="n">
        <v>0</v>
      </c>
      <c r="V10" s="21" t="n">
        <v>0</v>
      </c>
      <c r="W10" s="21" t="n">
        <v>0</v>
      </c>
      <c r="X10" s="21" t="n">
        <v>0</v>
      </c>
      <c r="Y10" s="21" t="n">
        <v>0</v>
      </c>
      <c r="Z10" s="21" t="n">
        <v>0</v>
      </c>
      <c r="AA10" s="22" t="n">
        <v>51.1304347826087</v>
      </c>
      <c r="AB10" s="21" t="n">
        <v>49</v>
      </c>
      <c r="AC10" s="21" t="n">
        <v>0</v>
      </c>
      <c r="AD10" s="21" t="n">
        <v>0</v>
      </c>
      <c r="AE10" s="21" t="n">
        <v>23.1304347826087</v>
      </c>
      <c r="AF10" s="21" t="n">
        <v>22.8260869565217</v>
      </c>
      <c r="AG10" s="21" t="n">
        <v>23.5869565217391</v>
      </c>
      <c r="AH10" s="21" t="n">
        <v>25.1086956521739</v>
      </c>
      <c r="AI10" s="21" t="n">
        <v>25.1086956521739</v>
      </c>
      <c r="AJ10" s="21" t="n">
        <v>24.804347826087</v>
      </c>
      <c r="AK10" s="21" t="n">
        <v>24.3478260869565</v>
      </c>
      <c r="AL10" s="21" t="n">
        <v>24.6521739130435</v>
      </c>
      <c r="AM10" s="21" t="n">
        <v>24.195652173913</v>
      </c>
      <c r="AN10" s="23" t="n">
        <v>31.0434782608696</v>
      </c>
      <c r="AO10" s="23" t="n">
        <v>31.195652173913</v>
      </c>
      <c r="AP10" s="23" t="n">
        <v>30.7391304347826</v>
      </c>
      <c r="AQ10" s="23" t="n">
        <v>29.5217391304348</v>
      </c>
      <c r="AR10" s="23" t="n">
        <v>31.804347826087</v>
      </c>
      <c r="AS10" s="27" t="n">
        <v>39.4130434782609</v>
      </c>
      <c r="AT10" s="27" t="n">
        <v>37.8913043478261</v>
      </c>
      <c r="AU10" s="21" t="n">
        <v>31.0434782608696</v>
      </c>
      <c r="AV10" s="21" t="n">
        <v>0</v>
      </c>
      <c r="AW10" s="21" t="n">
        <v>0</v>
      </c>
      <c r="AX10" s="21" t="n">
        <v>0</v>
      </c>
      <c r="AY10" s="21" t="n">
        <v>0</v>
      </c>
      <c r="AZ10" s="21" t="n">
        <v>0</v>
      </c>
      <c r="BA10" s="21" t="n">
        <v>25.1086956521739</v>
      </c>
      <c r="BB10" s="21" t="n">
        <v>23.2826086956522</v>
      </c>
      <c r="BC10" s="21" t="n">
        <v>23.7391304347826</v>
      </c>
      <c r="BD10" s="21" t="n">
        <v>22.6739130434783</v>
      </c>
      <c r="BE10" s="21" t="n">
        <v>0</v>
      </c>
      <c r="BF10" s="21" t="n">
        <v>0</v>
      </c>
      <c r="BG10" s="21" t="n">
        <v>0</v>
      </c>
      <c r="BH10" s="21" t="n">
        <v>0</v>
      </c>
      <c r="BI10" s="21" t="n">
        <v>0</v>
      </c>
      <c r="BJ10" s="21" t="n">
        <v>0</v>
      </c>
      <c r="BK10" s="21" t="n">
        <v>0</v>
      </c>
      <c r="BL10" s="22" t="n">
        <v>31.0434782608696</v>
      </c>
      <c r="BM10" s="21" t="n">
        <v>29.0652173913043</v>
      </c>
      <c r="BN10" s="21" t="n">
        <v>28</v>
      </c>
      <c r="BO10" s="21" t="n">
        <v>28.9130434782609</v>
      </c>
      <c r="BP10" s="21" t="n">
        <v>28.304347826087</v>
      </c>
      <c r="BQ10" s="21" t="n">
        <v>29.5217391304348</v>
      </c>
      <c r="BR10" s="21" t="n">
        <v>31.195652173913</v>
      </c>
      <c r="BS10" s="22" t="n">
        <v>40.6304347826087</v>
      </c>
      <c r="BT10" s="21" t="n">
        <v>40.7826086956522</v>
      </c>
      <c r="BU10" s="21" t="n">
        <v>46.8695652173913</v>
      </c>
      <c r="BV10" s="21" t="n">
        <v>45.3478260869565</v>
      </c>
      <c r="BW10" s="21" t="n">
        <v>42.6086956521739</v>
      </c>
      <c r="BX10" s="21" t="n">
        <v>42.6086956521739</v>
      </c>
      <c r="BY10" s="21" t="n">
        <v>41.5434782608696</v>
      </c>
      <c r="BZ10" s="8" t="n">
        <v>42.4565217391304</v>
      </c>
      <c r="CA10" s="8" t="n">
        <v>37.4347826086957</v>
      </c>
      <c r="CB10" s="21" t="n">
        <v>35.304347826087</v>
      </c>
      <c r="CC10" s="21" t="n">
        <v>35.7608695652174</v>
      </c>
      <c r="CD10" s="22" t="n">
        <v>20.3913043478261</v>
      </c>
      <c r="CE10" s="21" t="n">
        <v>20.2391304347826</v>
      </c>
      <c r="CF10" s="21" t="n">
        <v>21</v>
      </c>
      <c r="CG10" s="21" t="n">
        <v>20.8478260869565</v>
      </c>
      <c r="CH10" s="21" t="n">
        <v>20.8478260869565</v>
      </c>
      <c r="CI10" s="22" t="n">
        <v>0</v>
      </c>
      <c r="CJ10" s="22" t="n">
        <v>18.5652173913044</v>
      </c>
      <c r="CK10" s="21" t="n">
        <v>18.5652173913043</v>
      </c>
      <c r="CL10" s="21" t="n">
        <v>20.8478260869565</v>
      </c>
      <c r="CM10" s="21" t="n">
        <v>19.7826086956522</v>
      </c>
      <c r="CN10" s="21" t="n">
        <v>19.4782608695652</v>
      </c>
      <c r="CO10" s="21" t="n">
        <v>20.2391304347826</v>
      </c>
      <c r="CP10" s="21" t="n">
        <v>21.1521739130435</v>
      </c>
      <c r="CQ10" s="21" t="n">
        <v>41.3913043478261</v>
      </c>
      <c r="CR10" s="21" t="n">
        <v>40.4782608695652</v>
      </c>
      <c r="CS10" s="21" t="n">
        <v>20.8478260869565</v>
      </c>
      <c r="CT10" s="21" t="n">
        <v>22.6739130434783</v>
      </c>
      <c r="CU10" s="22" t="n">
        <v>0</v>
      </c>
      <c r="CV10" s="21" t="n">
        <v>0</v>
      </c>
      <c r="CW10" s="22" t="n">
        <v>45.9565217391304</v>
      </c>
      <c r="CX10" s="21" t="n">
        <v>40.4782608695652</v>
      </c>
      <c r="CY10" s="21" t="n">
        <v>39.2608695652174</v>
      </c>
      <c r="CZ10" s="21" t="n">
        <v>41.3913043478261</v>
      </c>
      <c r="DA10" s="21" t="n">
        <v>46.5652173913044</v>
      </c>
      <c r="DB10" s="21" t="n">
        <v>44.7391304347826</v>
      </c>
      <c r="DC10" s="21" t="n">
        <f aca="false">+[1]L1!J63+[1]L2!I66+[1]L7!I46</f>
        <v>45.9565217391304</v>
      </c>
      <c r="DD10" s="21" t="n">
        <f aca="false">+L1!J67+L2!I65+L7!I47</f>
        <v>35.3804347826087</v>
      </c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</row>
    <row r="11" customFormat="false" ht="18.75" hidden="false" customHeight="false" outlineLevel="0" collapsed="false">
      <c r="A11" s="7"/>
      <c r="B11" s="7" t="s">
        <v>11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24.9565217391304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2" t="n">
        <v>49</v>
      </c>
      <c r="W11" s="22" t="n">
        <v>47.7826086956522</v>
      </c>
      <c r="X11" s="21" t="n">
        <v>44.7391304347826</v>
      </c>
      <c r="Y11" s="21" t="n">
        <v>45.9565217391304</v>
      </c>
      <c r="Z11" s="21" t="n">
        <v>49.304347826087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3" t="n">
        <v>0</v>
      </c>
      <c r="AO11" s="23" t="n">
        <v>0</v>
      </c>
      <c r="AP11" s="23" t="n">
        <v>0</v>
      </c>
      <c r="AQ11" s="23" t="n">
        <v>0</v>
      </c>
      <c r="AR11" s="23" t="n">
        <v>0</v>
      </c>
      <c r="AS11" s="23" t="n">
        <v>0</v>
      </c>
      <c r="AT11" s="23" t="n">
        <v>0</v>
      </c>
      <c r="AU11" s="22" t="n">
        <v>5.47826086956522</v>
      </c>
      <c r="AV11" s="22" t="n">
        <v>29.5217391304348</v>
      </c>
      <c r="AW11" s="21" t="n">
        <v>29.1413043478261</v>
      </c>
      <c r="AX11" s="21" t="n">
        <v>40.554347826087</v>
      </c>
      <c r="AY11" s="21" t="n">
        <v>41.5434782608696</v>
      </c>
      <c r="AZ11" s="21" t="n">
        <v>43.9782608695652</v>
      </c>
      <c r="BA11" s="21" t="n">
        <v>0</v>
      </c>
      <c r="BB11" s="21" t="n">
        <v>26.775</v>
      </c>
      <c r="BC11" s="21" t="n">
        <v>27.3</v>
      </c>
      <c r="BD11" s="21" t="n">
        <v>0</v>
      </c>
      <c r="BE11" s="21" t="n">
        <v>43.8260869565217</v>
      </c>
      <c r="BF11" s="21" t="n">
        <v>43.5217391304348</v>
      </c>
      <c r="BG11" s="21" t="n">
        <v>44.1304347826087</v>
      </c>
      <c r="BH11" s="21" t="n">
        <v>44.7391304347826</v>
      </c>
      <c r="BI11" s="21" t="n">
        <v>22.8260869565217</v>
      </c>
      <c r="BJ11" s="21" t="n">
        <v>22.0652173913043</v>
      </c>
      <c r="BK11" s="21" t="n">
        <v>22.3695652173913</v>
      </c>
      <c r="BL11" s="21" t="n">
        <v>22.0652173913043</v>
      </c>
      <c r="BM11" s="21" t="n">
        <v>20.695652173913</v>
      </c>
      <c r="BN11" s="21" t="n">
        <v>19.4782608695652</v>
      </c>
      <c r="BO11" s="21" t="n">
        <v>20.0869565217391</v>
      </c>
      <c r="BP11" s="21" t="n">
        <v>22.925</v>
      </c>
      <c r="BQ11" s="21" t="n">
        <v>24.15</v>
      </c>
      <c r="BR11" s="21" t="n">
        <v>26.075</v>
      </c>
      <c r="BS11" s="22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8" t="n">
        <v>0</v>
      </c>
      <c r="CA11" s="8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1" t="n">
        <v>0</v>
      </c>
      <c r="CG11" s="21" t="n">
        <v>0</v>
      </c>
      <c r="CH11" s="21" t="n">
        <v>0</v>
      </c>
      <c r="CI11" s="21" t="n">
        <v>21.1521739130435</v>
      </c>
      <c r="CJ11" s="21" t="n">
        <v>0</v>
      </c>
      <c r="CK11" s="21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6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1" t="n">
        <v>0</v>
      </c>
      <c r="DC11" s="21" t="n">
        <v>0</v>
      </c>
      <c r="DD11" s="21" t="n">
        <v>0</v>
      </c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</row>
    <row r="12" customFormat="false" ht="18.75" hidden="false" customHeight="false" outlineLevel="0" collapsed="false">
      <c r="A12" s="7"/>
      <c r="B12" s="7" t="s">
        <v>12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2"/>
      <c r="W12" s="22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3"/>
      <c r="AO12" s="23"/>
      <c r="AP12" s="23"/>
      <c r="AQ12" s="23"/>
      <c r="AR12" s="23"/>
      <c r="AS12" s="23"/>
      <c r="AT12" s="23"/>
      <c r="AU12" s="22"/>
      <c r="AV12" s="22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2"/>
      <c r="BT12" s="21"/>
      <c r="BU12" s="21"/>
      <c r="BV12" s="21"/>
      <c r="BW12" s="21"/>
      <c r="BX12" s="21"/>
      <c r="BY12" s="21" t="n">
        <v>7.53260869565217</v>
      </c>
      <c r="BZ12" s="8" t="n">
        <v>7.60869565217391</v>
      </c>
      <c r="CA12" s="8" t="n">
        <v>7.3804347826087</v>
      </c>
      <c r="CB12" s="21" t="n">
        <v>6.84782608695652</v>
      </c>
      <c r="CC12" s="21" t="n">
        <v>6.84782608695652</v>
      </c>
      <c r="CD12" s="21" t="n">
        <v>5.93478260869565</v>
      </c>
      <c r="CE12" s="22" t="n">
        <v>0</v>
      </c>
      <c r="CF12" s="21" t="n">
        <v>0</v>
      </c>
      <c r="CG12" s="21" t="n">
        <v>7.22826086956522</v>
      </c>
      <c r="CH12" s="21" t="n">
        <v>7</v>
      </c>
      <c r="CI12" s="22" t="n">
        <v>0</v>
      </c>
      <c r="CJ12" s="21" t="n">
        <v>0</v>
      </c>
      <c r="CK12" s="21" t="n">
        <v>0</v>
      </c>
      <c r="CL12" s="21" t="n">
        <v>0</v>
      </c>
      <c r="CM12" s="21" t="n">
        <v>0</v>
      </c>
      <c r="CN12" s="21" t="n">
        <v>0</v>
      </c>
      <c r="CO12" s="21" t="n">
        <v>0</v>
      </c>
      <c r="CP12" s="21" t="n">
        <v>0</v>
      </c>
      <c r="CQ12" s="21" t="n">
        <v>0</v>
      </c>
      <c r="CR12" s="21" t="n">
        <v>0</v>
      </c>
      <c r="CS12" s="21" t="n">
        <v>0</v>
      </c>
      <c r="CT12" s="26" t="n">
        <v>0</v>
      </c>
      <c r="CU12" s="21" t="n">
        <v>0</v>
      </c>
      <c r="CV12" s="21" t="n">
        <v>0</v>
      </c>
      <c r="CW12" s="21" t="n">
        <v>0</v>
      </c>
      <c r="CX12" s="21" t="n">
        <v>0</v>
      </c>
      <c r="CY12" s="21" t="n">
        <v>0</v>
      </c>
      <c r="CZ12" s="21" t="n">
        <v>0</v>
      </c>
      <c r="DA12" s="21" t="n">
        <v>0</v>
      </c>
      <c r="DB12" s="21" t="n">
        <v>0</v>
      </c>
      <c r="DC12" s="21" t="n">
        <v>0</v>
      </c>
      <c r="DD12" s="21" t="n">
        <v>0</v>
      </c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</row>
    <row r="13" customFormat="false" ht="18.75" hidden="false" customHeight="false" outlineLevel="0" collapsed="false">
      <c r="A13" s="7"/>
      <c r="B13" s="7" t="s">
        <v>13</v>
      </c>
      <c r="C13" s="28" t="n">
        <v>0.273913043478261</v>
      </c>
      <c r="D13" s="28" t="n">
        <v>0.21</v>
      </c>
      <c r="E13" s="28" t="n">
        <v>0.35</v>
      </c>
      <c r="F13" s="28" t="n">
        <v>0.311111111111111</v>
      </c>
      <c r="G13" s="28" t="n">
        <v>0.544444444444444</v>
      </c>
      <c r="H13" s="28" t="n">
        <v>0.622222222222222</v>
      </c>
      <c r="I13" s="28" t="n">
        <v>0.622222222222222</v>
      </c>
      <c r="J13" s="28" t="n">
        <v>0.7</v>
      </c>
      <c r="K13" s="28" t="n">
        <v>0.933333333333333</v>
      </c>
      <c r="L13" s="28" t="n">
        <v>1.08888888888889</v>
      </c>
      <c r="M13" s="28" t="n">
        <v>1.4</v>
      </c>
      <c r="N13" s="28" t="n">
        <v>0.777777777777778</v>
      </c>
      <c r="O13" s="28" t="n">
        <v>0.388888888888889</v>
      </c>
      <c r="P13" s="28" t="n">
        <v>0.21</v>
      </c>
      <c r="Q13" s="28" t="n">
        <v>0.388888888888889</v>
      </c>
      <c r="R13" s="28" t="n">
        <v>0.777777777777778</v>
      </c>
      <c r="S13" s="28" t="n">
        <v>0.777777777777778</v>
      </c>
      <c r="T13" s="28" t="n">
        <v>1.63333333333333</v>
      </c>
      <c r="U13" s="28" t="n">
        <v>1.01111111111111</v>
      </c>
      <c r="V13" s="28" t="n">
        <v>1.05</v>
      </c>
      <c r="W13" s="28" t="n">
        <v>1.68</v>
      </c>
      <c r="X13" s="28" t="n">
        <v>1.26</v>
      </c>
      <c r="Y13" s="28" t="n">
        <v>0.84</v>
      </c>
      <c r="Z13" s="28" t="n">
        <v>1.26</v>
      </c>
      <c r="AA13" s="28" t="n">
        <v>1.82</v>
      </c>
      <c r="AB13" s="28" t="n">
        <v>1.05</v>
      </c>
      <c r="AC13" s="28" t="n">
        <v>0.49</v>
      </c>
      <c r="AD13" s="28" t="n">
        <v>1.19</v>
      </c>
      <c r="AE13" s="28" t="n">
        <v>1.61</v>
      </c>
      <c r="AF13" s="28" t="n">
        <v>1.82</v>
      </c>
      <c r="AG13" s="28" t="n">
        <v>1.89</v>
      </c>
      <c r="AH13" s="28" t="n">
        <v>1.26</v>
      </c>
      <c r="AI13" s="28" t="n">
        <v>1.05</v>
      </c>
      <c r="AJ13" s="28" t="n">
        <v>1.12</v>
      </c>
      <c r="AK13" s="28" t="n">
        <v>0.77</v>
      </c>
      <c r="AL13" s="28" t="n">
        <v>0.77</v>
      </c>
      <c r="AM13" s="28" t="n">
        <v>1.12</v>
      </c>
      <c r="AN13" s="29" t="n">
        <v>1.19</v>
      </c>
      <c r="AO13" s="29" t="n">
        <v>1.47</v>
      </c>
      <c r="AP13" s="29" t="n">
        <v>1.47</v>
      </c>
      <c r="AQ13" s="29" t="n">
        <v>1.61</v>
      </c>
      <c r="AR13" s="29" t="n">
        <v>1.61</v>
      </c>
      <c r="AS13" s="29" t="n">
        <v>1.82</v>
      </c>
      <c r="AT13" s="29" t="n">
        <v>1.54</v>
      </c>
      <c r="AU13" s="28" t="n">
        <v>1.26</v>
      </c>
      <c r="AV13" s="28" t="n">
        <v>1.47</v>
      </c>
      <c r="AW13" s="28" t="n">
        <v>1.89</v>
      </c>
      <c r="AX13" s="28" t="n">
        <v>1.89</v>
      </c>
      <c r="AY13" s="28" t="n">
        <v>2.1</v>
      </c>
      <c r="AZ13" s="28" t="n">
        <v>2.52</v>
      </c>
      <c r="BA13" s="28" t="n">
        <v>2.1</v>
      </c>
      <c r="BB13" s="28" t="n">
        <v>1.68</v>
      </c>
      <c r="BC13" s="28" t="n">
        <v>1.89</v>
      </c>
      <c r="BD13" s="28" t="n">
        <v>1.68</v>
      </c>
      <c r="BE13" s="28" t="n">
        <v>1.12</v>
      </c>
      <c r="BF13" s="28" t="n">
        <v>0</v>
      </c>
      <c r="BG13" s="28" t="n">
        <v>0</v>
      </c>
      <c r="BH13" s="28" t="n">
        <v>0</v>
      </c>
      <c r="BI13" s="28" t="n">
        <v>0</v>
      </c>
      <c r="BJ13" s="28" t="n">
        <v>0</v>
      </c>
      <c r="BK13" s="30" t="n">
        <v>1.4</v>
      </c>
      <c r="BL13" s="28" t="n">
        <v>1.008</v>
      </c>
      <c r="BM13" s="28" t="n">
        <v>1.288</v>
      </c>
      <c r="BN13" s="28" t="n">
        <v>1.68</v>
      </c>
      <c r="BO13" s="28" t="n">
        <v>1.848</v>
      </c>
      <c r="BP13" s="28" t="n">
        <v>1.624</v>
      </c>
      <c r="BQ13" s="28" t="n">
        <v>2.128</v>
      </c>
      <c r="BR13" s="28" t="n">
        <v>2.072</v>
      </c>
      <c r="BS13" s="28" t="n">
        <v>1.568</v>
      </c>
      <c r="BT13" s="28" t="n">
        <v>1.848</v>
      </c>
      <c r="BU13" s="28" t="n">
        <v>1.68</v>
      </c>
      <c r="BV13" s="28" t="n">
        <v>1.624</v>
      </c>
      <c r="BW13" s="28" t="n">
        <v>1.792</v>
      </c>
      <c r="BX13" s="28" t="n">
        <v>1.792</v>
      </c>
      <c r="BY13" s="28" t="n">
        <v>1.456</v>
      </c>
      <c r="BZ13" s="18" t="n">
        <v>1.176</v>
      </c>
      <c r="CA13" s="18" t="n">
        <v>1.12</v>
      </c>
      <c r="CB13" s="28" t="n">
        <v>1.12</v>
      </c>
      <c r="CC13" s="28" t="n">
        <v>1.232</v>
      </c>
      <c r="CD13" s="28" t="n">
        <v>1.344</v>
      </c>
      <c r="CE13" s="28" t="n">
        <v>1.512</v>
      </c>
      <c r="CF13" s="28" t="n">
        <v>1.4</v>
      </c>
      <c r="CG13" s="28" t="n">
        <v>1.792</v>
      </c>
      <c r="CH13" s="28" t="n">
        <v>1.792</v>
      </c>
      <c r="CI13" s="28" t="n">
        <v>1.904</v>
      </c>
      <c r="CJ13" s="28" t="n">
        <v>1.624</v>
      </c>
      <c r="CK13" s="28" t="n">
        <v>1.96</v>
      </c>
      <c r="CL13" s="28" t="n">
        <v>1.96</v>
      </c>
      <c r="CM13" s="28" t="n">
        <v>1.904</v>
      </c>
      <c r="CN13" s="28" t="n">
        <v>2.072</v>
      </c>
      <c r="CO13" s="28" t="n">
        <v>1.96</v>
      </c>
      <c r="CP13" s="28" t="n">
        <v>2.24</v>
      </c>
      <c r="CQ13" s="28" t="n">
        <v>2.464</v>
      </c>
      <c r="CR13" s="28" t="n">
        <v>2.576</v>
      </c>
      <c r="CS13" s="28" t="n">
        <v>2.464</v>
      </c>
      <c r="CT13" s="28" t="n">
        <v>2.464</v>
      </c>
      <c r="CU13" s="28" t="n">
        <v>2.072</v>
      </c>
      <c r="CV13" s="28" t="n">
        <v>2.296</v>
      </c>
      <c r="CW13" s="28" t="n">
        <v>1.904</v>
      </c>
      <c r="CX13" s="28" t="n">
        <v>1.568</v>
      </c>
      <c r="CY13" s="28" t="n">
        <v>2.296</v>
      </c>
      <c r="CZ13" s="28" t="n">
        <v>2.296</v>
      </c>
      <c r="DA13" s="28" t="n">
        <v>2.856</v>
      </c>
      <c r="DB13" s="28" t="n">
        <v>2.632</v>
      </c>
      <c r="DC13" s="28" t="n">
        <f aca="false">+[1]L1!I63</f>
        <v>2.184</v>
      </c>
      <c r="DD13" s="28" t="n">
        <f aca="false">+L1!I67</f>
        <v>2.352</v>
      </c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</row>
    <row r="14" customFormat="false" ht="18.75" hidden="false" customHeight="false" outlineLevel="0" collapsed="false">
      <c r="A14" s="7"/>
      <c r="B14" s="7" t="s">
        <v>14</v>
      </c>
      <c r="C14" s="28" t="n">
        <v>3.234</v>
      </c>
      <c r="D14" s="28" t="n">
        <v>3.297</v>
      </c>
      <c r="E14" s="28" t="n">
        <v>3.444</v>
      </c>
      <c r="F14" s="28" t="n">
        <v>3.423</v>
      </c>
      <c r="G14" s="28" t="n">
        <v>3.444</v>
      </c>
      <c r="H14" s="28" t="n">
        <v>3.339</v>
      </c>
      <c r="I14" s="28" t="n">
        <v>3.549</v>
      </c>
      <c r="J14" s="28" t="n">
        <v>3.486</v>
      </c>
      <c r="K14" s="28" t="n">
        <v>3.57</v>
      </c>
      <c r="L14" s="28" t="n">
        <v>3.675</v>
      </c>
      <c r="M14" s="28" t="n">
        <v>3.36</v>
      </c>
      <c r="N14" s="28" t="n">
        <v>3.59625</v>
      </c>
      <c r="O14" s="28" t="n">
        <v>3.276</v>
      </c>
      <c r="P14" s="28" t="n">
        <v>3.157</v>
      </c>
      <c r="Q14" s="28" t="n">
        <v>3.276</v>
      </c>
      <c r="R14" s="28" t="n">
        <v>3.171</v>
      </c>
      <c r="S14" s="28" t="n">
        <v>3.213</v>
      </c>
      <c r="T14" s="28" t="n">
        <v>3.36</v>
      </c>
      <c r="U14" s="28" t="n">
        <v>3.423</v>
      </c>
      <c r="V14" s="28" t="n">
        <v>3.381</v>
      </c>
      <c r="W14" s="28" t="n">
        <v>3.297</v>
      </c>
      <c r="X14" s="28" t="n">
        <v>3.087</v>
      </c>
      <c r="Y14" s="28" t="n">
        <v>3.171</v>
      </c>
      <c r="Z14" s="28" t="n">
        <v>3.64875</v>
      </c>
      <c r="AA14" s="28" t="n">
        <v>3.528</v>
      </c>
      <c r="AB14" s="28" t="n">
        <v>3.381</v>
      </c>
      <c r="AC14" s="28" t="n">
        <v>2.94</v>
      </c>
      <c r="AD14" s="28" t="n">
        <v>3.108</v>
      </c>
      <c r="AE14" s="28" t="n">
        <v>3.192</v>
      </c>
      <c r="AF14" s="28" t="n">
        <v>3.15</v>
      </c>
      <c r="AG14" s="28" t="n">
        <v>3.255</v>
      </c>
      <c r="AH14" s="28" t="n">
        <v>3.234</v>
      </c>
      <c r="AI14" s="28" t="n">
        <v>3.213</v>
      </c>
      <c r="AJ14" s="28" t="n">
        <v>3.213</v>
      </c>
      <c r="AK14" s="28" t="n">
        <v>3.15</v>
      </c>
      <c r="AL14" s="28" t="n">
        <v>3.066</v>
      </c>
      <c r="AM14" s="28" t="n">
        <v>3.066</v>
      </c>
      <c r="AN14" s="29" t="n">
        <v>2.835</v>
      </c>
      <c r="AO14" s="29" t="n">
        <v>2.94</v>
      </c>
      <c r="AP14" s="29" t="n">
        <v>2.898</v>
      </c>
      <c r="AQ14" s="29" t="n">
        <v>2.898</v>
      </c>
      <c r="AR14" s="29" t="n">
        <v>3.129</v>
      </c>
      <c r="AS14" s="29" t="n">
        <v>3.15</v>
      </c>
      <c r="AT14" s="29" t="n">
        <v>3.024</v>
      </c>
      <c r="AU14" s="28" t="n">
        <v>2.898</v>
      </c>
      <c r="AV14" s="28" t="n">
        <v>3.003</v>
      </c>
      <c r="AW14" s="28" t="n">
        <v>3.003</v>
      </c>
      <c r="AX14" s="28" t="n">
        <v>3.108</v>
      </c>
      <c r="AY14" s="28" t="n">
        <v>3.213</v>
      </c>
      <c r="AZ14" s="28" t="n">
        <v>3.381</v>
      </c>
      <c r="BA14" s="28" t="n">
        <v>3.465</v>
      </c>
      <c r="BB14" s="28" t="n">
        <v>3.213</v>
      </c>
      <c r="BC14" s="28" t="n">
        <v>3.276</v>
      </c>
      <c r="BD14" s="28" t="n">
        <v>3.129</v>
      </c>
      <c r="BE14" s="28" t="n">
        <v>3.024</v>
      </c>
      <c r="BF14" s="28" t="n">
        <v>3.003</v>
      </c>
      <c r="BG14" s="28" t="n">
        <v>3.045</v>
      </c>
      <c r="BH14" s="28" t="n">
        <v>3.087</v>
      </c>
      <c r="BI14" s="28" t="n">
        <v>3.15</v>
      </c>
      <c r="BJ14" s="28" t="n">
        <v>3.045</v>
      </c>
      <c r="BK14" s="28" t="n">
        <v>3.087</v>
      </c>
      <c r="BL14" s="28" t="n">
        <v>3.045</v>
      </c>
      <c r="BM14" s="28" t="n">
        <v>2.856</v>
      </c>
      <c r="BN14" s="28" t="n">
        <v>2.688</v>
      </c>
      <c r="BO14" s="28" t="n">
        <v>2.772</v>
      </c>
      <c r="BP14" s="28" t="n">
        <v>2.751</v>
      </c>
      <c r="BQ14" s="28" t="n">
        <v>2.898</v>
      </c>
      <c r="BR14" s="28" t="n">
        <v>3.129</v>
      </c>
      <c r="BS14" s="30" t="n">
        <v>4.97</v>
      </c>
      <c r="BT14" s="28" t="n">
        <v>4.97</v>
      </c>
      <c r="BU14" s="28" t="n">
        <v>5.6</v>
      </c>
      <c r="BV14" s="28" t="n">
        <v>5.6</v>
      </c>
      <c r="BW14" s="28" t="n">
        <v>5.075</v>
      </c>
      <c r="BX14" s="28" t="n">
        <v>5.075</v>
      </c>
      <c r="BY14" s="28" t="n">
        <v>5.25</v>
      </c>
      <c r="BZ14" s="18" t="n">
        <v>5.103</v>
      </c>
      <c r="CA14" s="18" t="n">
        <v>4.515</v>
      </c>
      <c r="CB14" s="28" t="n">
        <v>4.515</v>
      </c>
      <c r="CC14" s="28" t="n">
        <v>4.515</v>
      </c>
      <c r="CD14" s="28" t="n">
        <v>4.69</v>
      </c>
      <c r="CE14" s="28" t="n">
        <v>4.655</v>
      </c>
      <c r="CF14" s="28" t="n">
        <v>4.83</v>
      </c>
      <c r="CG14" s="28" t="n">
        <v>4.795</v>
      </c>
      <c r="CH14" s="28" t="n">
        <v>4.795</v>
      </c>
      <c r="CI14" s="28" t="n">
        <v>4.865</v>
      </c>
      <c r="CJ14" s="28" t="n">
        <v>4.27</v>
      </c>
      <c r="CK14" s="28" t="n">
        <v>4.27</v>
      </c>
      <c r="CL14" s="28" t="n">
        <v>4.795</v>
      </c>
      <c r="CM14" s="28" t="n">
        <v>4.55</v>
      </c>
      <c r="CN14" s="28" t="n">
        <v>4.48</v>
      </c>
      <c r="CO14" s="28" t="n">
        <v>4.655</v>
      </c>
      <c r="CP14" s="28" t="n">
        <v>4.865</v>
      </c>
      <c r="CQ14" s="28" t="n">
        <v>4.76</v>
      </c>
      <c r="CR14" s="28" t="n">
        <v>4.655</v>
      </c>
      <c r="CS14" s="28" t="n">
        <v>4.795</v>
      </c>
      <c r="CT14" s="28" t="n">
        <v>5.215</v>
      </c>
      <c r="CU14" s="28" t="n">
        <v>4.97</v>
      </c>
      <c r="CV14" s="28" t="n">
        <v>5.6</v>
      </c>
      <c r="CW14" s="28" t="n">
        <v>5.285</v>
      </c>
      <c r="CX14" s="28" t="n">
        <v>4.655</v>
      </c>
      <c r="CY14" s="28" t="n">
        <v>4.515</v>
      </c>
      <c r="CZ14" s="28" t="n">
        <v>4.76</v>
      </c>
      <c r="DA14" s="28" t="n">
        <v>5.355</v>
      </c>
      <c r="DB14" s="28" t="n">
        <v>5.145</v>
      </c>
      <c r="DC14" s="28" t="n">
        <f aca="false">+[1]L1!K63+[1]L2!J66+[1]L7!J46</f>
        <v>5.285</v>
      </c>
      <c r="DD14" s="28" t="n">
        <f aca="false">+L1!K67+L2!J65+L7!J47</f>
        <v>5.425</v>
      </c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</row>
    <row r="15" customFormat="false" ht="18.75" hidden="false" customHeight="false" outlineLevel="0" collapsed="false">
      <c r="A15" s="7"/>
      <c r="B15" s="7" t="s">
        <v>15</v>
      </c>
      <c r="C15" s="21" t="n">
        <v>67.375</v>
      </c>
      <c r="D15" s="26" t="n">
        <v>0</v>
      </c>
      <c r="E15" s="21" t="n">
        <v>71.75</v>
      </c>
      <c r="F15" s="21" t="n">
        <v>71.3125</v>
      </c>
      <c r="G15" s="21" t="n">
        <v>71.75</v>
      </c>
      <c r="H15" s="21" t="n">
        <v>69.5625</v>
      </c>
      <c r="I15" s="21" t="n">
        <v>73.9375</v>
      </c>
      <c r="J15" s="21" t="n">
        <v>72.625</v>
      </c>
      <c r="K15" s="21" t="n">
        <v>74.375</v>
      </c>
      <c r="L15" s="21" t="n">
        <v>76.5625</v>
      </c>
      <c r="M15" s="21" t="n">
        <v>70</v>
      </c>
      <c r="N15" s="21" t="n">
        <v>68.25</v>
      </c>
      <c r="O15" s="21" t="n">
        <v>68.25</v>
      </c>
      <c r="P15" s="21" t="n">
        <v>126</v>
      </c>
      <c r="Q15" s="21" t="n">
        <v>68.25</v>
      </c>
      <c r="R15" s="21" t="n">
        <v>66.0625</v>
      </c>
      <c r="S15" s="21" t="n">
        <v>66.9375</v>
      </c>
      <c r="T15" s="21" t="n">
        <v>70</v>
      </c>
      <c r="U15" s="21" t="n">
        <v>71.3125</v>
      </c>
      <c r="V15" s="21" t="n">
        <v>70.4375</v>
      </c>
      <c r="W15" s="21" t="n">
        <v>68.6875</v>
      </c>
      <c r="X15" s="21" t="n">
        <v>64.3125</v>
      </c>
      <c r="Y15" s="21" t="n">
        <v>66.0625</v>
      </c>
      <c r="Z15" s="21" t="n">
        <v>0</v>
      </c>
      <c r="AA15" s="21" t="n">
        <v>73.5</v>
      </c>
      <c r="AB15" s="21" t="n">
        <v>70.4375</v>
      </c>
      <c r="AC15" s="21" t="n">
        <v>122.5</v>
      </c>
      <c r="AD15" s="21" t="n">
        <v>129.5</v>
      </c>
      <c r="AE15" s="21" t="n">
        <v>133</v>
      </c>
      <c r="AF15" s="21" t="n">
        <v>0</v>
      </c>
      <c r="AG15" s="21" t="n">
        <v>0</v>
      </c>
      <c r="AH15" s="21" t="n">
        <v>0</v>
      </c>
      <c r="AI15" s="21" t="n">
        <v>0</v>
      </c>
      <c r="AJ15" s="21" t="n">
        <v>0</v>
      </c>
      <c r="AK15" s="21" t="n">
        <v>0</v>
      </c>
      <c r="AL15" s="22" t="n">
        <v>63.875</v>
      </c>
      <c r="AM15" s="22" t="n">
        <v>63.875</v>
      </c>
      <c r="AN15" s="23" t="n">
        <v>59.0625</v>
      </c>
      <c r="AO15" s="23" t="n">
        <v>122.5</v>
      </c>
      <c r="AP15" s="23" t="n">
        <v>120.75</v>
      </c>
      <c r="AQ15" s="23" t="n">
        <v>120.75</v>
      </c>
      <c r="AR15" s="23" t="n">
        <v>130.375</v>
      </c>
      <c r="AS15" s="23" t="n">
        <v>131.25</v>
      </c>
      <c r="AT15" s="23" t="n">
        <v>126</v>
      </c>
      <c r="AU15" s="21" t="n">
        <v>120.75</v>
      </c>
      <c r="AV15" s="21" t="n">
        <v>125.125</v>
      </c>
      <c r="AW15" s="21" t="n">
        <v>0</v>
      </c>
      <c r="AX15" s="21" t="n">
        <v>0</v>
      </c>
      <c r="AY15" s="21" t="n">
        <v>98</v>
      </c>
      <c r="AZ15" s="21" t="n">
        <v>140.875</v>
      </c>
      <c r="BA15" s="21" t="n">
        <v>72.1875</v>
      </c>
      <c r="BB15" s="21" t="n">
        <v>133.875</v>
      </c>
      <c r="BC15" s="21" t="n">
        <v>136.5</v>
      </c>
      <c r="BD15" s="21" t="n">
        <v>130.375</v>
      </c>
      <c r="BE15" s="21" t="n">
        <v>126</v>
      </c>
      <c r="BF15" s="21" t="n">
        <v>125.125</v>
      </c>
      <c r="BG15" s="21" t="n">
        <v>126.875</v>
      </c>
      <c r="BH15" s="21" t="n">
        <v>128.625</v>
      </c>
      <c r="BI15" s="21" t="n">
        <v>131.25</v>
      </c>
      <c r="BJ15" s="21" t="n">
        <v>126.875</v>
      </c>
      <c r="BK15" s="21" t="n">
        <v>128.625</v>
      </c>
      <c r="BL15" s="21" t="n">
        <v>126.875</v>
      </c>
      <c r="BM15" s="21" t="n">
        <v>119</v>
      </c>
      <c r="BN15" s="21" t="n">
        <v>112</v>
      </c>
      <c r="BO15" s="21" t="n">
        <v>115.5</v>
      </c>
      <c r="BP15" s="21" t="n">
        <v>114.625</v>
      </c>
      <c r="BQ15" s="21" t="n">
        <v>120.75</v>
      </c>
      <c r="BR15" s="21" t="n">
        <v>130.375</v>
      </c>
      <c r="BS15" s="22" t="n">
        <v>62.125</v>
      </c>
      <c r="BT15" s="21" t="n">
        <v>62.125</v>
      </c>
      <c r="BU15" s="21" t="n">
        <v>70</v>
      </c>
      <c r="BV15" s="21" t="n">
        <v>0</v>
      </c>
      <c r="BW15" s="12" t="n">
        <v>63.4375</v>
      </c>
      <c r="BX15" s="12" t="n">
        <v>63.4375</v>
      </c>
      <c r="BY15" s="21" t="n">
        <v>65.625</v>
      </c>
      <c r="BZ15" s="8" t="n">
        <v>135.975</v>
      </c>
      <c r="CA15" s="8" t="n">
        <v>121.041666666667</v>
      </c>
      <c r="CB15" s="21" t="n">
        <v>114.975</v>
      </c>
      <c r="CC15" s="21" t="n">
        <v>86.1</v>
      </c>
      <c r="CD15" s="21" t="n">
        <v>58.625</v>
      </c>
      <c r="CE15" s="21" t="n">
        <v>58.1875</v>
      </c>
      <c r="CF15" s="21" t="n">
        <v>60.375</v>
      </c>
      <c r="CG15" s="22" t="n">
        <v>0</v>
      </c>
      <c r="CH15" s="21" t="n">
        <v>75.75</v>
      </c>
      <c r="CI15" s="21" t="n">
        <v>104.25</v>
      </c>
      <c r="CJ15" s="21" t="n">
        <v>122</v>
      </c>
      <c r="CK15" s="21" t="n">
        <v>61</v>
      </c>
      <c r="CL15" s="21" t="n">
        <v>68.5</v>
      </c>
      <c r="CM15" s="21" t="n">
        <v>65</v>
      </c>
      <c r="CN15" s="21" t="n">
        <v>64</v>
      </c>
      <c r="CO15" s="21" t="n">
        <v>66.5</v>
      </c>
      <c r="CP15" s="21" t="n">
        <v>104.25</v>
      </c>
      <c r="CQ15" s="21" t="n">
        <v>89.25</v>
      </c>
      <c r="CR15" s="21" t="n">
        <v>87.28125</v>
      </c>
      <c r="CS15" s="21" t="n">
        <v>89.90625</v>
      </c>
      <c r="CT15" s="21" t="n">
        <v>97.78125</v>
      </c>
      <c r="CU15" s="21" t="n">
        <v>93.1875</v>
      </c>
      <c r="CV15" s="21" t="n">
        <v>105</v>
      </c>
      <c r="CW15" s="21" t="n">
        <v>99.09375</v>
      </c>
      <c r="CX15" s="21" t="n">
        <v>87.28125</v>
      </c>
      <c r="CY15" s="21" t="n">
        <v>84.65625</v>
      </c>
      <c r="CZ15" s="21" t="n">
        <v>119</v>
      </c>
      <c r="DA15" s="21" t="n">
        <v>100.40625</v>
      </c>
      <c r="DB15" s="21" t="n">
        <v>96.46875</v>
      </c>
      <c r="DC15" s="21" t="n">
        <f aca="false">+[1]L1!L63+[1]L2!K66+[1]L7!K46</f>
        <v>99.09375</v>
      </c>
      <c r="DD15" s="21" t="n">
        <f aca="false">+L1!L67+L2!K65+L7!K47</f>
        <v>101.71875</v>
      </c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</row>
    <row r="16" customFormat="false" ht="18.75" hidden="false" customHeight="false" outlineLevel="0" collapsed="false">
      <c r="A16" s="7"/>
      <c r="B16" s="7" t="s">
        <v>16</v>
      </c>
      <c r="C16" s="8" t="n">
        <v>0</v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8" t="n">
        <v>2366</v>
      </c>
      <c r="J16" s="8" t="n">
        <v>2324</v>
      </c>
      <c r="K16" s="8" t="n">
        <v>2366</v>
      </c>
      <c r="L16" s="9" t="n">
        <v>9800</v>
      </c>
      <c r="M16" s="8" t="n">
        <v>8960</v>
      </c>
      <c r="N16" s="9" t="n">
        <v>4165</v>
      </c>
      <c r="O16" s="9" t="n">
        <v>8736</v>
      </c>
      <c r="P16" s="9" t="n">
        <v>1456</v>
      </c>
      <c r="Q16" s="8" t="n">
        <v>1596</v>
      </c>
      <c r="R16" s="9" t="n">
        <v>0</v>
      </c>
      <c r="S16" s="8" t="n">
        <v>0</v>
      </c>
      <c r="T16" s="8" t="n">
        <v>0</v>
      </c>
      <c r="U16" s="8" t="n">
        <v>0</v>
      </c>
      <c r="V16" s="8" t="n">
        <v>0</v>
      </c>
      <c r="W16" s="8" t="n">
        <v>0</v>
      </c>
      <c r="X16" s="8" t="n">
        <v>0</v>
      </c>
      <c r="Y16" s="8" t="n">
        <v>0</v>
      </c>
      <c r="Z16" s="8" t="n">
        <v>328</v>
      </c>
      <c r="AA16" s="8" t="n">
        <v>0</v>
      </c>
      <c r="AB16" s="8" t="n">
        <v>0</v>
      </c>
      <c r="AC16" s="8" t="n">
        <v>0</v>
      </c>
      <c r="AD16" s="8" t="n">
        <v>0</v>
      </c>
      <c r="AE16" s="8" t="n">
        <v>0</v>
      </c>
      <c r="AF16" s="8" t="n">
        <v>0</v>
      </c>
      <c r="AG16" s="8" t="n">
        <v>0</v>
      </c>
      <c r="AH16" s="8" t="n">
        <v>0</v>
      </c>
      <c r="AI16" s="8" t="n">
        <v>0</v>
      </c>
      <c r="AJ16" s="8" t="n">
        <v>0</v>
      </c>
      <c r="AK16" s="8" t="n">
        <v>0</v>
      </c>
      <c r="AL16" s="8" t="n">
        <v>0</v>
      </c>
      <c r="AM16" s="8" t="n">
        <v>0</v>
      </c>
      <c r="AN16" s="11" t="n">
        <v>1890</v>
      </c>
      <c r="AO16" s="11" t="n">
        <v>0</v>
      </c>
      <c r="AP16" s="11" t="n">
        <v>0</v>
      </c>
      <c r="AQ16" s="11" t="n">
        <v>0</v>
      </c>
      <c r="AR16" s="11" t="n">
        <v>0</v>
      </c>
      <c r="AS16" s="11" t="n">
        <v>0</v>
      </c>
      <c r="AT16" s="11" t="n">
        <v>0</v>
      </c>
      <c r="AU16" s="8" t="n">
        <v>0</v>
      </c>
      <c r="AV16" s="8" t="n">
        <v>0</v>
      </c>
      <c r="AW16" s="8" t="n">
        <v>0</v>
      </c>
      <c r="AX16" s="8" t="n">
        <v>0</v>
      </c>
      <c r="AY16" s="8" t="n">
        <v>0</v>
      </c>
      <c r="AZ16" s="8" t="n">
        <v>0</v>
      </c>
      <c r="BA16" s="8" t="n">
        <v>0</v>
      </c>
      <c r="BB16" s="8" t="n">
        <v>0</v>
      </c>
      <c r="BC16" s="8" t="n">
        <v>0</v>
      </c>
      <c r="BD16" s="8" t="n">
        <v>0</v>
      </c>
      <c r="BE16" s="8" t="n">
        <v>0</v>
      </c>
      <c r="BF16" s="8" t="n">
        <v>0</v>
      </c>
      <c r="BG16" s="8" t="n">
        <v>0</v>
      </c>
      <c r="BH16" s="8" t="n">
        <v>0</v>
      </c>
      <c r="BI16" s="8" t="n">
        <v>0</v>
      </c>
      <c r="BJ16" s="8" t="n">
        <v>0</v>
      </c>
      <c r="BK16" s="8" t="n">
        <v>0</v>
      </c>
      <c r="BL16" s="8" t="n">
        <v>0</v>
      </c>
      <c r="BM16" s="8" t="n">
        <v>0</v>
      </c>
      <c r="BN16" s="8" t="n">
        <v>0</v>
      </c>
      <c r="BO16" s="8" t="n">
        <v>0</v>
      </c>
      <c r="BP16" s="8" t="n">
        <v>0</v>
      </c>
      <c r="BQ16" s="8" t="n">
        <v>0</v>
      </c>
      <c r="BR16" s="8" t="n">
        <v>0</v>
      </c>
      <c r="BS16" s="8" t="n">
        <v>0</v>
      </c>
      <c r="BT16" s="8" t="n">
        <v>0</v>
      </c>
      <c r="BU16" s="8" t="n">
        <v>0</v>
      </c>
      <c r="BV16" s="8" t="n">
        <v>0</v>
      </c>
      <c r="BW16" s="8" t="n">
        <v>0</v>
      </c>
      <c r="BX16" s="8" t="n">
        <v>0</v>
      </c>
      <c r="BY16" s="8" t="n">
        <v>0</v>
      </c>
      <c r="BZ16" s="8" t="n">
        <v>0</v>
      </c>
      <c r="CA16" s="8" t="n">
        <v>0</v>
      </c>
      <c r="CB16" s="8" t="n">
        <v>0</v>
      </c>
      <c r="CC16" s="8" t="n">
        <v>0</v>
      </c>
      <c r="CD16" s="8" t="n">
        <v>0</v>
      </c>
      <c r="CE16" s="8" t="n">
        <v>0</v>
      </c>
      <c r="CF16" s="8" t="n">
        <v>0</v>
      </c>
      <c r="CG16" s="8" t="n">
        <v>0</v>
      </c>
      <c r="CH16" s="8" t="n">
        <v>0</v>
      </c>
      <c r="CI16" s="8" t="n">
        <v>0</v>
      </c>
      <c r="CJ16" s="8" t="n">
        <v>0</v>
      </c>
      <c r="CK16" s="8" t="n">
        <v>0</v>
      </c>
      <c r="CL16" s="8" t="n">
        <v>0</v>
      </c>
      <c r="CM16" s="8" t="n">
        <v>0</v>
      </c>
      <c r="CN16" s="8" t="n">
        <v>0</v>
      </c>
      <c r="CO16" s="8" t="n">
        <v>0</v>
      </c>
      <c r="CP16" s="8" t="n">
        <v>0</v>
      </c>
      <c r="CQ16" s="8" t="n">
        <v>0</v>
      </c>
      <c r="CR16" s="8" t="n">
        <v>0</v>
      </c>
      <c r="CS16" s="8" t="n">
        <v>0</v>
      </c>
      <c r="CT16" s="8" t="n">
        <v>0</v>
      </c>
      <c r="CU16" s="8" t="n">
        <v>0</v>
      </c>
      <c r="CV16" s="8" t="n">
        <v>0</v>
      </c>
      <c r="CW16" s="19" t="n">
        <v>2.114</v>
      </c>
      <c r="CX16" s="8" t="n">
        <v>0</v>
      </c>
      <c r="CY16" s="8" t="n">
        <v>0</v>
      </c>
      <c r="CZ16" s="8" t="n">
        <v>0</v>
      </c>
      <c r="DA16" s="8" t="n">
        <v>0</v>
      </c>
      <c r="DB16" s="8" t="n">
        <v>0</v>
      </c>
      <c r="DC16" s="8" t="n">
        <v>0</v>
      </c>
      <c r="DD16" s="8" t="n">
        <v>0</v>
      </c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</row>
    <row r="17" customFormat="false" ht="18.75" hidden="false" customHeight="false" outlineLevel="0" collapsed="false">
      <c r="A17" s="7"/>
      <c r="B17" s="7" t="s">
        <v>17</v>
      </c>
      <c r="C17" s="8"/>
      <c r="D17" s="26"/>
      <c r="E17" s="26"/>
      <c r="F17" s="26"/>
      <c r="G17" s="26"/>
      <c r="H17" s="26"/>
      <c r="I17" s="8"/>
      <c r="J17" s="8"/>
      <c r="K17" s="8"/>
      <c r="L17" s="9"/>
      <c r="M17" s="8"/>
      <c r="N17" s="9"/>
      <c r="O17" s="9"/>
      <c r="P17" s="9"/>
      <c r="Q17" s="8"/>
      <c r="R17" s="9"/>
      <c r="S17" s="8"/>
      <c r="T17" s="8"/>
      <c r="U17" s="8"/>
      <c r="V17" s="8"/>
      <c r="W17" s="19" t="n">
        <v>1.7171875</v>
      </c>
      <c r="X17" s="18" t="n">
        <v>1.09375</v>
      </c>
      <c r="Y17" s="18" t="n">
        <v>1.1375</v>
      </c>
      <c r="Z17" s="18" t="n">
        <v>1.2578125</v>
      </c>
      <c r="AA17" s="18" t="n">
        <v>0</v>
      </c>
      <c r="AB17" s="18" t="n">
        <v>0</v>
      </c>
      <c r="AC17" s="18" t="n">
        <v>0</v>
      </c>
      <c r="AD17" s="18" t="n">
        <v>1.56969696969697</v>
      </c>
      <c r="AE17" s="18" t="n">
        <v>1.6625</v>
      </c>
      <c r="AF17" s="18" t="n">
        <v>0</v>
      </c>
      <c r="AG17" s="18" t="n">
        <v>0</v>
      </c>
      <c r="AH17" s="18" t="n">
        <v>0</v>
      </c>
      <c r="AI17" s="18" t="n">
        <v>0</v>
      </c>
      <c r="AJ17" s="18" t="n">
        <v>0</v>
      </c>
      <c r="AK17" s="18" t="n">
        <v>0</v>
      </c>
      <c r="AL17" s="18" t="n">
        <v>0</v>
      </c>
      <c r="AM17" s="18" t="n">
        <v>0</v>
      </c>
      <c r="AN17" s="31" t="n">
        <v>0</v>
      </c>
      <c r="AO17" s="31" t="n">
        <v>0</v>
      </c>
      <c r="AP17" s="31" t="n">
        <v>0</v>
      </c>
      <c r="AQ17" s="31" t="n">
        <v>0</v>
      </c>
      <c r="AR17" s="31" t="n">
        <v>0</v>
      </c>
      <c r="AS17" s="31" t="n">
        <v>0</v>
      </c>
      <c r="AT17" s="31" t="n">
        <v>0</v>
      </c>
      <c r="AU17" s="18" t="n">
        <v>0</v>
      </c>
      <c r="AV17" s="18" t="n">
        <v>0</v>
      </c>
      <c r="AW17" s="18" t="n">
        <v>0</v>
      </c>
      <c r="AX17" s="18" t="n">
        <v>0</v>
      </c>
      <c r="AY17" s="18" t="n">
        <v>0</v>
      </c>
      <c r="AZ17" s="18" t="n">
        <v>0</v>
      </c>
      <c r="BA17" s="18" t="n">
        <v>0</v>
      </c>
      <c r="BB17" s="18" t="n">
        <v>0</v>
      </c>
      <c r="BC17" s="18" t="n">
        <v>0</v>
      </c>
      <c r="BD17" s="18" t="n">
        <v>0</v>
      </c>
      <c r="BE17" s="18" t="n">
        <v>0</v>
      </c>
      <c r="BF17" s="19" t="n">
        <v>3.128125</v>
      </c>
      <c r="BG17" s="18" t="n">
        <v>3.171875</v>
      </c>
      <c r="BH17" s="18" t="n">
        <v>3.215625</v>
      </c>
      <c r="BI17" s="18" t="n">
        <v>3.28125</v>
      </c>
      <c r="BJ17" s="18" t="n">
        <v>3.171875</v>
      </c>
      <c r="BK17" s="19" t="n">
        <v>1.6078125</v>
      </c>
      <c r="BL17" s="19" t="n">
        <v>0.83125</v>
      </c>
      <c r="BM17" s="18" t="n">
        <v>0.7765625</v>
      </c>
      <c r="BN17" s="18" t="n">
        <v>0.721875</v>
      </c>
      <c r="BO17" s="18" t="n">
        <v>0.809375</v>
      </c>
      <c r="BP17" s="18" t="n">
        <v>0.7984375</v>
      </c>
      <c r="BQ17" s="18" t="n">
        <v>0.8421875</v>
      </c>
      <c r="BR17" s="18" t="n">
        <v>0.9953125</v>
      </c>
      <c r="BS17" s="18" t="n">
        <v>0</v>
      </c>
      <c r="BT17" s="18" t="n">
        <v>0</v>
      </c>
      <c r="BU17" s="18" t="n">
        <v>0</v>
      </c>
      <c r="BV17" s="18" t="n">
        <v>0</v>
      </c>
      <c r="BW17" s="18" t="n">
        <v>0</v>
      </c>
      <c r="BX17" s="18" t="n">
        <v>0</v>
      </c>
      <c r="BY17" s="18" t="n">
        <v>0</v>
      </c>
      <c r="BZ17" s="8" t="n">
        <v>0</v>
      </c>
      <c r="CA17" s="8" t="n">
        <v>0</v>
      </c>
      <c r="CB17" s="18" t="n">
        <v>0</v>
      </c>
      <c r="CC17" s="18" t="n">
        <v>0</v>
      </c>
      <c r="CD17" s="18" t="n">
        <v>0</v>
      </c>
      <c r="CE17" s="19" t="n">
        <v>0.5578125</v>
      </c>
      <c r="CF17" s="18" t="n">
        <v>0.5359375</v>
      </c>
      <c r="CG17" s="18" t="n">
        <v>0.56875</v>
      </c>
      <c r="CH17" s="18" t="n">
        <v>0.546875</v>
      </c>
      <c r="CI17" s="18" t="n">
        <v>1.5203125</v>
      </c>
      <c r="CJ17" s="18" t="n">
        <v>18.5652173913044</v>
      </c>
      <c r="CK17" s="18" t="n">
        <v>0</v>
      </c>
      <c r="CL17" s="18" t="n">
        <v>0</v>
      </c>
      <c r="CM17" s="18" t="n">
        <v>0</v>
      </c>
      <c r="CN17" s="18" t="n">
        <v>0</v>
      </c>
      <c r="CO17" s="18" t="n">
        <v>0</v>
      </c>
      <c r="CP17" s="18" t="n">
        <v>0</v>
      </c>
      <c r="CQ17" s="18" t="n">
        <v>0</v>
      </c>
      <c r="CR17" s="18" t="n">
        <v>0</v>
      </c>
      <c r="CS17" s="18" t="n">
        <v>0</v>
      </c>
      <c r="CT17" s="18" t="n">
        <v>0</v>
      </c>
      <c r="CU17" s="18" t="n">
        <v>0</v>
      </c>
      <c r="CV17" s="18" t="n">
        <v>0</v>
      </c>
      <c r="CW17" s="18" t="n">
        <v>0</v>
      </c>
      <c r="CX17" s="18" t="n">
        <v>0</v>
      </c>
      <c r="CY17" s="18" t="n">
        <v>0</v>
      </c>
      <c r="CZ17" s="18" t="n">
        <v>0</v>
      </c>
      <c r="DA17" s="18" t="n">
        <v>0</v>
      </c>
      <c r="DB17" s="18" t="n">
        <v>0</v>
      </c>
      <c r="DC17" s="18" t="n">
        <v>0</v>
      </c>
      <c r="DD17" s="18" t="n">
        <v>0</v>
      </c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</row>
    <row r="18" customFormat="false" ht="18.75" hidden="false" customHeight="false" outlineLevel="0" collapsed="false">
      <c r="A18" s="7"/>
      <c r="B18" s="7"/>
      <c r="C18" s="7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32"/>
      <c r="AO18" s="32"/>
      <c r="AP18" s="32"/>
      <c r="AQ18" s="32"/>
      <c r="AR18" s="32"/>
      <c r="AS18" s="32"/>
      <c r="AT18" s="32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</row>
    <row r="19" customFormat="false" ht="18.75" hidden="false" customHeight="false" outlineLevel="0" collapsed="false">
      <c r="A19" s="7"/>
      <c r="B19" s="3" t="s">
        <v>18</v>
      </c>
      <c r="C19" s="4" t="n">
        <v>40661</v>
      </c>
      <c r="D19" s="4" t="n">
        <v>40681</v>
      </c>
      <c r="E19" s="4" t="n">
        <v>40698</v>
      </c>
      <c r="F19" s="4" t="n">
        <v>40721</v>
      </c>
      <c r="G19" s="4" t="n">
        <v>40743</v>
      </c>
      <c r="H19" s="4" t="n">
        <v>40763</v>
      </c>
      <c r="I19" s="4" t="n">
        <v>40789</v>
      </c>
      <c r="J19" s="4" t="n">
        <v>40817</v>
      </c>
      <c r="K19" s="4" t="n">
        <v>40835</v>
      </c>
      <c r="L19" s="4" t="n">
        <v>40845</v>
      </c>
      <c r="M19" s="4" t="n">
        <v>40882</v>
      </c>
      <c r="N19" s="4" t="n">
        <v>40907</v>
      </c>
      <c r="O19" s="4" t="n">
        <v>40924</v>
      </c>
      <c r="P19" s="4" t="n">
        <v>40936</v>
      </c>
      <c r="Q19" s="4" t="n">
        <v>40971</v>
      </c>
      <c r="R19" s="4" t="n">
        <v>41006</v>
      </c>
      <c r="S19" s="4" t="n">
        <v>41027</v>
      </c>
      <c r="T19" s="4" t="n">
        <v>41047</v>
      </c>
      <c r="U19" s="4" t="n">
        <v>41062</v>
      </c>
      <c r="V19" s="4" t="n">
        <v>41092</v>
      </c>
      <c r="W19" s="4" t="n">
        <v>41118</v>
      </c>
      <c r="X19" s="4" t="n">
        <v>41153</v>
      </c>
      <c r="Y19" s="4" t="n">
        <v>41181</v>
      </c>
      <c r="Z19" s="4" t="n">
        <v>41202</v>
      </c>
      <c r="AA19" s="4" t="n">
        <v>41238</v>
      </c>
      <c r="AB19" s="4" t="n">
        <v>41265</v>
      </c>
      <c r="AC19" s="4" t="n">
        <v>41300</v>
      </c>
      <c r="AD19" s="4" t="n">
        <v>41324</v>
      </c>
      <c r="AE19" s="4" t="n">
        <v>41349</v>
      </c>
      <c r="AF19" s="4" t="n">
        <v>41363</v>
      </c>
      <c r="AG19" s="4" t="n">
        <v>41378</v>
      </c>
      <c r="AH19" s="4" t="n">
        <v>41395</v>
      </c>
      <c r="AI19" s="4" t="n">
        <v>41415</v>
      </c>
      <c r="AJ19" s="4" t="n">
        <v>41426</v>
      </c>
      <c r="AK19" s="4" t="n">
        <v>41441</v>
      </c>
      <c r="AL19" s="4" t="n">
        <v>41455</v>
      </c>
      <c r="AM19" s="4" t="n">
        <v>41470</v>
      </c>
      <c r="AN19" s="6" t="n">
        <v>41489</v>
      </c>
      <c r="AO19" s="6" t="n">
        <v>41517</v>
      </c>
      <c r="AP19" s="6" t="n">
        <v>41532</v>
      </c>
      <c r="AQ19" s="6" t="n">
        <v>41546</v>
      </c>
      <c r="AR19" s="6" t="n">
        <v>41567</v>
      </c>
      <c r="AS19" s="6" t="n">
        <v>41587</v>
      </c>
      <c r="AT19" s="6" t="n">
        <v>41624</v>
      </c>
      <c r="AU19" s="4" t="n">
        <v>41664</v>
      </c>
      <c r="AV19" s="4" t="n">
        <v>41692</v>
      </c>
      <c r="AW19" s="4" t="n">
        <v>41713</v>
      </c>
      <c r="AX19" s="4" t="n">
        <v>41727</v>
      </c>
      <c r="AY19" s="4" t="n">
        <v>41748</v>
      </c>
      <c r="AZ19" s="4" t="n">
        <v>41769</v>
      </c>
      <c r="BA19" s="4" t="n">
        <v>41797</v>
      </c>
      <c r="BB19" s="4" t="n">
        <v>41897</v>
      </c>
      <c r="BC19" s="4" t="n">
        <v>41937</v>
      </c>
      <c r="BD19" s="4" t="n">
        <v>41966</v>
      </c>
      <c r="BE19" s="4" t="n">
        <v>41998</v>
      </c>
      <c r="BF19" s="4" t="n">
        <v>42037</v>
      </c>
      <c r="BG19" s="4" t="n">
        <v>42061</v>
      </c>
      <c r="BH19" s="4" t="n">
        <v>42082</v>
      </c>
      <c r="BI19" s="4" t="n">
        <v>42130</v>
      </c>
      <c r="BJ19" s="4" t="n">
        <v>42155</v>
      </c>
      <c r="BK19" s="4" t="n">
        <v>42181</v>
      </c>
      <c r="BL19" s="4" t="n">
        <v>42214</v>
      </c>
      <c r="BM19" s="4" t="n">
        <v>42240</v>
      </c>
      <c r="BN19" s="4" t="n">
        <v>42275</v>
      </c>
      <c r="BO19" s="4" t="n">
        <v>42305</v>
      </c>
      <c r="BP19" s="4" t="n">
        <v>42334</v>
      </c>
      <c r="BQ19" s="4" t="n">
        <v>42359</v>
      </c>
      <c r="BR19" s="4" t="n">
        <v>42394</v>
      </c>
      <c r="BS19" s="4" t="n">
        <v>42429</v>
      </c>
      <c r="BT19" s="4" t="n">
        <v>42453</v>
      </c>
      <c r="BU19" s="4" t="n">
        <v>42487</v>
      </c>
      <c r="BV19" s="4" t="n">
        <v>42520</v>
      </c>
      <c r="BW19" s="4" t="n">
        <v>42547</v>
      </c>
      <c r="BX19" s="4" t="n">
        <v>42577</v>
      </c>
      <c r="BY19" s="4" t="n">
        <v>42609</v>
      </c>
      <c r="BZ19" s="4" t="n">
        <v>42641</v>
      </c>
      <c r="CA19" s="4" t="n">
        <v>42674</v>
      </c>
      <c r="CB19" s="4" t="n">
        <v>42703</v>
      </c>
      <c r="CC19" s="4" t="n">
        <v>42731</v>
      </c>
      <c r="CD19" s="4" t="n">
        <v>42766</v>
      </c>
      <c r="CE19" s="4" t="n">
        <v>42793</v>
      </c>
      <c r="CF19" s="4" t="n">
        <v>42810</v>
      </c>
      <c r="CG19" s="4" t="n">
        <v>42826</v>
      </c>
      <c r="CH19" s="4" t="n">
        <v>42849</v>
      </c>
      <c r="CI19" s="4" t="n">
        <v>42879</v>
      </c>
      <c r="CJ19" s="4" t="n">
        <v>42915</v>
      </c>
      <c r="CK19" s="4" t="n">
        <v>42947</v>
      </c>
      <c r="CL19" s="4" t="n">
        <v>42978</v>
      </c>
      <c r="CM19" s="4" t="n">
        <v>43008</v>
      </c>
      <c r="CN19" s="4" t="n">
        <v>43038</v>
      </c>
      <c r="CO19" s="4" t="s">
        <v>1</v>
      </c>
      <c r="CP19" s="4" t="n">
        <v>43100</v>
      </c>
      <c r="CQ19" s="4" t="n">
        <v>43129</v>
      </c>
      <c r="CR19" s="4" t="n">
        <v>43157</v>
      </c>
      <c r="CS19" s="4" t="n">
        <v>43185</v>
      </c>
      <c r="CT19" s="4" t="n">
        <v>43222</v>
      </c>
      <c r="CU19" s="4" t="n">
        <v>43249</v>
      </c>
      <c r="CV19" s="4" t="n">
        <v>43281</v>
      </c>
      <c r="CW19" s="4" t="n">
        <v>43312</v>
      </c>
      <c r="CX19" s="4" t="n">
        <v>43339</v>
      </c>
      <c r="CY19" s="4" t="n">
        <v>43367</v>
      </c>
      <c r="CZ19" s="4" t="n">
        <v>43402</v>
      </c>
      <c r="DA19" s="4" t="n">
        <v>43437</v>
      </c>
      <c r="DB19" s="4" t="n">
        <v>43460</v>
      </c>
      <c r="DC19" s="4" t="n">
        <f aca="false">+DC1</f>
        <v>43493</v>
      </c>
      <c r="DD19" s="4" t="n">
        <f aca="false">+DD1</f>
        <v>43521</v>
      </c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</row>
    <row r="20" customFormat="false" ht="18.75" hidden="false" customHeight="false" outlineLevel="0" collapsed="false">
      <c r="A20" s="7"/>
      <c r="B20" s="7" t="s">
        <v>19</v>
      </c>
      <c r="C20" s="8" t="n">
        <v>19961.27</v>
      </c>
      <c r="D20" s="8" t="n">
        <v>20586.79</v>
      </c>
      <c r="E20" s="8" t="n">
        <v>21144.27</v>
      </c>
      <c r="F20" s="8" t="n">
        <v>21345.38</v>
      </c>
      <c r="G20" s="8" t="n">
        <v>21634.76</v>
      </c>
      <c r="H20" s="8" t="n">
        <v>21171.5</v>
      </c>
      <c r="I20" s="8" t="n">
        <v>23296.91</v>
      </c>
      <c r="J20" s="8" t="n">
        <v>23893.73</v>
      </c>
      <c r="K20" s="8" t="n">
        <v>23982.35</v>
      </c>
      <c r="L20" s="8" t="n">
        <v>24803.8</v>
      </c>
      <c r="M20" s="8" t="n">
        <v>22814.82</v>
      </c>
      <c r="N20" s="8" t="n">
        <v>20651.89</v>
      </c>
      <c r="O20" s="8" t="n">
        <v>20205.85</v>
      </c>
      <c r="P20" s="8" t="n">
        <v>18363.24</v>
      </c>
      <c r="Q20" s="8" t="n">
        <v>20852.51</v>
      </c>
      <c r="R20" s="8" t="n">
        <v>22156.75</v>
      </c>
      <c r="S20" s="8" t="n">
        <v>22766.03</v>
      </c>
      <c r="T20" s="8" t="n">
        <v>22818.95</v>
      </c>
      <c r="U20" s="8" t="n">
        <v>22744.61</v>
      </c>
      <c r="V20" s="8" t="n">
        <v>21656.53</v>
      </c>
      <c r="W20" s="9" t="n">
        <v>23392.04</v>
      </c>
      <c r="X20" s="8" t="n">
        <v>21446.95</v>
      </c>
      <c r="Y20" s="8" t="n">
        <v>22516.13</v>
      </c>
      <c r="Z20" s="8" t="n">
        <v>23680.51</v>
      </c>
      <c r="AA20" s="8" t="n">
        <v>24913.7</v>
      </c>
      <c r="AB20" s="8" t="n">
        <v>22923.53</v>
      </c>
      <c r="AC20" s="8" t="n">
        <v>20128.36</v>
      </c>
      <c r="AD20" s="8" t="n">
        <v>21670.95</v>
      </c>
      <c r="AE20" s="8" t="n">
        <v>22724.59</v>
      </c>
      <c r="AF20" s="8" t="n">
        <v>22779.75</v>
      </c>
      <c r="AG20" s="8" t="n">
        <v>22566.88</v>
      </c>
      <c r="AH20" s="8" t="n">
        <v>22173.41</v>
      </c>
      <c r="AI20" s="8" t="n">
        <v>21998.34</v>
      </c>
      <c r="AJ20" s="8" t="n">
        <v>21078.89</v>
      </c>
      <c r="AK20" s="8" t="n">
        <v>20684.3</v>
      </c>
      <c r="AL20" s="8" t="n">
        <v>19850.46</v>
      </c>
      <c r="AM20" s="8" t="n">
        <v>21283.71</v>
      </c>
      <c r="AN20" s="11" t="n">
        <v>19347.16</v>
      </c>
      <c r="AO20" s="11" t="n">
        <v>20066.27</v>
      </c>
      <c r="AP20" s="11" t="n">
        <v>20554.59</v>
      </c>
      <c r="AQ20" s="11" t="n">
        <v>20547.03</v>
      </c>
      <c r="AR20" s="11" t="n">
        <v>22466.01</v>
      </c>
      <c r="AS20" s="11" t="n">
        <v>22464.82</v>
      </c>
      <c r="AT20" s="11" t="n">
        <v>21558.6</v>
      </c>
      <c r="AU20" s="8" t="n">
        <v>21444.5</v>
      </c>
      <c r="AV20" s="8" t="n">
        <v>21265.09</v>
      </c>
      <c r="AW20" s="8" t="n">
        <v>22502.62</v>
      </c>
      <c r="AX20" s="8" t="n">
        <v>22898.96</v>
      </c>
      <c r="AY20" s="8" t="n">
        <v>23554.72</v>
      </c>
      <c r="AZ20" s="8" t="n">
        <v>23747.85</v>
      </c>
      <c r="BA20" s="8" t="n">
        <v>24345.93</v>
      </c>
      <c r="BB20" s="8" t="n">
        <v>21434.35</v>
      </c>
      <c r="BC20" s="8" t="n">
        <v>22650.32</v>
      </c>
      <c r="BD20" s="8" t="n">
        <v>20874.49</v>
      </c>
      <c r="BE20" s="8" t="n">
        <v>20128.43</v>
      </c>
      <c r="BF20" s="8" t="n">
        <v>20420.82</v>
      </c>
      <c r="BG20" s="8" t="n">
        <v>20351.17</v>
      </c>
      <c r="BH20" s="8" t="n">
        <v>22554.28</v>
      </c>
      <c r="BI20" s="8" t="n">
        <v>22416.52</v>
      </c>
      <c r="BJ20" s="8" t="n">
        <v>21049.49</v>
      </c>
      <c r="BK20" s="8" t="n">
        <v>20653.36</v>
      </c>
      <c r="BL20" s="8" t="n">
        <v>20132</v>
      </c>
      <c r="BM20" s="8" t="n">
        <v>20593.93</v>
      </c>
      <c r="BN20" s="8" t="n">
        <v>20240.08</v>
      </c>
      <c r="BO20" s="8" t="n">
        <v>21035.84</v>
      </c>
      <c r="BP20" s="8" t="n">
        <v>21392.35</v>
      </c>
      <c r="BQ20" s="8" t="n">
        <v>23439.99</v>
      </c>
      <c r="BR20" s="8" t="n">
        <v>24800.3</v>
      </c>
      <c r="BS20" s="8" t="n">
        <v>22645.84</v>
      </c>
      <c r="BT20" s="8" t="n">
        <v>24360.14</v>
      </c>
      <c r="BU20" s="8" t="n">
        <v>24280.76</v>
      </c>
      <c r="BV20" s="8" t="n">
        <v>24826.55</v>
      </c>
      <c r="BW20" s="8" t="n">
        <v>23685.69</v>
      </c>
      <c r="BX20" s="33" t="n">
        <v>23685.69</v>
      </c>
      <c r="BY20" s="8" t="n">
        <v>21963.97</v>
      </c>
      <c r="BZ20" s="8" t="n">
        <v>22824.55</v>
      </c>
      <c r="CA20" s="8" t="n">
        <v>19919.34</v>
      </c>
      <c r="CB20" s="8" t="n">
        <v>19211.99</v>
      </c>
      <c r="CC20" s="8" t="n">
        <v>18292.68</v>
      </c>
      <c r="CD20" s="8" t="n">
        <v>19223.82</v>
      </c>
      <c r="CE20" s="8" t="n">
        <v>20435.94</v>
      </c>
      <c r="CF20" s="8" t="n">
        <v>20859.16</v>
      </c>
      <c r="CG20" s="8" t="n">
        <v>20756.96</v>
      </c>
      <c r="CH20" s="8" t="n">
        <v>19306.35</v>
      </c>
      <c r="CI20" s="8" t="n">
        <v>19238.94</v>
      </c>
      <c r="CJ20" s="8" t="n">
        <v>17814.72</v>
      </c>
      <c r="CK20" s="8" t="n">
        <v>17662.4</v>
      </c>
      <c r="CL20" s="8" t="n">
        <v>20309.1</v>
      </c>
      <c r="CM20" s="8" t="n">
        <v>19736.85</v>
      </c>
      <c r="CN20" s="8" t="n">
        <v>20184.5</v>
      </c>
      <c r="CO20" s="8" t="n">
        <v>21559.02</v>
      </c>
      <c r="CP20" s="8" t="n">
        <v>21572.67</v>
      </c>
      <c r="CQ20" s="8" t="n">
        <v>20948.2</v>
      </c>
      <c r="CR20" s="8" t="n">
        <v>22698.2</v>
      </c>
      <c r="CS20" s="8" t="n">
        <v>23626.82</v>
      </c>
      <c r="CT20" s="8" t="n">
        <v>24297.42</v>
      </c>
      <c r="CU20" s="8" t="n">
        <v>22521.59</v>
      </c>
      <c r="CV20" s="8" t="n">
        <v>23702.63</v>
      </c>
      <c r="CW20" s="8" t="n">
        <v>20989.85</v>
      </c>
      <c r="CX20" s="8" t="n">
        <v>19143.67</v>
      </c>
      <c r="CY20" s="8" t="n">
        <v>18780.58</v>
      </c>
      <c r="CZ20" s="8" t="n">
        <v>20531.28</v>
      </c>
      <c r="DA20" s="8" t="n">
        <v>23657.97</v>
      </c>
      <c r="DB20" s="8" t="n">
        <v>22841.14</v>
      </c>
      <c r="DC20" s="8" t="n">
        <f aca="false">+([1]L1!E61+[1]L2!E64+[1]L7!E44)*7</f>
        <v>22762.39</v>
      </c>
      <c r="DD20" s="8" t="n">
        <f aca="false">+(L1!E65+L2!E63+L7!E45)*7</f>
        <v>22526.28</v>
      </c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</row>
    <row r="21" customFormat="false" ht="18.75" hidden="false" customHeight="false" outlineLevel="0" collapsed="false">
      <c r="A21" s="7"/>
      <c r="B21" s="7" t="s">
        <v>20</v>
      </c>
      <c r="C21" s="8" t="n">
        <v>8090.67</v>
      </c>
      <c r="D21" s="8" t="n">
        <v>8419.74</v>
      </c>
      <c r="E21" s="8" t="n">
        <v>8644.16</v>
      </c>
      <c r="F21" s="8" t="n">
        <v>8562.75</v>
      </c>
      <c r="G21" s="8" t="n">
        <v>8439.27</v>
      </c>
      <c r="H21" s="8" t="n">
        <v>8076.53811594203</v>
      </c>
      <c r="I21" s="8" t="n">
        <v>9580.73463768116</v>
      </c>
      <c r="J21" s="8" t="n">
        <v>9703.25289855072</v>
      </c>
      <c r="K21" s="8" t="n">
        <v>9728.17188405797</v>
      </c>
      <c r="L21" s="8" t="n">
        <v>10009.3486956522</v>
      </c>
      <c r="M21" s="8" t="n">
        <v>9481.85</v>
      </c>
      <c r="N21" s="8" t="n">
        <v>7766.29</v>
      </c>
      <c r="O21" s="8" t="n">
        <v>7672.84</v>
      </c>
      <c r="P21" s="8" t="n">
        <v>8115.17</v>
      </c>
      <c r="Q21" s="8" t="n">
        <v>9237.09</v>
      </c>
      <c r="R21" s="8" t="n">
        <v>8518.77</v>
      </c>
      <c r="S21" s="8" t="n">
        <v>8746.37</v>
      </c>
      <c r="T21" s="8" t="n">
        <v>8137.78</v>
      </c>
      <c r="U21" s="8" t="n">
        <v>8172.08</v>
      </c>
      <c r="V21" s="8" t="n">
        <v>9208.64</v>
      </c>
      <c r="W21" s="8" t="n">
        <v>9794.68</v>
      </c>
      <c r="X21" s="8" t="n">
        <v>8896.58</v>
      </c>
      <c r="Y21" s="8" t="n">
        <v>9218.72</v>
      </c>
      <c r="Z21" s="8" t="n">
        <v>9842.84</v>
      </c>
      <c r="AA21" s="8" t="n">
        <v>10343.83</v>
      </c>
      <c r="AB21" s="8" t="n">
        <v>9511.6</v>
      </c>
      <c r="AC21" s="8" t="n">
        <v>7778.68304347826</v>
      </c>
      <c r="AD21" s="8" t="n">
        <v>8405.82521739131</v>
      </c>
      <c r="AE21" s="8" t="n">
        <v>8289.68</v>
      </c>
      <c r="AF21" s="8" t="n">
        <v>8262.59</v>
      </c>
      <c r="AG21" s="8" t="n">
        <v>8283.66</v>
      </c>
      <c r="AH21" s="8" t="n">
        <v>7934.85</v>
      </c>
      <c r="AI21" s="8" t="n">
        <v>7785.82</v>
      </c>
      <c r="AJ21" s="8" t="n">
        <v>7633.01</v>
      </c>
      <c r="AK21" s="8" t="n">
        <v>7530.39</v>
      </c>
      <c r="AL21" s="8" t="n">
        <v>7180.04</v>
      </c>
      <c r="AM21" s="8" t="n">
        <v>7663.88</v>
      </c>
      <c r="AN21" s="8" t="n">
        <v>7267.68</v>
      </c>
      <c r="AO21" s="8" t="n">
        <v>7739.44048462255</v>
      </c>
      <c r="AP21" s="8" t="n">
        <v>7855.54</v>
      </c>
      <c r="AQ21" s="8" t="n">
        <v>7871.43</v>
      </c>
      <c r="AR21" s="8" t="n">
        <v>8569.4</v>
      </c>
      <c r="AS21" s="8" t="n">
        <v>8918.49</v>
      </c>
      <c r="AT21" s="8" t="n">
        <v>8548.47</v>
      </c>
      <c r="AU21" s="8" t="n">
        <v>8441.44</v>
      </c>
      <c r="AV21" s="8" t="n">
        <v>8098.16</v>
      </c>
      <c r="AW21" s="8" t="n">
        <v>8246.78379250218</v>
      </c>
      <c r="AX21" s="8" t="n">
        <v>8688.47</v>
      </c>
      <c r="AY21" s="8" t="n">
        <v>8960.07</v>
      </c>
      <c r="AZ21" s="8" t="n">
        <v>9191</v>
      </c>
      <c r="BA21" s="8" t="n">
        <v>8438.29</v>
      </c>
      <c r="BB21" s="8" t="n">
        <v>8468.04</v>
      </c>
      <c r="BC21" s="8" t="n">
        <v>8939.28</v>
      </c>
      <c r="BD21" s="8" t="n">
        <v>8282.94551724138</v>
      </c>
      <c r="BE21" s="8" t="n">
        <v>7952.63</v>
      </c>
      <c r="BF21" s="8" t="n">
        <v>7950.53</v>
      </c>
      <c r="BG21" s="8" t="n">
        <v>8026.06</v>
      </c>
      <c r="BH21" s="8" t="n">
        <v>8845.27</v>
      </c>
      <c r="BI21" s="8" t="n">
        <v>7648.76</v>
      </c>
      <c r="BJ21" s="8" t="n">
        <v>7257.53</v>
      </c>
      <c r="BK21" s="8" t="n">
        <v>7633.15</v>
      </c>
      <c r="BL21" s="8" t="n">
        <v>8340.29</v>
      </c>
      <c r="BM21" s="8" t="n">
        <v>8359.75</v>
      </c>
      <c r="BN21" s="8" t="n">
        <v>8034.88</v>
      </c>
      <c r="BO21" s="8" t="n">
        <v>8420.16</v>
      </c>
      <c r="BP21" s="8" t="n">
        <v>8619.73</v>
      </c>
      <c r="BQ21" s="8" t="n">
        <v>9295.79</v>
      </c>
      <c r="BR21" s="8" t="n">
        <v>10131.9781818182</v>
      </c>
      <c r="BS21" s="8" t="n">
        <v>9517.76</v>
      </c>
      <c r="BT21" s="8" t="n">
        <v>9835.68564102564</v>
      </c>
      <c r="BU21" s="8" t="n">
        <v>10349.85</v>
      </c>
      <c r="BV21" s="8" t="n">
        <v>10258.57</v>
      </c>
      <c r="BW21" s="8" t="n">
        <v>9976.19</v>
      </c>
      <c r="BX21" s="33" t="n">
        <v>9976.19</v>
      </c>
      <c r="BY21" s="8" t="n">
        <v>9655.1</v>
      </c>
      <c r="BZ21" s="8" t="n">
        <v>9885.33</v>
      </c>
      <c r="CA21" s="8" t="n">
        <v>8766.24</v>
      </c>
      <c r="CB21" s="8" t="n">
        <v>8418.69</v>
      </c>
      <c r="CC21" s="8" t="n">
        <v>8764.42</v>
      </c>
      <c r="CD21" s="8" t="n">
        <v>8749.93</v>
      </c>
      <c r="CE21" s="8" t="n">
        <v>7996.24</v>
      </c>
      <c r="CF21" s="8" t="n">
        <v>8249.99</v>
      </c>
      <c r="CG21" s="8" t="n">
        <v>8498.07</v>
      </c>
      <c r="CH21" s="8" t="n">
        <v>7964.67</v>
      </c>
      <c r="CI21" s="8" t="n">
        <v>7628.53</v>
      </c>
      <c r="CJ21" s="8" t="n">
        <v>7859.95</v>
      </c>
      <c r="CK21" s="8" t="n">
        <v>7808.64</v>
      </c>
      <c r="CL21" s="8" t="n">
        <v>8819.23</v>
      </c>
      <c r="CM21" s="8" t="n">
        <v>8666.84</v>
      </c>
      <c r="CN21" s="8" t="n">
        <v>8774.15</v>
      </c>
      <c r="CO21" s="8" t="n">
        <v>9307.27</v>
      </c>
      <c r="CP21" s="8" t="n">
        <v>9437.33</v>
      </c>
      <c r="CQ21" s="8" t="n">
        <v>9126.81</v>
      </c>
      <c r="CR21" s="8" t="n">
        <v>9720.06</v>
      </c>
      <c r="CS21" s="8" t="n">
        <v>10080.49</v>
      </c>
      <c r="CT21" s="8" t="n">
        <v>10486.07</v>
      </c>
      <c r="CU21" s="8" t="n">
        <v>8694.35</v>
      </c>
      <c r="CV21" s="8" t="n">
        <v>9161.67</v>
      </c>
      <c r="CW21" s="8" t="n">
        <v>9140.46</v>
      </c>
      <c r="CX21" s="8" t="n">
        <v>8313.76</v>
      </c>
      <c r="CY21" s="8" t="n">
        <v>8215.2</v>
      </c>
      <c r="CZ21" s="8" t="n">
        <v>9004.17</v>
      </c>
      <c r="DA21" s="8" t="n">
        <v>10254.09</v>
      </c>
      <c r="DB21" s="8" t="n">
        <v>9927.96</v>
      </c>
      <c r="DC21" s="8" t="n">
        <f aca="false">+((DC6+DC9)*46)+(DC11*46)+(DC10*46)+(DC8*46)+(DC12*46)</f>
        <v>9918.3</v>
      </c>
      <c r="DD21" s="8" t="n">
        <f aca="false">+((DD6+DD9)*46)+(DD11*46)+(DD10*46)+(DD8*46)+(DD12*46)+(DD7*46)</f>
        <v>9436.28</v>
      </c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</row>
    <row r="22" customFormat="false" ht="18.75" hidden="false" customHeight="false" outlineLevel="0" collapsed="false">
      <c r="A22" s="7"/>
      <c r="B22" s="7" t="s">
        <v>21</v>
      </c>
      <c r="C22" s="34" t="n">
        <v>2.46719616545972</v>
      </c>
      <c r="D22" s="34" t="n">
        <v>2.44506243660731</v>
      </c>
      <c r="E22" s="34" t="n">
        <v>2.44607573205494</v>
      </c>
      <c r="F22" s="34" t="n">
        <v>2.49281831187411</v>
      </c>
      <c r="G22" s="34" t="n">
        <v>2.56358192118513</v>
      </c>
      <c r="H22" s="34" t="n">
        <v>2.62135827208074</v>
      </c>
      <c r="I22" s="34" t="n">
        <v>2.43164129693906</v>
      </c>
      <c r="J22" s="34" t="n">
        <v>2.46244535207041</v>
      </c>
      <c r="K22" s="34" t="n">
        <v>2.46524735436686</v>
      </c>
      <c r="L22" s="34" t="n">
        <v>2.47806333400835</v>
      </c>
      <c r="M22" s="34" t="n">
        <v>2.4061570263187</v>
      </c>
      <c r="N22" s="34" t="n">
        <v>2.65917059496877</v>
      </c>
      <c r="O22" s="34" t="n">
        <v>2.63342517242638</v>
      </c>
      <c r="P22" s="34" t="n">
        <v>2.26282875158499</v>
      </c>
      <c r="Q22" s="34" t="n">
        <v>2.25747610990041</v>
      </c>
      <c r="R22" s="34" t="n">
        <v>2.60093299854322</v>
      </c>
      <c r="S22" s="34" t="n">
        <v>2.60291183656763</v>
      </c>
      <c r="T22" s="34" t="n">
        <v>2.80407555869045</v>
      </c>
      <c r="U22" s="34" t="n">
        <v>2.78320941547317</v>
      </c>
      <c r="V22" s="34" t="n">
        <v>2.35176204086597</v>
      </c>
      <c r="W22" s="34" t="n">
        <v>2.38823932992196</v>
      </c>
      <c r="X22" s="34" t="n">
        <v>2.41069602026846</v>
      </c>
      <c r="Y22" s="34" t="n">
        <v>2.44243560928198</v>
      </c>
      <c r="Z22" s="34" t="n">
        <v>2.4058615196427</v>
      </c>
      <c r="AA22" s="34" t="n">
        <v>2.40855659847465</v>
      </c>
      <c r="AB22" s="34" t="n">
        <v>2.41006034736532</v>
      </c>
      <c r="AC22" s="34" t="n">
        <v>2.58763082227343</v>
      </c>
      <c r="AD22" s="34" t="n">
        <v>2.57808715260504</v>
      </c>
      <c r="AE22" s="34" t="n">
        <v>2.74131088292914</v>
      </c>
      <c r="AF22" s="34" t="n">
        <v>2.75697450799326</v>
      </c>
      <c r="AG22" s="34" t="n">
        <v>2.72426439520695</v>
      </c>
      <c r="AH22" s="34" t="n">
        <v>2.79443341714084</v>
      </c>
      <c r="AI22" s="34" t="n">
        <v>2.82543649866039</v>
      </c>
      <c r="AJ22" s="34" t="n">
        <v>2.76154361123594</v>
      </c>
      <c r="AK22" s="34" t="n">
        <v>2.74677672736737</v>
      </c>
      <c r="AL22" s="34" t="n">
        <v>2.76467262020824</v>
      </c>
      <c r="AM22" s="34" t="n">
        <v>2.77714551897994</v>
      </c>
      <c r="AN22" s="34" t="n">
        <v>2.66208198489752</v>
      </c>
      <c r="AO22" s="34" t="n">
        <v>2.59272876894261</v>
      </c>
      <c r="AP22" s="34" t="n">
        <v>2.61657250806437</v>
      </c>
      <c r="AQ22" s="34" t="n">
        <v>2.61033001627404</v>
      </c>
      <c r="AR22" s="34" t="n">
        <v>2.62165495834014</v>
      </c>
      <c r="AS22" s="34" t="n">
        <v>2.51890398486739</v>
      </c>
      <c r="AT22" s="34" t="n">
        <v>2.52192497604835</v>
      </c>
      <c r="AU22" s="34" t="n">
        <v>2.5403841050816</v>
      </c>
      <c r="AV22" s="34" t="n">
        <v>2.62591625752023</v>
      </c>
      <c r="AW22" s="34" t="n">
        <v>2.72865405062019</v>
      </c>
      <c r="AX22" s="34" t="n">
        <v>2.63555723850114</v>
      </c>
      <c r="AY22" s="34" t="n">
        <v>2.62885446207451</v>
      </c>
      <c r="AZ22" s="34" t="n">
        <v>2.58381568926123</v>
      </c>
      <c r="BA22" s="34" t="n">
        <v>2.88517341783703</v>
      </c>
      <c r="BB22" s="34" t="n">
        <v>2.53120556823066</v>
      </c>
      <c r="BC22" s="34" t="n">
        <v>2.53379690534361</v>
      </c>
      <c r="BD22" s="34" t="n">
        <v>2.52017714671051</v>
      </c>
      <c r="BE22" s="34" t="n">
        <v>2.53104067459444</v>
      </c>
      <c r="BF22" s="34" t="n">
        <v>2.56848537141549</v>
      </c>
      <c r="BG22" s="34" t="n">
        <v>2.53563641438016</v>
      </c>
      <c r="BH22" s="34" t="n">
        <v>2.54986902604443</v>
      </c>
      <c r="BI22" s="34" t="n">
        <v>2.93073910019402</v>
      </c>
      <c r="BJ22" s="34" t="n">
        <v>2.90036555136527</v>
      </c>
      <c r="BK22" s="34" t="n">
        <v>2.70574533449493</v>
      </c>
      <c r="BL22" s="34" t="n">
        <v>2.41382493894097</v>
      </c>
      <c r="BM22" s="34" t="n">
        <v>2.46346242411555</v>
      </c>
      <c r="BN22" s="34" t="n">
        <v>2.51902704209646</v>
      </c>
      <c r="BO22" s="34" t="n">
        <v>2.49827081670657</v>
      </c>
      <c r="BP22" s="34" t="n">
        <v>2.48178887273731</v>
      </c>
      <c r="BQ22" s="34" t="n">
        <v>2.52157051740627</v>
      </c>
      <c r="BR22" s="34" t="n">
        <v>2.44772536566493</v>
      </c>
      <c r="BS22" s="34" t="n">
        <v>2.37932454695222</v>
      </c>
      <c r="BT22" s="34" t="n">
        <v>2.4767098999577</v>
      </c>
      <c r="BU22" s="34" t="n">
        <v>2.34600114977512</v>
      </c>
      <c r="BV22" s="34" t="n">
        <v>2.42007901686102</v>
      </c>
      <c r="BW22" s="34" t="n">
        <v>2.3742220226359</v>
      </c>
      <c r="BX22" s="35" t="n">
        <v>2.3742220226359</v>
      </c>
      <c r="BY22" s="34" t="n">
        <v>2.27485681142608</v>
      </c>
      <c r="BZ22" s="34" t="n">
        <v>2.30893151771362</v>
      </c>
      <c r="CA22" s="34" t="n">
        <v>2.27227865082407</v>
      </c>
      <c r="CB22" s="34" t="n">
        <v>2.28206407410179</v>
      </c>
      <c r="CC22" s="34" t="n">
        <v>2.08715237288948</v>
      </c>
      <c r="CD22" s="34" t="n">
        <v>2.19702557620461</v>
      </c>
      <c r="CE22" s="34" t="n">
        <v>2.55569367602773</v>
      </c>
      <c r="CF22" s="34" t="n">
        <v>2.52838609501345</v>
      </c>
      <c r="CG22" s="34" t="n">
        <v>2.44254989662359</v>
      </c>
      <c r="CH22" s="34" t="n">
        <v>2.42399873441084</v>
      </c>
      <c r="CI22" s="34" t="n">
        <v>2.52197212306958</v>
      </c>
      <c r="CJ22" s="34" t="n">
        <v>2.26651823484882</v>
      </c>
      <c r="CK22" s="34" t="n">
        <v>2.26190476190476</v>
      </c>
      <c r="CL22" s="34" t="n">
        <v>2.30282008746795</v>
      </c>
      <c r="CM22" s="34" t="n">
        <v>2.27728330048784</v>
      </c>
      <c r="CN22" s="34" t="n">
        <v>2.30045075591368</v>
      </c>
      <c r="CO22" s="34" t="n">
        <v>2.31636344491994</v>
      </c>
      <c r="CP22" s="34" t="n">
        <v>2.28588700405729</v>
      </c>
      <c r="CQ22" s="34" t="n">
        <v>2.29523787610348</v>
      </c>
      <c r="CR22" s="34" t="n">
        <v>2.33519134655547</v>
      </c>
      <c r="CS22" s="34" t="n">
        <v>2.34381662002541</v>
      </c>
      <c r="CT22" s="34" t="n">
        <v>2.31711403795702</v>
      </c>
      <c r="CU22" s="34" t="n">
        <v>2.59037075802101</v>
      </c>
      <c r="CV22" s="34" t="n">
        <v>2.5871516874107</v>
      </c>
      <c r="CW22" s="34" t="n">
        <v>2.29636692245248</v>
      </c>
      <c r="CX22" s="34" t="n">
        <v>2.30264886164623</v>
      </c>
      <c r="CY22" s="34" t="n">
        <v>2.28607702794819</v>
      </c>
      <c r="CZ22" s="34" t="n">
        <v>2.28019684212981</v>
      </c>
      <c r="DA22" s="34" t="n">
        <v>2.30717401544164</v>
      </c>
      <c r="DB22" s="34" t="n">
        <v>2.30068815748653</v>
      </c>
      <c r="DC22" s="34" t="n">
        <f aca="false">+DC20/DC21</f>
        <v>2.29498906062531</v>
      </c>
      <c r="DD22" s="34" t="n">
        <f aca="false">+DD20/DD21</f>
        <v>2.38719919290229</v>
      </c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</row>
    <row r="23" customFormat="false" ht="18.75" hidden="false" customHeight="false" outlineLevel="0" collapsed="false">
      <c r="A23" s="7"/>
      <c r="B23" s="7" t="s">
        <v>22</v>
      </c>
      <c r="C23" s="8" t="n">
        <v>18477.9</v>
      </c>
      <c r="D23" s="8" t="n">
        <v>19642</v>
      </c>
      <c r="E23" s="8" t="n">
        <v>20020</v>
      </c>
      <c r="F23" s="8" t="n">
        <v>19272.5</v>
      </c>
      <c r="G23" s="8" t="n">
        <v>18753.5</v>
      </c>
      <c r="H23" s="8" t="n">
        <v>18016.25</v>
      </c>
      <c r="I23" s="8" t="n">
        <v>19472.1</v>
      </c>
      <c r="J23" s="8" t="n">
        <v>20755.85</v>
      </c>
      <c r="K23" s="8" t="n">
        <v>21293</v>
      </c>
      <c r="L23" s="8" t="n">
        <v>21620.5</v>
      </c>
      <c r="M23" s="8" t="n">
        <v>20407.8</v>
      </c>
      <c r="N23" s="9" t="n">
        <v>18684.5</v>
      </c>
      <c r="O23" s="8" t="n">
        <v>18610.95</v>
      </c>
      <c r="P23" s="8" t="n">
        <v>15194</v>
      </c>
      <c r="Q23" s="8" t="n">
        <v>17335.45</v>
      </c>
      <c r="R23" s="8" t="n">
        <v>18679.25</v>
      </c>
      <c r="S23" s="8" t="n">
        <v>18872.55</v>
      </c>
      <c r="T23" s="8" t="n">
        <v>19253.45</v>
      </c>
      <c r="U23" s="8" t="n">
        <v>18233.75</v>
      </c>
      <c r="V23" s="8" t="n">
        <v>18861.6</v>
      </c>
      <c r="W23" s="8" t="n">
        <v>20889.85</v>
      </c>
      <c r="X23" s="8" t="n">
        <v>20007.55</v>
      </c>
      <c r="Y23" s="8" t="n">
        <v>19745.8</v>
      </c>
      <c r="Z23" s="8" t="n">
        <v>19210</v>
      </c>
      <c r="AA23" s="8" t="n">
        <v>21349</v>
      </c>
      <c r="AB23" s="8" t="n">
        <v>20238.75</v>
      </c>
      <c r="AC23" s="8" t="n">
        <v>19148</v>
      </c>
      <c r="AD23" s="8" t="n">
        <v>18470</v>
      </c>
      <c r="AE23" s="8" t="n">
        <v>20024.5</v>
      </c>
      <c r="AF23" s="8" t="n">
        <v>19069.3</v>
      </c>
      <c r="AG23" s="8" t="n">
        <v>20174.1</v>
      </c>
      <c r="AH23" s="8" t="n">
        <v>19359</v>
      </c>
      <c r="AI23" s="8" t="n">
        <v>19269.85</v>
      </c>
      <c r="AJ23" s="8" t="n">
        <v>18483.1</v>
      </c>
      <c r="AK23" s="8" t="n">
        <v>18526</v>
      </c>
      <c r="AL23" s="9" t="n">
        <v>17615.05</v>
      </c>
      <c r="AM23" s="9" t="n">
        <v>18015</v>
      </c>
      <c r="AN23" s="11" t="n">
        <v>17078.2</v>
      </c>
      <c r="AO23" s="11" t="n">
        <v>16923.25</v>
      </c>
      <c r="AP23" s="11" t="n">
        <v>17671.35</v>
      </c>
      <c r="AQ23" s="11" t="n">
        <v>17966.35</v>
      </c>
      <c r="AR23" s="11" t="n">
        <v>18536.5</v>
      </c>
      <c r="AS23" s="10" t="n">
        <v>19105.8</v>
      </c>
      <c r="AT23" s="17" t="n">
        <v>20276.35</v>
      </c>
      <c r="AU23" s="8" t="n">
        <v>19213.9</v>
      </c>
      <c r="AV23" s="8" t="n">
        <v>19213.9</v>
      </c>
      <c r="AW23" s="8" t="n">
        <v>20542.75</v>
      </c>
      <c r="AX23" s="8" t="n">
        <v>20557.9</v>
      </c>
      <c r="AY23" s="8" t="n">
        <v>21067</v>
      </c>
      <c r="AZ23" s="8" t="n">
        <v>20677.1</v>
      </c>
      <c r="BA23" s="8" t="n">
        <v>20677.1</v>
      </c>
      <c r="BB23" s="8" t="n">
        <v>19452</v>
      </c>
      <c r="BC23" s="8" t="n">
        <v>20087.3</v>
      </c>
      <c r="BD23" s="8" t="n">
        <v>19159.5</v>
      </c>
      <c r="BE23" s="17" t="n">
        <v>17827</v>
      </c>
      <c r="BF23" s="8" t="n">
        <v>19127.9</v>
      </c>
      <c r="BG23" s="8" t="n">
        <v>18756.3</v>
      </c>
      <c r="BH23" s="9" t="n">
        <v>20984.5</v>
      </c>
      <c r="BI23" s="8" t="n">
        <v>19881.8</v>
      </c>
      <c r="BJ23" s="8" t="n">
        <v>19881.8</v>
      </c>
      <c r="BK23" s="8" t="n">
        <v>18983.85</v>
      </c>
      <c r="BL23" s="8" t="n">
        <v>18466.45</v>
      </c>
      <c r="BM23" s="8" t="n">
        <v>18757.05</v>
      </c>
      <c r="BN23" s="8" t="n">
        <v>17469.95</v>
      </c>
      <c r="BO23" s="8" t="n">
        <v>18516.45</v>
      </c>
      <c r="BP23" s="17" t="n">
        <v>19984</v>
      </c>
      <c r="BQ23" s="17" t="n">
        <v>20483.65</v>
      </c>
      <c r="BR23" s="17" t="n">
        <v>22058.05</v>
      </c>
      <c r="BS23" s="8" t="n">
        <v>20275.75</v>
      </c>
      <c r="BT23" s="8" t="n">
        <v>21581.55</v>
      </c>
      <c r="BU23" s="8" t="n">
        <v>21082.75</v>
      </c>
      <c r="BV23" s="8" t="n">
        <v>22337</v>
      </c>
      <c r="BW23" s="8" t="n">
        <v>21836.9</v>
      </c>
      <c r="BX23" s="33" t="n">
        <v>19118</v>
      </c>
      <c r="BY23" s="8" t="n">
        <v>19785.55</v>
      </c>
      <c r="BZ23" s="8" t="n">
        <v>20581.9</v>
      </c>
      <c r="CA23" s="9" t="n">
        <v>17685.6</v>
      </c>
      <c r="CB23" s="8" t="n">
        <v>17734.1</v>
      </c>
      <c r="CC23" s="17" t="n">
        <v>16253.3</v>
      </c>
      <c r="CD23" s="17" t="n">
        <v>16328.7</v>
      </c>
      <c r="CE23" s="8" t="n">
        <v>18091.8</v>
      </c>
      <c r="CF23" s="8" t="n">
        <v>17669.75</v>
      </c>
      <c r="CG23" s="8" t="n">
        <v>17539.5</v>
      </c>
      <c r="CH23" s="8" t="n">
        <v>16422</v>
      </c>
      <c r="CI23" s="8" t="n">
        <v>16750.8</v>
      </c>
      <c r="CJ23" s="8" t="n">
        <v>16041.9</v>
      </c>
      <c r="CK23" s="8" t="n">
        <v>15541</v>
      </c>
      <c r="CL23" s="8" t="n">
        <v>16820.6</v>
      </c>
      <c r="CM23" s="8" t="n">
        <v>17983.2</v>
      </c>
      <c r="CN23" s="8" t="n">
        <v>18485.7</v>
      </c>
      <c r="CO23" s="8" t="n">
        <v>19385.1</v>
      </c>
      <c r="CP23" s="8" t="n">
        <v>18969.25</v>
      </c>
      <c r="CQ23" s="8" t="n">
        <v>18784</v>
      </c>
      <c r="CR23" s="8" t="n">
        <v>20699.1</v>
      </c>
      <c r="CS23" s="8" t="n">
        <v>21446.6</v>
      </c>
      <c r="CT23" s="8" t="n">
        <v>20788.85</v>
      </c>
      <c r="CU23" s="8" t="n">
        <v>20934</v>
      </c>
      <c r="CV23" s="8" t="n">
        <v>20617.05</v>
      </c>
      <c r="CW23" s="9" t="n">
        <v>19312.5</v>
      </c>
      <c r="CX23" s="8" t="n">
        <v>18776.7</v>
      </c>
      <c r="CY23" s="8" t="n">
        <v>17333.3</v>
      </c>
      <c r="CZ23" s="8" t="n">
        <v>18326.85</v>
      </c>
      <c r="DA23" s="8" t="n">
        <v>19724.5</v>
      </c>
      <c r="DB23" s="8" t="n">
        <v>20039</v>
      </c>
      <c r="DC23" s="8" t="n">
        <f aca="false">15694.95+4738</f>
        <v>20432.95</v>
      </c>
      <c r="DD23" s="8" t="n">
        <f aca="false">15221.15+4731.5</f>
        <v>19952.65</v>
      </c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</row>
    <row r="24" customFormat="false" ht="18.75" hidden="false" customHeight="false" outlineLevel="0" collapsed="false">
      <c r="A24" s="7"/>
      <c r="B24" s="7" t="s">
        <v>23</v>
      </c>
      <c r="C24" s="8" t="n">
        <v>1483.37</v>
      </c>
      <c r="D24" s="8" t="n">
        <v>944.790000000001</v>
      </c>
      <c r="E24" s="8" t="n">
        <v>1124.27</v>
      </c>
      <c r="F24" s="8" t="n">
        <v>2072.88</v>
      </c>
      <c r="G24" s="8" t="n">
        <v>2881.25999999999</v>
      </c>
      <c r="H24" s="8" t="n">
        <v>3155.25</v>
      </c>
      <c r="I24" s="8" t="n">
        <v>3824.81</v>
      </c>
      <c r="J24" s="8" t="n">
        <v>3137.88</v>
      </c>
      <c r="K24" s="8" t="n">
        <v>2689.35</v>
      </c>
      <c r="L24" s="8" t="n">
        <v>3183.3</v>
      </c>
      <c r="M24" s="8" t="n">
        <v>2407.02</v>
      </c>
      <c r="N24" s="8" t="n">
        <v>1967.39</v>
      </c>
      <c r="O24" s="8" t="n">
        <v>1594.9</v>
      </c>
      <c r="P24" s="8" t="n">
        <v>3169.24</v>
      </c>
      <c r="Q24" s="8" t="n">
        <v>3517.06</v>
      </c>
      <c r="R24" s="8" t="n">
        <v>3477.5</v>
      </c>
      <c r="S24" s="8" t="n">
        <v>3893.48</v>
      </c>
      <c r="T24" s="8" t="n">
        <v>3565.5</v>
      </c>
      <c r="U24" s="8" t="n">
        <v>4510.86</v>
      </c>
      <c r="V24" s="8" t="n">
        <v>2794.93</v>
      </c>
      <c r="W24" s="8" t="n">
        <v>2502.19</v>
      </c>
      <c r="X24" s="8" t="n">
        <v>1439.40000000001</v>
      </c>
      <c r="Y24" s="8" t="n">
        <v>2770.33</v>
      </c>
      <c r="Z24" s="8" t="n">
        <v>4470.51</v>
      </c>
      <c r="AA24" s="8" t="n">
        <v>3564.7</v>
      </c>
      <c r="AB24" s="8" t="n">
        <v>2684.78</v>
      </c>
      <c r="AC24" s="8" t="n">
        <v>980.360000000004</v>
      </c>
      <c r="AD24" s="8" t="n">
        <v>3200.95</v>
      </c>
      <c r="AE24" s="8" t="n">
        <v>2700.09</v>
      </c>
      <c r="AF24" s="8" t="n">
        <v>3710.45</v>
      </c>
      <c r="AG24" s="8" t="n">
        <v>2392.78</v>
      </c>
      <c r="AH24" s="8" t="n">
        <v>2814.41</v>
      </c>
      <c r="AI24" s="8" t="n">
        <v>2728.49</v>
      </c>
      <c r="AJ24" s="8" t="n">
        <v>2595.79</v>
      </c>
      <c r="AK24" s="8" t="n">
        <v>2158.3</v>
      </c>
      <c r="AL24" s="8" t="n">
        <v>2235.41</v>
      </c>
      <c r="AM24" s="8" t="n">
        <v>3268.71</v>
      </c>
      <c r="AN24" s="8" t="n">
        <v>2268.96</v>
      </c>
      <c r="AO24" s="8" t="n">
        <v>3143.02</v>
      </c>
      <c r="AP24" s="8" t="n">
        <v>2883.24</v>
      </c>
      <c r="AQ24" s="8" t="n">
        <v>2580.68</v>
      </c>
      <c r="AR24" s="8" t="n">
        <v>3929.51</v>
      </c>
      <c r="AS24" s="8" t="n">
        <v>3359.02</v>
      </c>
      <c r="AT24" s="17" t="n">
        <v>1282.25</v>
      </c>
      <c r="AU24" s="8" t="n">
        <v>2230.6</v>
      </c>
      <c r="AV24" s="8" t="n">
        <v>2230.6</v>
      </c>
      <c r="AW24" s="8" t="n">
        <v>1959.87</v>
      </c>
      <c r="AX24" s="8" t="n">
        <v>2341.06</v>
      </c>
      <c r="AY24" s="8" t="n">
        <v>2487.72</v>
      </c>
      <c r="AZ24" s="8" t="n">
        <v>3070.75</v>
      </c>
      <c r="BA24" s="8" t="n">
        <v>3070.75</v>
      </c>
      <c r="BB24" s="8" t="n">
        <v>1982.35</v>
      </c>
      <c r="BC24" s="8" t="n">
        <v>2563.02</v>
      </c>
      <c r="BD24" s="9" t="n">
        <v>1714.98999999999</v>
      </c>
      <c r="BE24" s="9" t="n">
        <v>2301.43</v>
      </c>
      <c r="BF24" s="9" t="n">
        <v>1292.92</v>
      </c>
      <c r="BG24" s="9" t="n">
        <v>1594.87</v>
      </c>
      <c r="BH24" s="9" t="n">
        <v>1569.77999999999</v>
      </c>
      <c r="BI24" s="9" t="n">
        <v>2534.72</v>
      </c>
      <c r="BJ24" s="9" t="n">
        <v>2534.72</v>
      </c>
      <c r="BK24" s="8" t="n">
        <v>1669.51</v>
      </c>
      <c r="BL24" s="8" t="n">
        <v>1665.55</v>
      </c>
      <c r="BM24" s="8" t="n">
        <v>1836.88</v>
      </c>
      <c r="BN24" s="8" t="n">
        <v>2770.13</v>
      </c>
      <c r="BO24" s="8" t="n">
        <v>2519.39</v>
      </c>
      <c r="BP24" s="8" t="n">
        <v>1408.35</v>
      </c>
      <c r="BQ24" s="8" t="n">
        <v>2956.34</v>
      </c>
      <c r="BR24" s="8" t="n">
        <v>2742.25</v>
      </c>
      <c r="BS24" s="8" t="n">
        <v>2370.09</v>
      </c>
      <c r="BT24" s="8" t="n">
        <v>2778.59</v>
      </c>
      <c r="BU24" s="8" t="n">
        <v>3198.00999999999</v>
      </c>
      <c r="BV24" s="8" t="n">
        <v>2489.55</v>
      </c>
      <c r="BW24" s="8" t="n">
        <v>1848.79</v>
      </c>
      <c r="BX24" s="33" t="n">
        <v>4567.69</v>
      </c>
      <c r="BY24" s="8" t="n">
        <v>2178.41999999999</v>
      </c>
      <c r="BZ24" s="8" t="n">
        <v>2242.65</v>
      </c>
      <c r="CA24" s="8" t="n">
        <v>2233.74</v>
      </c>
      <c r="CB24" s="8" t="n">
        <v>1477.89000000001</v>
      </c>
      <c r="CC24" s="8" t="n">
        <v>2039.38</v>
      </c>
      <c r="CD24" s="8" t="n">
        <v>2895.12</v>
      </c>
      <c r="CE24" s="8" t="n">
        <v>2344.14</v>
      </c>
      <c r="CF24" s="8" t="n">
        <v>3189.41</v>
      </c>
      <c r="CG24" s="8" t="n">
        <v>3217.46000000001</v>
      </c>
      <c r="CH24" s="8" t="n">
        <v>2884.35</v>
      </c>
      <c r="CI24" s="8" t="n">
        <v>2488.14</v>
      </c>
      <c r="CJ24" s="8" t="n">
        <v>1772.82</v>
      </c>
      <c r="CK24" s="8" t="n">
        <v>2121.40000000001</v>
      </c>
      <c r="CL24" s="8" t="n">
        <v>3488.5</v>
      </c>
      <c r="CM24" s="8" t="n">
        <v>1753.65</v>
      </c>
      <c r="CN24" s="8" t="n">
        <v>1698.8</v>
      </c>
      <c r="CO24" s="8" t="n">
        <v>2173.92</v>
      </c>
      <c r="CP24" s="8" t="n">
        <v>2603.42</v>
      </c>
      <c r="CQ24" s="8" t="n">
        <v>2164.2</v>
      </c>
      <c r="CR24" s="8" t="n">
        <v>1999.1</v>
      </c>
      <c r="CS24" s="8" t="n">
        <v>2180.22</v>
      </c>
      <c r="CT24" s="9" t="n">
        <v>3508.57</v>
      </c>
      <c r="CU24" s="8" t="n">
        <v>1587.59</v>
      </c>
      <c r="CV24" s="8" t="n">
        <v>3085.58000000001</v>
      </c>
      <c r="CW24" s="8" t="n">
        <v>1677.35</v>
      </c>
      <c r="CX24" s="8" t="n">
        <v>366.969999999998</v>
      </c>
      <c r="CY24" s="8" t="n">
        <v>1447.28</v>
      </c>
      <c r="CZ24" s="8" t="n">
        <v>2204.42999999999</v>
      </c>
      <c r="DA24" s="8" t="n">
        <v>3933.47</v>
      </c>
      <c r="DB24" s="8" t="n">
        <v>2802.14</v>
      </c>
      <c r="DC24" s="8" t="n">
        <f aca="false">+DC20-DC23</f>
        <v>2329.44000000001</v>
      </c>
      <c r="DD24" s="8" t="n">
        <f aca="false">+DD20-DD23</f>
        <v>2573.62999999999</v>
      </c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</row>
    <row r="25" customFormat="false" ht="18.75" hidden="false" customHeight="false" outlineLevel="0" collapsed="false">
      <c r="A25" s="7"/>
      <c r="B25" s="7" t="s">
        <v>24</v>
      </c>
      <c r="C25" s="36" t="n">
        <v>0.0802780619009736</v>
      </c>
      <c r="D25" s="36" t="n">
        <v>0.0481004989308625</v>
      </c>
      <c r="E25" s="36" t="n">
        <v>0.0561573426573429</v>
      </c>
      <c r="F25" s="36" t="n">
        <v>0.107556362692956</v>
      </c>
      <c r="G25" s="36" t="n">
        <v>0.153638520809449</v>
      </c>
      <c r="H25" s="36" t="n">
        <v>0.175133559980573</v>
      </c>
      <c r="I25" s="36" t="n">
        <v>0.196425141612872</v>
      </c>
      <c r="J25" s="36" t="n">
        <v>0.151180510554856</v>
      </c>
      <c r="K25" s="36" t="n">
        <v>0.12630207110318</v>
      </c>
      <c r="L25" s="36" t="n">
        <v>0.147235262829259</v>
      </c>
      <c r="M25" s="36" t="n">
        <v>0.117946079440214</v>
      </c>
      <c r="N25" s="36" t="n">
        <v>0.105295298241858</v>
      </c>
      <c r="O25" s="36" t="n">
        <v>0.085696861256411</v>
      </c>
      <c r="P25" s="36" t="n">
        <v>0.208584967750428</v>
      </c>
      <c r="Q25" s="36" t="n">
        <v>0.202882532613806</v>
      </c>
      <c r="R25" s="36" t="n">
        <v>0.186169144906782</v>
      </c>
      <c r="S25" s="36" t="n">
        <v>0.206303864607591</v>
      </c>
      <c r="T25" s="36" t="n">
        <v>0.185187589756641</v>
      </c>
      <c r="U25" s="36" t="n">
        <v>0.247390690340714</v>
      </c>
      <c r="V25" s="36" t="n">
        <v>0.148180960257878</v>
      </c>
      <c r="W25" s="36" t="n">
        <v>0.11978018032681</v>
      </c>
      <c r="X25" s="36" t="n">
        <v>0.0719428415773048</v>
      </c>
      <c r="Y25" s="36" t="n">
        <v>0.14029970930527</v>
      </c>
      <c r="Z25" s="36" t="n">
        <v>0.232717855283706</v>
      </c>
      <c r="AA25" s="36" t="n">
        <v>0.166972691929365</v>
      </c>
      <c r="AB25" s="36" t="n">
        <v>0.132655425853869</v>
      </c>
      <c r="AC25" s="36" t="n">
        <v>0.0511990808439526</v>
      </c>
      <c r="AD25" s="36" t="n">
        <v>0.173305360043314</v>
      </c>
      <c r="AE25" s="36" t="n">
        <v>0.134839321830757</v>
      </c>
      <c r="AF25" s="36" t="n">
        <v>0.194577147561788</v>
      </c>
      <c r="AG25" s="36" t="n">
        <v>0.118606530155001</v>
      </c>
      <c r="AH25" s="36" t="n">
        <v>0.145379926649104</v>
      </c>
      <c r="AI25" s="36" t="n">
        <v>0.14159373321536</v>
      </c>
      <c r="AJ25" s="36" t="n">
        <v>0.140441267969118</v>
      </c>
      <c r="AK25" s="36" t="n">
        <v>0.116501133542049</v>
      </c>
      <c r="AL25" s="36" t="n">
        <v>0.126903414977534</v>
      </c>
      <c r="AM25" s="37" t="n">
        <v>0.18144379683597</v>
      </c>
      <c r="AN25" s="38" t="n">
        <v>0.132857092667845</v>
      </c>
      <c r="AO25" s="37" t="n">
        <v>0.185722009661265</v>
      </c>
      <c r="AP25" s="37" t="n">
        <v>0.163159011620505</v>
      </c>
      <c r="AQ25" s="38" t="n">
        <v>0.143639637433313</v>
      </c>
      <c r="AR25" s="38" t="n">
        <v>0.211987699943355</v>
      </c>
      <c r="AS25" s="38" t="n">
        <v>0.175811533670404</v>
      </c>
      <c r="AT25" s="39" t="n">
        <v>0.0632386992727983</v>
      </c>
      <c r="AU25" s="36" t="n">
        <v>0.116093036811892</v>
      </c>
      <c r="AV25" s="36" t="n">
        <v>0.116093036811892</v>
      </c>
      <c r="AW25" s="36" t="n">
        <v>0.0954044614279977</v>
      </c>
      <c r="AX25" s="36" t="n">
        <v>0.113876417338347</v>
      </c>
      <c r="AY25" s="36" t="n">
        <v>0.118086106232496</v>
      </c>
      <c r="AZ25" s="40" t="n">
        <v>0.148509703972027</v>
      </c>
      <c r="BA25" s="40" t="n">
        <v>0.148509703972027</v>
      </c>
      <c r="BB25" s="36" t="n">
        <v>0.101909829323463</v>
      </c>
      <c r="BC25" s="36" t="n">
        <v>0.127594051963181</v>
      </c>
      <c r="BD25" s="36" t="n">
        <v>0.0895112085388447</v>
      </c>
      <c r="BE25" s="36" t="n">
        <v>0.129097997419645</v>
      </c>
      <c r="BF25" s="36" t="n">
        <v>0.0675934106723685</v>
      </c>
      <c r="BG25" s="36" t="n">
        <v>0.0850311628626116</v>
      </c>
      <c r="BH25" s="36" t="n">
        <v>0.0748066429984032</v>
      </c>
      <c r="BI25" s="36" t="n">
        <v>0.127489462724703</v>
      </c>
      <c r="BJ25" s="36" t="n">
        <v>0.127489462724703</v>
      </c>
      <c r="BK25" s="36" t="n">
        <v>0.087943699513007</v>
      </c>
      <c r="BL25" s="36" t="n">
        <v>0.0901932964917458</v>
      </c>
      <c r="BM25" s="36" t="n">
        <v>0.0979301116113675</v>
      </c>
      <c r="BN25" s="41" t="n">
        <v>0.158565422339503</v>
      </c>
      <c r="BO25" s="41" t="n">
        <v>0.136062258154236</v>
      </c>
      <c r="BP25" s="39" t="n">
        <v>0.0704738791032827</v>
      </c>
      <c r="BQ25" s="41" t="n">
        <v>0.14432681675385</v>
      </c>
      <c r="BR25" s="41" t="n">
        <v>0.124319692810561</v>
      </c>
      <c r="BS25" s="36" t="n">
        <v>0.116892839968929</v>
      </c>
      <c r="BT25" s="36" t="n">
        <v>0.128748398516326</v>
      </c>
      <c r="BU25" s="36" t="n">
        <v>0.151688465688774</v>
      </c>
      <c r="BV25" s="36" t="n">
        <v>0.111454089627076</v>
      </c>
      <c r="BW25" s="36" t="n">
        <v>0.0846635740421031</v>
      </c>
      <c r="BX25" s="42" t="n">
        <v>0.238920912229313</v>
      </c>
      <c r="BY25" s="36" t="n">
        <v>0.110101564020206</v>
      </c>
      <c r="BZ25" s="36" t="n">
        <v>0.10896224352465</v>
      </c>
      <c r="CA25" s="36" t="n">
        <v>0.126302754783553</v>
      </c>
      <c r="CB25" s="36" t="n">
        <v>0.0833360587794141</v>
      </c>
      <c r="CC25" s="36" t="n">
        <v>0.125474826650588</v>
      </c>
      <c r="CD25" s="36" t="n">
        <v>0.177302540924875</v>
      </c>
      <c r="CE25" s="36" t="n">
        <v>0.129569197094816</v>
      </c>
      <c r="CF25" s="36" t="n">
        <v>0.180501138952164</v>
      </c>
      <c r="CG25" s="36" t="n">
        <v>0.183440805040053</v>
      </c>
      <c r="CH25" s="36" t="n">
        <v>0.175639386189258</v>
      </c>
      <c r="CI25" s="36" t="n">
        <v>0.148538577261982</v>
      </c>
      <c r="CJ25" s="36" t="n">
        <v>0.110511847100406</v>
      </c>
      <c r="CK25" s="36" t="n">
        <v>0.136503442506918</v>
      </c>
      <c r="CL25" s="36" t="n">
        <v>0.207394504357752</v>
      </c>
      <c r="CM25" s="36" t="n">
        <v>0.097516014947284</v>
      </c>
      <c r="CN25" s="36" t="n">
        <v>0.0918980617450245</v>
      </c>
      <c r="CO25" s="36" t="n">
        <v>0.11214386307009</v>
      </c>
      <c r="CP25" s="36" t="n">
        <v>0.137244224204963</v>
      </c>
      <c r="CQ25" s="36" t="n">
        <v>0.115215076660988</v>
      </c>
      <c r="CR25" s="36" t="n">
        <v>0.0965790783174149</v>
      </c>
      <c r="CS25" s="36" t="n">
        <v>0.101658071675697</v>
      </c>
      <c r="CT25" s="40" t="n">
        <v>0.168771721379489</v>
      </c>
      <c r="CU25" s="36" t="n">
        <v>0.0758378714053693</v>
      </c>
      <c r="CV25" s="36" t="n">
        <v>0.149661566518974</v>
      </c>
      <c r="CW25" s="36" t="n">
        <v>0.0868530744336569</v>
      </c>
      <c r="CX25" s="40" t="n">
        <v>0.0195439028157236</v>
      </c>
      <c r="CY25" s="36" t="n">
        <v>0.0834970836482377</v>
      </c>
      <c r="CZ25" s="36" t="n">
        <v>0.120284173221257</v>
      </c>
      <c r="DA25" s="36" t="n">
        <v>0.199420517630358</v>
      </c>
      <c r="DB25" s="36" t="n">
        <v>0.139834323070013</v>
      </c>
      <c r="DC25" s="36" t="n">
        <f aca="false">+DC24/DC23</f>
        <v>0.114004096324809</v>
      </c>
      <c r="DD25" s="36" t="n">
        <f aca="false">+DD24/DD23</f>
        <v>0.128986876429948</v>
      </c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</row>
    <row r="26" customFormat="false" ht="18.75" hidden="false" customHeight="false" outlineLevel="0" collapsed="false">
      <c r="A26" s="7"/>
      <c r="B26" s="7" t="s">
        <v>25</v>
      </c>
      <c r="C26" s="8" t="n">
        <v>2639.7</v>
      </c>
      <c r="D26" s="8" t="n">
        <v>2806</v>
      </c>
      <c r="E26" s="8" t="n">
        <v>2860</v>
      </c>
      <c r="F26" s="8" t="n">
        <v>2753.21428571429</v>
      </c>
      <c r="G26" s="8" t="n">
        <v>2679.07142857143</v>
      </c>
      <c r="H26" s="8" t="n">
        <v>2573.75</v>
      </c>
      <c r="I26" s="8" t="n">
        <v>2781.72857142857</v>
      </c>
      <c r="J26" s="8" t="n">
        <v>2965.12142857143</v>
      </c>
      <c r="K26" s="8" t="n">
        <v>3041.85714285714</v>
      </c>
      <c r="L26" s="8" t="n">
        <v>3088.64285714286</v>
      </c>
      <c r="M26" s="8" t="n">
        <v>2915.4</v>
      </c>
      <c r="N26" s="8" t="n">
        <v>2669.21428571429</v>
      </c>
      <c r="O26" s="8" t="n">
        <v>2658.70714285714</v>
      </c>
      <c r="P26" s="8" t="n">
        <v>2170.57142857143</v>
      </c>
      <c r="Q26" s="8" t="n">
        <v>2476.49285714286</v>
      </c>
      <c r="R26" s="8" t="n">
        <v>2668.46428571429</v>
      </c>
      <c r="S26" s="8" t="n">
        <v>2696.07857142857</v>
      </c>
      <c r="T26" s="8" t="n">
        <v>2750.49285714286</v>
      </c>
      <c r="U26" s="8" t="n">
        <v>2604.82142857143</v>
      </c>
      <c r="V26" s="8" t="n">
        <v>2694.51428571429</v>
      </c>
      <c r="W26" s="8" t="n">
        <v>2984.26428571429</v>
      </c>
      <c r="X26" s="8" t="n">
        <v>2858.22142857143</v>
      </c>
      <c r="Y26" s="8" t="n">
        <v>2820.82857142857</v>
      </c>
      <c r="Z26" s="8" t="n">
        <v>2744.28571428571</v>
      </c>
      <c r="AA26" s="8" t="n">
        <v>3049.85714285714</v>
      </c>
      <c r="AB26" s="8" t="n">
        <v>2891.25</v>
      </c>
      <c r="AC26" s="8" t="n">
        <v>2735.42857142857</v>
      </c>
      <c r="AD26" s="8" t="n">
        <v>2638.57142857143</v>
      </c>
      <c r="AE26" s="8" t="n">
        <v>2860.64285714286</v>
      </c>
      <c r="AF26" s="8" t="n">
        <v>2724.18571428571</v>
      </c>
      <c r="AG26" s="8" t="n">
        <v>2882.01428571429</v>
      </c>
      <c r="AH26" s="8" t="n">
        <v>2765.57142857143</v>
      </c>
      <c r="AI26" s="8" t="n">
        <v>2752.83571428571</v>
      </c>
      <c r="AJ26" s="8" t="n">
        <v>2640.44285714286</v>
      </c>
      <c r="AK26" s="8" t="n">
        <v>2646.57142857143</v>
      </c>
      <c r="AL26" s="9" t="n">
        <v>2516.43571428571</v>
      </c>
      <c r="AM26" s="9" t="n">
        <v>2573.57142857143</v>
      </c>
      <c r="AN26" s="9" t="n">
        <v>2439.74285714286</v>
      </c>
      <c r="AO26" s="9" t="n">
        <v>2417.60714285714</v>
      </c>
      <c r="AP26" s="9" t="n">
        <v>2524.47857142857</v>
      </c>
      <c r="AQ26" s="11" t="n">
        <v>2566.62142857143</v>
      </c>
      <c r="AR26" s="11" t="n">
        <v>2648.07142857143</v>
      </c>
      <c r="AS26" s="11" t="n">
        <v>2729.4</v>
      </c>
      <c r="AT26" s="11" t="n">
        <v>2896.62142857143</v>
      </c>
      <c r="AU26" s="11" t="n">
        <v>2744.84285714286</v>
      </c>
      <c r="AV26" s="11" t="n">
        <v>2744.84285714286</v>
      </c>
      <c r="AW26" s="11" t="n">
        <v>2934.67857142857</v>
      </c>
      <c r="AX26" s="11" t="n">
        <v>2936.84285714286</v>
      </c>
      <c r="AY26" s="11" t="n">
        <v>3009.57142857143</v>
      </c>
      <c r="AZ26" s="11" t="n">
        <v>2953.87142857143</v>
      </c>
      <c r="BA26" s="11" t="n">
        <v>2953.87142857143</v>
      </c>
      <c r="BB26" s="11" t="n">
        <v>2778.85714285714</v>
      </c>
      <c r="BC26" s="11" t="n">
        <v>2869.61428571429</v>
      </c>
      <c r="BD26" s="11" t="n">
        <v>2737.07142857143</v>
      </c>
      <c r="BE26" s="11" t="n">
        <v>2546.71428571429</v>
      </c>
      <c r="BF26" s="11" t="n">
        <v>2732.55714285714</v>
      </c>
      <c r="BG26" s="11" t="n">
        <v>2679.47142857143</v>
      </c>
      <c r="BH26" s="11" t="n">
        <v>2997.78571428571</v>
      </c>
      <c r="BI26" s="11" t="n">
        <v>2840.25714285714</v>
      </c>
      <c r="BJ26" s="11" t="n">
        <v>2840.25714285714</v>
      </c>
      <c r="BK26" s="11" t="n">
        <v>2711.97857142857</v>
      </c>
      <c r="BL26" s="11" t="n">
        <v>2638.06428571429</v>
      </c>
      <c r="BM26" s="11" t="n">
        <v>2679.57857142857</v>
      </c>
      <c r="BN26" s="11" t="n">
        <v>2495.70714285714</v>
      </c>
      <c r="BO26" s="11" t="n">
        <v>2645.20714285714</v>
      </c>
      <c r="BP26" s="11" t="n">
        <v>2854.85714285714</v>
      </c>
      <c r="BQ26" s="11" t="n">
        <v>2926.23571428571</v>
      </c>
      <c r="BR26" s="11" t="n">
        <v>3151.15</v>
      </c>
      <c r="BS26" s="11" t="n">
        <v>2896.53571428571</v>
      </c>
      <c r="BT26" s="11" t="n">
        <v>3083.07857142857</v>
      </c>
      <c r="BU26" s="11" t="n">
        <v>3011.82142857143</v>
      </c>
      <c r="BV26" s="11" t="n">
        <v>3191</v>
      </c>
      <c r="BW26" s="11" t="n">
        <v>3119.55714285714</v>
      </c>
      <c r="BX26" s="43" t="n">
        <v>2731.14285714286</v>
      </c>
      <c r="BY26" s="11" t="n">
        <v>2826.50714285714</v>
      </c>
      <c r="BZ26" s="11" t="n">
        <v>2940.27142857143</v>
      </c>
      <c r="CA26" s="10" t="n">
        <v>2526.51428571429</v>
      </c>
      <c r="CB26" s="10" t="n">
        <v>2533.44285714286</v>
      </c>
      <c r="CC26" s="10" t="n">
        <v>2321.9</v>
      </c>
      <c r="CD26" s="10" t="n">
        <v>2332.67142857143</v>
      </c>
      <c r="CE26" s="10" t="n">
        <v>2584.54285714286</v>
      </c>
      <c r="CF26" s="10" t="n">
        <v>2524.25</v>
      </c>
      <c r="CG26" s="10" t="n">
        <v>2505.64285714286</v>
      </c>
      <c r="CH26" s="10" t="n">
        <v>2346</v>
      </c>
      <c r="CI26" s="10" t="n">
        <v>2392.97142857143</v>
      </c>
      <c r="CJ26" s="10" t="n">
        <v>2291.7</v>
      </c>
      <c r="CK26" s="10" t="n">
        <v>2220.14285714286</v>
      </c>
      <c r="CL26" s="10" t="n">
        <v>2402.94285714286</v>
      </c>
      <c r="CM26" s="11" t="n">
        <v>2569.02857142857</v>
      </c>
      <c r="CN26" s="11" t="n">
        <v>2640.81428571429</v>
      </c>
      <c r="CO26" s="11" t="n">
        <v>2769.3</v>
      </c>
      <c r="CP26" s="11" t="n">
        <v>2709.89285714286</v>
      </c>
      <c r="CQ26" s="11" t="n">
        <v>2683.42857142857</v>
      </c>
      <c r="CR26" s="11" t="n">
        <v>2957.01428571429</v>
      </c>
      <c r="CS26" s="11" t="n">
        <v>3063.8</v>
      </c>
      <c r="CT26" s="11" t="n">
        <v>2969.83571428571</v>
      </c>
      <c r="CU26" s="11" t="n">
        <v>2990.57142857143</v>
      </c>
      <c r="CV26" s="11" t="n">
        <v>2945.29285714286</v>
      </c>
      <c r="CW26" s="10" t="n">
        <v>2758.92857142857</v>
      </c>
      <c r="CX26" s="10" t="n">
        <v>2682.38571428571</v>
      </c>
      <c r="CY26" s="10" t="n">
        <v>2476.18571428571</v>
      </c>
      <c r="CZ26" s="10" t="n">
        <v>2618.12142857143</v>
      </c>
      <c r="DA26" s="10" t="n">
        <v>2817.78571428571</v>
      </c>
      <c r="DB26" s="10" t="n">
        <v>2862.71428571429</v>
      </c>
      <c r="DC26" s="10" t="n">
        <f aca="false">+DC23/7</f>
        <v>2918.99285714286</v>
      </c>
      <c r="DD26" s="10" t="n">
        <f aca="false">+DD23/7</f>
        <v>2850.37857142857</v>
      </c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</row>
    <row r="27" customFormat="false" ht="18.75" hidden="false" customHeight="false" outlineLevel="0" collapsed="false">
      <c r="A27" s="7"/>
      <c r="B27" s="7" t="s">
        <v>26</v>
      </c>
      <c r="C27" s="44" t="n">
        <v>1215.3</v>
      </c>
      <c r="D27" s="44" t="n">
        <v>1049</v>
      </c>
      <c r="E27" s="44" t="n">
        <v>995</v>
      </c>
      <c r="F27" s="44" t="n">
        <v>1101.78571428571</v>
      </c>
      <c r="G27" s="44" t="n">
        <v>1175.92857142857</v>
      </c>
      <c r="H27" s="44" t="n">
        <v>1281.25</v>
      </c>
      <c r="I27" s="44" t="n">
        <v>1073.27142857143</v>
      </c>
      <c r="J27" s="44" t="n">
        <v>889.878571428572</v>
      </c>
      <c r="K27" s="44" t="n">
        <v>813.142857142857</v>
      </c>
      <c r="L27" s="44" t="n">
        <v>766.357142857143</v>
      </c>
      <c r="M27" s="44" t="n">
        <v>939.6</v>
      </c>
      <c r="N27" s="44" t="n">
        <v>1185.78571428571</v>
      </c>
      <c r="O27" s="44" t="n">
        <v>1196.29285714286</v>
      </c>
      <c r="P27" s="44" t="n">
        <v>1684.42857142857</v>
      </c>
      <c r="Q27" s="44" t="n">
        <v>1378.50714285714</v>
      </c>
      <c r="R27" s="44" t="n">
        <v>1186.53571428571</v>
      </c>
      <c r="S27" s="44" t="n">
        <v>1158.92142857143</v>
      </c>
      <c r="T27" s="44" t="n">
        <v>1104.50714285714</v>
      </c>
      <c r="U27" s="44" t="n">
        <v>1250.17857142857</v>
      </c>
      <c r="V27" s="44" t="n">
        <v>1160.48571428571</v>
      </c>
      <c r="W27" s="44" t="n">
        <v>870.735714285715</v>
      </c>
      <c r="X27" s="44" t="n">
        <v>996.778571428571</v>
      </c>
      <c r="Y27" s="44" t="n">
        <v>1034.17142857143</v>
      </c>
      <c r="Z27" s="44" t="n">
        <v>1110.71428571429</v>
      </c>
      <c r="AA27" s="44" t="n">
        <v>805.142857142857</v>
      </c>
      <c r="AB27" s="44" t="n">
        <v>963.75</v>
      </c>
      <c r="AC27" s="44" t="n">
        <v>1119.57142857143</v>
      </c>
      <c r="AD27" s="44" t="n">
        <v>1216.42857142857</v>
      </c>
      <c r="AE27" s="44" t="n">
        <v>994.357142857143</v>
      </c>
      <c r="AF27" s="44" t="n">
        <v>1130.81428571429</v>
      </c>
      <c r="AG27" s="44" t="n">
        <v>972.985714285715</v>
      </c>
      <c r="AH27" s="44" t="n">
        <v>1089.42857142857</v>
      </c>
      <c r="AI27" s="8" t="n">
        <v>1102.16428571429</v>
      </c>
      <c r="AJ27" s="8" t="n">
        <v>1214.55714285714</v>
      </c>
      <c r="AK27" s="8" t="n">
        <v>1208.42857142857</v>
      </c>
      <c r="AL27" s="8" t="n">
        <v>1338.56428571429</v>
      </c>
      <c r="AM27" s="8" t="n">
        <v>1281.42857142857</v>
      </c>
      <c r="AN27" s="8" t="n">
        <v>1415.25714285714</v>
      </c>
      <c r="AO27" s="8" t="n">
        <v>1437.39285714286</v>
      </c>
      <c r="AP27" s="8" t="n">
        <v>666.521428571429</v>
      </c>
      <c r="AQ27" s="8" t="n">
        <v>624.378571428572</v>
      </c>
      <c r="AR27" s="8" t="n">
        <v>542.928571428572</v>
      </c>
      <c r="AS27" s="8" t="n">
        <v>461.6</v>
      </c>
      <c r="AT27" s="8" t="n">
        <v>294.378571428572</v>
      </c>
      <c r="AU27" s="8" t="n">
        <v>446.157142857143</v>
      </c>
      <c r="AV27" s="8" t="n">
        <v>446.157142857143</v>
      </c>
      <c r="AW27" s="8" t="n">
        <v>256.321428571428</v>
      </c>
      <c r="AX27" s="8" t="n">
        <v>254.157142857143</v>
      </c>
      <c r="AY27" s="8" t="n">
        <v>181.428571428572</v>
      </c>
      <c r="AZ27" s="8" t="n">
        <v>237.128571428572</v>
      </c>
      <c r="BA27" s="8" t="n">
        <v>237.128571428572</v>
      </c>
      <c r="BB27" s="8" t="n">
        <v>412.142857142857</v>
      </c>
      <c r="BC27" s="8" t="n">
        <v>321.385714285715</v>
      </c>
      <c r="BD27" s="8" t="n">
        <v>453.928571428572</v>
      </c>
      <c r="BE27" s="8" t="n">
        <v>644.285714285714</v>
      </c>
      <c r="BF27" s="8" t="n">
        <v>458.442857142857</v>
      </c>
      <c r="BG27" s="8" t="n">
        <v>511.528571428572</v>
      </c>
      <c r="BH27" s="8" t="n">
        <v>193.214285714286</v>
      </c>
      <c r="BI27" s="8" t="n">
        <v>350.742857142857</v>
      </c>
      <c r="BJ27" s="8" t="n">
        <v>350.742857142857</v>
      </c>
      <c r="BK27" s="8" t="n">
        <v>479.021428571429</v>
      </c>
      <c r="BL27" s="8" t="n">
        <v>552.935714285714</v>
      </c>
      <c r="BM27" s="8" t="n">
        <v>511.421428571429</v>
      </c>
      <c r="BN27" s="8" t="n">
        <v>695.292857142857</v>
      </c>
      <c r="BO27" s="8" t="n">
        <v>545.792857142857</v>
      </c>
      <c r="BP27" s="8" t="n">
        <v>336.142857142857</v>
      </c>
      <c r="BQ27" s="8" t="n">
        <v>264.764285714286</v>
      </c>
      <c r="BR27" s="8" t="n">
        <v>39.8499999999999</v>
      </c>
      <c r="BS27" s="8" t="n">
        <v>294.464285714286</v>
      </c>
      <c r="BT27" s="8" t="n">
        <v>107.921428571429</v>
      </c>
      <c r="BU27" s="8" t="n">
        <v>179.178571428572</v>
      </c>
      <c r="BV27" s="8" t="n">
        <v>0</v>
      </c>
      <c r="BW27" s="8" t="n">
        <v>71.4428571428571</v>
      </c>
      <c r="BX27" s="33" t="n">
        <v>459.857142857143</v>
      </c>
      <c r="BY27" s="8" t="n">
        <v>364.492857142857</v>
      </c>
      <c r="BZ27" s="8" t="n">
        <v>250.728571428571</v>
      </c>
      <c r="CA27" s="8" t="n">
        <v>664.485714285715</v>
      </c>
      <c r="CB27" s="8" t="n">
        <v>657.557142857143</v>
      </c>
      <c r="CC27" s="8" t="n">
        <v>869.1</v>
      </c>
      <c r="CD27" s="8" t="n">
        <v>858.328571428571</v>
      </c>
      <c r="CE27" s="8" t="n">
        <v>606.457142857143</v>
      </c>
      <c r="CF27" s="8" t="n">
        <v>666.75</v>
      </c>
      <c r="CG27" s="8" t="n">
        <v>685.357142857143</v>
      </c>
      <c r="CH27" s="8" t="n">
        <v>845</v>
      </c>
      <c r="CI27" s="8" t="n">
        <v>798.028571428571</v>
      </c>
      <c r="CJ27" s="8" t="n">
        <v>899.3</v>
      </c>
      <c r="CK27" s="8" t="n">
        <v>970.857142857143</v>
      </c>
      <c r="CL27" s="8" t="n">
        <v>788.057142857143</v>
      </c>
      <c r="CM27" s="8" t="n">
        <v>621.971428571429</v>
      </c>
      <c r="CN27" s="8" t="n">
        <v>550.185714285714</v>
      </c>
      <c r="CO27" s="8" t="n">
        <v>421.7</v>
      </c>
      <c r="CP27" s="8" t="n">
        <v>481.107142857143</v>
      </c>
      <c r="CQ27" s="8" t="n">
        <v>507.571428571429</v>
      </c>
      <c r="CR27" s="8" t="n">
        <v>233.985714285714</v>
      </c>
      <c r="CS27" s="8" t="n">
        <v>127.2</v>
      </c>
      <c r="CT27" s="8" t="n">
        <v>221.164285714286</v>
      </c>
      <c r="CU27" s="8" t="n">
        <v>200.428571428572</v>
      </c>
      <c r="CV27" s="8" t="n">
        <v>245.707142857143</v>
      </c>
      <c r="CW27" s="8" t="n">
        <v>432.071428571429</v>
      </c>
      <c r="CX27" s="8" t="n">
        <v>508.614285714285</v>
      </c>
      <c r="CY27" s="8" t="n">
        <v>714.814285714286</v>
      </c>
      <c r="CZ27" s="8" t="n">
        <v>572.878571428572</v>
      </c>
      <c r="DA27" s="8" t="n">
        <v>373.214285714286</v>
      </c>
      <c r="DB27" s="8" t="n">
        <v>328.285714285714</v>
      </c>
      <c r="DC27" s="8" t="n">
        <f aca="false">3191-DC26</f>
        <v>272.007142857143</v>
      </c>
      <c r="DD27" s="8" t="n">
        <f aca="false">3191-DD26</f>
        <v>340.621428571428</v>
      </c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</row>
    <row r="28" customFormat="false" ht="18.75" hidden="false" customHeight="false" outlineLevel="0" collapsed="false">
      <c r="A28" s="7"/>
      <c r="B28" s="7" t="s">
        <v>27</v>
      </c>
      <c r="C28" s="34" t="n">
        <v>2.28385288239416</v>
      </c>
      <c r="D28" s="34" t="n">
        <v>2.33285113317038</v>
      </c>
      <c r="E28" s="34" t="n">
        <v>2.31601451153149</v>
      </c>
      <c r="F28" s="34" t="n">
        <v>2.25073720475315</v>
      </c>
      <c r="G28" s="34" t="n">
        <v>2.22217087496904</v>
      </c>
      <c r="H28" s="34" t="n">
        <v>2.23068965209714</v>
      </c>
      <c r="I28" s="45" t="n">
        <v>2.03242243276585</v>
      </c>
      <c r="J28" s="34" t="n">
        <v>2.13906101562086</v>
      </c>
      <c r="K28" s="34" t="n">
        <v>2.18879767481225</v>
      </c>
      <c r="L28" s="34" t="n">
        <v>2.1600306530825</v>
      </c>
      <c r="M28" s="34" t="n">
        <v>2.15230150234395</v>
      </c>
      <c r="N28" s="34" t="n">
        <v>2.40584629211631</v>
      </c>
      <c r="O28" s="34" t="n">
        <v>2.42556211259455</v>
      </c>
      <c r="P28" s="45" t="n">
        <v>1.87229595929599</v>
      </c>
      <c r="Q28" s="34" t="n">
        <v>1.87672199794524</v>
      </c>
      <c r="R28" s="34" t="n">
        <v>2.1927167889261</v>
      </c>
      <c r="S28" s="34" t="n">
        <v>2.15775801846938</v>
      </c>
      <c r="T28" s="34" t="n">
        <v>2.36593395250302</v>
      </c>
      <c r="U28" s="34" t="n">
        <v>2.23122509813903</v>
      </c>
      <c r="V28" s="34" t="n">
        <v>2.04825033881225</v>
      </c>
      <c r="W28" s="34" t="n">
        <v>2.13277513915717</v>
      </c>
      <c r="X28" s="34" t="n">
        <v>2.2489035112369</v>
      </c>
      <c r="Y28" s="34" t="n">
        <v>2.14192425846538</v>
      </c>
      <c r="Z28" s="34" t="n">
        <v>1.95167248477066</v>
      </c>
      <c r="AA28" s="34" t="n">
        <v>2.06393569886589</v>
      </c>
      <c r="AB28" s="34" t="n">
        <v>2.12779658522225</v>
      </c>
      <c r="AC28" s="34" t="n">
        <v>2.4615992055434</v>
      </c>
      <c r="AD28" s="34" t="n">
        <v>2.19728575390627</v>
      </c>
      <c r="AE28" s="34" t="n">
        <v>2.41559384680711</v>
      </c>
      <c r="AF28" s="34" t="n">
        <v>2.30790829509875</v>
      </c>
      <c r="AG28" s="34" t="n">
        <v>2.43540898588305</v>
      </c>
      <c r="AH28" s="34" t="n">
        <v>2.43974366245109</v>
      </c>
      <c r="AI28" s="34" t="n">
        <v>2.47499300009504</v>
      </c>
      <c r="AJ28" s="34" t="n">
        <v>2.42146938101745</v>
      </c>
      <c r="AK28" s="34" t="n">
        <v>2.46016474578342</v>
      </c>
      <c r="AL28" s="34" t="n">
        <v>2.45333591456315</v>
      </c>
      <c r="AM28" s="34" t="n">
        <v>2.35063701414949</v>
      </c>
      <c r="AN28" s="34" t="n">
        <v>2.3498833190234</v>
      </c>
      <c r="AO28" s="34" t="n">
        <v>2.1866244767467</v>
      </c>
      <c r="AP28" s="34" t="n">
        <v>2.24953981521321</v>
      </c>
      <c r="AQ28" s="34" t="n">
        <v>2.28247599229111</v>
      </c>
      <c r="AR28" s="34" t="n">
        <v>2.16310360118561</v>
      </c>
      <c r="AS28" s="34" t="n">
        <v>2.14226847818409</v>
      </c>
      <c r="AT28" s="46" t="n">
        <v>2.3719273741383</v>
      </c>
      <c r="AU28" s="46" t="n">
        <v>2.27614008984249</v>
      </c>
      <c r="AV28" s="46" t="n">
        <v>2.27614008984249</v>
      </c>
      <c r="AW28" s="47" t="n">
        <v>2.49100140332005</v>
      </c>
      <c r="AX28" s="47" t="n">
        <v>2.36611279085961</v>
      </c>
      <c r="AY28" s="47" t="n">
        <v>2.3512093097487</v>
      </c>
      <c r="AZ28" s="48" t="n">
        <v>2.24971167446415</v>
      </c>
      <c r="BA28" s="48" t="n">
        <v>2.24971167446415</v>
      </c>
      <c r="BB28" s="47" t="n">
        <v>2.29710771323707</v>
      </c>
      <c r="BC28" s="47" t="n">
        <v>2.24708253908592</v>
      </c>
      <c r="BD28" s="47" t="n">
        <v>2.31312640655652</v>
      </c>
      <c r="BE28" s="47" t="n">
        <v>2.24164836035374</v>
      </c>
      <c r="BF28" s="47" t="n">
        <v>2.40586476624829</v>
      </c>
      <c r="BG28" s="47" t="n">
        <v>2.33692496692026</v>
      </c>
      <c r="BH28" s="47" t="n">
        <v>2.37239790306005</v>
      </c>
      <c r="BI28" s="47" t="n">
        <v>2.59934943703293</v>
      </c>
      <c r="BJ28" s="47" t="n">
        <v>2.59934943703293</v>
      </c>
      <c r="BK28" s="47" t="n">
        <v>2.48702698099736</v>
      </c>
      <c r="BL28" s="47" t="n">
        <v>2.21412564790913</v>
      </c>
      <c r="BM28" s="47" t="n">
        <v>2.24373336523221</v>
      </c>
      <c r="BN28" s="47" t="n">
        <v>2.17426395913816</v>
      </c>
      <c r="BO28" s="47" t="n">
        <v>2.19906153802303</v>
      </c>
      <c r="BP28" s="47" t="n">
        <v>2.31840208452005</v>
      </c>
      <c r="BQ28" s="47" t="n">
        <v>2.2035405274861</v>
      </c>
      <c r="BR28" s="47" t="n">
        <v>2.17707239437044</v>
      </c>
      <c r="BS28" s="47" t="n">
        <v>2.13030692095619</v>
      </c>
      <c r="BT28" s="47" t="n">
        <v>2.19420900460474</v>
      </c>
      <c r="BU28" s="47" t="n">
        <v>2.03701019821543</v>
      </c>
      <c r="BV28" s="47" t="n">
        <v>2.17739899420679</v>
      </c>
      <c r="BW28" s="47" t="n">
        <v>2.18890177512658</v>
      </c>
      <c r="BX28" s="49" t="n">
        <v>1.91636285996959</v>
      </c>
      <c r="BY28" s="47" t="n">
        <v>2.04923304781929</v>
      </c>
      <c r="BZ28" s="47" t="n">
        <v>2.08206503981152</v>
      </c>
      <c r="CA28" s="47" t="n">
        <v>2.01746700980124</v>
      </c>
      <c r="CB28" s="47" t="n">
        <v>2.10651538422249</v>
      </c>
      <c r="CC28" s="46" t="n">
        <v>1.85446384358577</v>
      </c>
      <c r="CD28" s="46" t="n">
        <v>1.86615207207372</v>
      </c>
      <c r="CE28" s="47" t="n">
        <v>2.26253839304473</v>
      </c>
      <c r="CF28" s="47" t="n">
        <v>2.14179047489754</v>
      </c>
      <c r="CG28" s="47" t="n">
        <v>2.0639392238473</v>
      </c>
      <c r="CH28" s="47" t="n">
        <v>2.06185567010309</v>
      </c>
      <c r="CI28" s="47" t="n">
        <v>2.1958096776181</v>
      </c>
      <c r="CJ28" s="47" t="n">
        <v>2.04096718172508</v>
      </c>
      <c r="CK28" s="47" t="n">
        <v>1.99023133349725</v>
      </c>
      <c r="CL28" s="47" t="n">
        <v>1.90726401284466</v>
      </c>
      <c r="CM28" s="47" t="n">
        <v>2.07494311652228</v>
      </c>
      <c r="CN28" s="47" t="n">
        <v>2.10683655966675</v>
      </c>
      <c r="CO28" s="47" t="n">
        <v>2.08279119441039</v>
      </c>
      <c r="CP28" s="47" t="n">
        <v>2.01002296200302</v>
      </c>
      <c r="CQ28" s="47" t="n">
        <v>2.05811230868178</v>
      </c>
      <c r="CR28" s="47" t="n">
        <v>2.12952389182783</v>
      </c>
      <c r="CS28" s="47" t="n">
        <v>2.12753546702591</v>
      </c>
      <c r="CT28" s="47" t="n">
        <v>1.98252062021329</v>
      </c>
      <c r="CU28" s="47" t="n">
        <v>2.40777056364191</v>
      </c>
      <c r="CV28" s="47" t="n">
        <v>2.2503593777117</v>
      </c>
      <c r="CW28" s="47" t="n">
        <v>2.11285865262799</v>
      </c>
      <c r="CX28" s="47" t="n">
        <v>2.25850878543523</v>
      </c>
      <c r="CY28" s="47" t="n">
        <v>2.10990602785081</v>
      </c>
      <c r="CZ28" s="47" t="n">
        <v>2.03537361022726</v>
      </c>
      <c r="DA28" s="47" t="n">
        <v>1.9235739105079</v>
      </c>
      <c r="DB28" s="47" t="n">
        <v>2.01844084786804</v>
      </c>
      <c r="DC28" s="47" t="n">
        <f aca="false">+DC23/DC21</f>
        <v>2.0601262313098</v>
      </c>
      <c r="DD28" s="47" t="n">
        <f aca="false">+DD23/DD21</f>
        <v>2.11446141911855</v>
      </c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</row>
    <row r="29" customFormat="false" ht="18.75" hidden="false" customHeight="false" outlineLevel="0" collapsed="false">
      <c r="A29" s="7"/>
      <c r="B29" s="7" t="s">
        <v>28</v>
      </c>
      <c r="C29" s="18" t="n">
        <v>6.40461038961039</v>
      </c>
      <c r="D29" s="18" t="n">
        <v>6.66127388535032</v>
      </c>
      <c r="E29" s="18" t="n">
        <v>6.52975609756097</v>
      </c>
      <c r="F29" s="18" t="n">
        <v>6.50460122699386</v>
      </c>
      <c r="G29" s="18" t="n">
        <v>6.35128048780488</v>
      </c>
      <c r="H29" s="18" t="n">
        <v>6.37490566037736</v>
      </c>
      <c r="I29" s="18" t="n">
        <v>6.77621301775148</v>
      </c>
      <c r="J29" s="18" t="n">
        <v>7.02801204819277</v>
      </c>
      <c r="K29" s="18" t="n">
        <v>6.85247058823529</v>
      </c>
      <c r="L29" s="18" t="n">
        <v>6.80200757575757</v>
      </c>
      <c r="M29" s="18" t="n">
        <v>6.8440625</v>
      </c>
      <c r="N29" s="18" t="n">
        <v>6.19211538461538</v>
      </c>
      <c r="O29" s="18" t="n">
        <v>6.0424358974359</v>
      </c>
      <c r="P29" s="18" t="n">
        <v>6.05076388888889</v>
      </c>
      <c r="Q29" s="18" t="n">
        <v>6.41711538461538</v>
      </c>
      <c r="R29" s="18" t="n">
        <v>7.03781456953642</v>
      </c>
      <c r="S29" s="18" t="n">
        <v>7.13797385620915</v>
      </c>
      <c r="T29" s="18" t="n">
        <v>6.859625</v>
      </c>
      <c r="U29" s="18" t="n">
        <v>6.76343558282209</v>
      </c>
      <c r="V29" s="18" t="n">
        <v>6.17093167701863</v>
      </c>
      <c r="W29" s="18" t="n">
        <v>6.91235668789809</v>
      </c>
      <c r="X29" s="18" t="n">
        <v>6.64585034013605</v>
      </c>
      <c r="Y29" s="18" t="n">
        <v>6.72158940397351</v>
      </c>
      <c r="Z29" s="18" t="n">
        <v>6.67975308641975</v>
      </c>
      <c r="AA29" s="18" t="n">
        <v>6.79577380952381</v>
      </c>
      <c r="AB29" s="18" t="n">
        <v>6.43975155279503</v>
      </c>
      <c r="AC29" s="18" t="n">
        <v>6.37221428571429</v>
      </c>
      <c r="AD29" s="18" t="n">
        <v>6.54851351351351</v>
      </c>
      <c r="AE29" s="18" t="n">
        <v>6.79105263157895</v>
      </c>
      <c r="AF29" s="18" t="n">
        <v>6.86913333333333</v>
      </c>
      <c r="AG29" s="18" t="n">
        <v>6.63470967741935</v>
      </c>
      <c r="AH29" s="18" t="n">
        <v>6.28928571428571</v>
      </c>
      <c r="AI29" s="18" t="n">
        <v>6.19124183006536</v>
      </c>
      <c r="AJ29" s="18" t="n">
        <v>6.0616339869281</v>
      </c>
      <c r="AK29" s="18" t="n">
        <v>6.10513333333333</v>
      </c>
      <c r="AL29" s="18" t="n">
        <v>5.9158904109589</v>
      </c>
      <c r="AM29" s="18" t="n">
        <v>6.40986301369863</v>
      </c>
      <c r="AN29" s="18" t="n">
        <v>6.17955555555555</v>
      </c>
      <c r="AO29" s="18" t="n">
        <v>6.43310253532914</v>
      </c>
      <c r="AP29" s="18" t="n">
        <v>6.66826086956522</v>
      </c>
      <c r="AQ29" s="18" t="n">
        <v>6.74268115942029</v>
      </c>
      <c r="AR29" s="18" t="n">
        <v>6.81342281879194</v>
      </c>
      <c r="AS29" s="18" t="n">
        <v>6.76713333333333</v>
      </c>
      <c r="AT29" s="18" t="n">
        <v>6.75145833333333</v>
      </c>
      <c r="AU29" s="18" t="n">
        <v>6.99942028985507</v>
      </c>
      <c r="AV29" s="18" t="n">
        <v>6.73342657342657</v>
      </c>
      <c r="AW29" s="18" t="n">
        <v>6.85147201637121</v>
      </c>
      <c r="AX29" s="18" t="n">
        <v>6.58587837837838</v>
      </c>
      <c r="AY29" s="18" t="n">
        <v>6.58176470588235</v>
      </c>
      <c r="AZ29" s="18" t="n">
        <v>6.36024844720497</v>
      </c>
      <c r="BA29" s="18" t="n">
        <v>6.30587878787879</v>
      </c>
      <c r="BB29" s="18" t="n">
        <v>5.90666666666667</v>
      </c>
      <c r="BC29" s="18" t="n">
        <v>6.18615384615385</v>
      </c>
      <c r="BD29" s="18" t="n">
        <v>5.9414626243925</v>
      </c>
      <c r="BE29" s="18" t="n">
        <v>5.88951388888889</v>
      </c>
      <c r="BF29" s="18" t="n">
        <v>5.94258741258742</v>
      </c>
      <c r="BG29" s="18" t="n">
        <v>5.90744827586207</v>
      </c>
      <c r="BH29" s="18" t="n">
        <v>6.59598639455782</v>
      </c>
      <c r="BI29" s="18" t="n">
        <v>6.28453333333333</v>
      </c>
      <c r="BJ29" s="18" t="n">
        <v>6.15027586206897</v>
      </c>
      <c r="BK29" s="18" t="n">
        <v>5.91802721088435</v>
      </c>
      <c r="BL29" s="18" t="n">
        <v>5.81013793103448</v>
      </c>
      <c r="BM29" s="18" t="n">
        <v>6.37683823529412</v>
      </c>
      <c r="BN29" s="18" t="n">
        <v>6.53</v>
      </c>
      <c r="BO29" s="18" t="n">
        <v>6.67333333333333</v>
      </c>
      <c r="BP29" s="18" t="n">
        <v>6.83007633587786</v>
      </c>
      <c r="BQ29" s="18" t="n">
        <v>7.06717391304348</v>
      </c>
      <c r="BR29" s="18" t="n">
        <v>7.18842586943258</v>
      </c>
      <c r="BS29" s="18" t="n">
        <v>7.69492957746479</v>
      </c>
      <c r="BT29" s="18" t="n">
        <v>8.00773203322499</v>
      </c>
      <c r="BU29" s="18" t="n">
        <v>7.3159375</v>
      </c>
      <c r="BV29" s="18" t="n">
        <v>7.2969375</v>
      </c>
      <c r="BW29" s="18" t="n">
        <v>7.89772413793103</v>
      </c>
      <c r="BX29" s="50" t="n">
        <v>7.89772413793103</v>
      </c>
      <c r="BY29" s="18" t="n">
        <v>7.04533333333333</v>
      </c>
      <c r="BZ29" s="18" t="n">
        <v>7.07967320261438</v>
      </c>
      <c r="CA29" s="18" t="n">
        <v>7.04279411764706</v>
      </c>
      <c r="CB29" s="18" t="n">
        <v>7.17573643410852</v>
      </c>
      <c r="CC29" s="18" t="n">
        <v>6.79116279069767</v>
      </c>
      <c r="CD29" s="18" t="n">
        <v>7.30589552238806</v>
      </c>
      <c r="CE29" s="18" t="n">
        <v>7.58887218045113</v>
      </c>
      <c r="CF29" s="18" t="n">
        <v>7.54036231884058</v>
      </c>
      <c r="CG29" s="18" t="n">
        <v>7.51467153284672</v>
      </c>
      <c r="CH29" s="18" t="n">
        <v>6.96941605839416</v>
      </c>
      <c r="CI29" s="18" t="n">
        <v>6.84021582733813</v>
      </c>
      <c r="CJ29" s="18" t="n">
        <v>7.20368852459016</v>
      </c>
      <c r="CK29" s="18" t="n">
        <v>7.14360655737705</v>
      </c>
      <c r="CL29" s="18" t="n">
        <v>7.19627737226277</v>
      </c>
      <c r="CM29" s="18" t="n">
        <v>7.524</v>
      </c>
      <c r="CN29" s="18" t="n">
        <v>7.792578125</v>
      </c>
      <c r="CO29" s="18" t="n">
        <v>7.99706766917293</v>
      </c>
      <c r="CP29" s="18" t="n">
        <v>7.69920863309352</v>
      </c>
      <c r="CQ29" s="18" t="n">
        <v>7.58698529411765</v>
      </c>
      <c r="CR29" s="18" t="n">
        <v>8.44045112781955</v>
      </c>
      <c r="CS29" s="18" t="n">
        <v>8.5114598540146</v>
      </c>
      <c r="CT29" s="18" t="n">
        <v>8.05375838926174</v>
      </c>
      <c r="CU29" s="19" t="n">
        <v>7.74683098591549</v>
      </c>
      <c r="CV29" s="18" t="n">
        <v>7.1800625</v>
      </c>
      <c r="CW29" s="18" t="n">
        <v>6.64754966887417</v>
      </c>
      <c r="CX29" s="18" t="n">
        <v>6.92992481203007</v>
      </c>
      <c r="CY29" s="18" t="n">
        <v>7.09767441860465</v>
      </c>
      <c r="CZ29" s="18" t="n">
        <v>7.45816176470588</v>
      </c>
      <c r="DA29" s="18" t="n">
        <v>7.57431372549019</v>
      </c>
      <c r="DB29" s="18" t="n">
        <v>7.64816326530612</v>
      </c>
      <c r="DC29" s="18" t="n">
        <f aca="false">+(DC6*6.57142857142857)/DC2</f>
        <v>7.38344370860927</v>
      </c>
      <c r="DD29" s="18" t="n">
        <f aca="false">+(((DD6+DD7)*46)/7)/DD2</f>
        <v>7.19703225806452</v>
      </c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</row>
    <row r="30" customFormat="false" ht="18.75" hidden="false" customHeight="false" outlineLevel="0" collapsed="false">
      <c r="A30" s="7"/>
      <c r="B30" s="7" t="s">
        <v>29</v>
      </c>
      <c r="C30" s="18" t="n">
        <v>1.10064935064935</v>
      </c>
      <c r="D30" s="18" t="n">
        <v>1</v>
      </c>
      <c r="E30" s="18" t="n">
        <v>1</v>
      </c>
      <c r="F30" s="18" t="n">
        <v>1</v>
      </c>
      <c r="G30" s="18" t="n">
        <v>1</v>
      </c>
      <c r="H30" s="18" t="n">
        <v>1</v>
      </c>
      <c r="I30" s="18" t="n">
        <v>1.5</v>
      </c>
      <c r="J30" s="18" t="n">
        <v>1.5</v>
      </c>
      <c r="K30" s="18" t="n">
        <v>1.5</v>
      </c>
      <c r="L30" s="18" t="n">
        <v>1.5</v>
      </c>
      <c r="M30" s="18" t="n">
        <v>1.75729166666667</v>
      </c>
      <c r="N30" s="18" t="n">
        <v>1.05163817663818</v>
      </c>
      <c r="O30" s="18" t="n">
        <v>1.13354700854701</v>
      </c>
      <c r="P30" s="18" t="n">
        <v>2.55555555555556</v>
      </c>
      <c r="Q30" s="18" t="n">
        <v>2.60891330891331</v>
      </c>
      <c r="R30" s="18" t="n">
        <v>1.3053400609692</v>
      </c>
      <c r="S30" s="18" t="n">
        <v>1.31428571428571</v>
      </c>
      <c r="T30" s="18" t="n">
        <v>0.519097222222222</v>
      </c>
      <c r="U30" s="18" t="n">
        <v>0.509543285616905</v>
      </c>
      <c r="V30" s="18" t="n">
        <v>2</v>
      </c>
      <c r="W30" s="18" t="n">
        <v>2</v>
      </c>
      <c r="X30" s="18" t="n">
        <v>2</v>
      </c>
      <c r="Y30" s="18" t="n">
        <v>2</v>
      </c>
      <c r="Z30" s="18" t="n">
        <v>2</v>
      </c>
      <c r="AA30" s="18" t="n">
        <v>2</v>
      </c>
      <c r="AB30" s="18" t="n">
        <v>2</v>
      </c>
      <c r="AC30" s="18" t="n">
        <v>2</v>
      </c>
      <c r="AD30" s="18" t="n">
        <v>2</v>
      </c>
      <c r="AE30" s="18" t="n">
        <v>1</v>
      </c>
      <c r="AF30" s="18" t="n">
        <v>1</v>
      </c>
      <c r="AG30" s="18" t="n">
        <v>1</v>
      </c>
      <c r="AH30" s="18" t="n">
        <v>1.07142857142857</v>
      </c>
      <c r="AI30" s="18" t="n">
        <v>1.07843137254902</v>
      </c>
      <c r="AJ30" s="18" t="n">
        <v>1.06535947712418</v>
      </c>
      <c r="AK30" s="18" t="n">
        <v>1.06666666666667</v>
      </c>
      <c r="AL30" s="18" t="n">
        <v>1.10958904109589</v>
      </c>
      <c r="AM30" s="18" t="n">
        <v>1.08904109589041</v>
      </c>
      <c r="AN30" s="18" t="n">
        <v>1.51111111111111</v>
      </c>
      <c r="AO30" s="18" t="n">
        <v>1.46428571428571</v>
      </c>
      <c r="AP30" s="18" t="n">
        <v>1.46376811594203</v>
      </c>
      <c r="AQ30" s="18" t="n">
        <v>1.40579710144928</v>
      </c>
      <c r="AR30" s="18" t="n">
        <v>1.40268456375839</v>
      </c>
      <c r="AS30" s="18" t="n">
        <v>1.72666666666667</v>
      </c>
      <c r="AT30" s="18" t="n">
        <v>1.72916666666667</v>
      </c>
      <c r="AU30" s="18" t="n">
        <v>1.73913043478261</v>
      </c>
      <c r="AV30" s="18" t="n">
        <v>1.35664335664336</v>
      </c>
      <c r="AW30" s="18" t="n">
        <v>1.32986111111111</v>
      </c>
      <c r="AX30" s="18" t="n">
        <v>1.80067567567568</v>
      </c>
      <c r="AY30" s="18" t="n">
        <v>1.7843137254902</v>
      </c>
      <c r="AZ30" s="18" t="n">
        <v>1.79503105590062</v>
      </c>
      <c r="BA30" s="18" t="n">
        <v>1</v>
      </c>
      <c r="BB30" s="18" t="n">
        <v>2</v>
      </c>
      <c r="BC30" s="18" t="n">
        <v>2</v>
      </c>
      <c r="BD30" s="18" t="n">
        <v>2</v>
      </c>
      <c r="BE30" s="18" t="n">
        <v>2</v>
      </c>
      <c r="BF30" s="18" t="n">
        <v>2</v>
      </c>
      <c r="BG30" s="18" t="n">
        <v>2</v>
      </c>
      <c r="BH30" s="18" t="n">
        <v>2</v>
      </c>
      <c r="BI30" s="18" t="n">
        <v>1</v>
      </c>
      <c r="BJ30" s="18" t="n">
        <v>1</v>
      </c>
      <c r="BK30" s="18" t="n">
        <v>1.5</v>
      </c>
      <c r="BL30" s="18" t="n">
        <v>2.40689655172414</v>
      </c>
      <c r="BM30" s="18" t="n">
        <v>2.40441176470588</v>
      </c>
      <c r="BN30" s="18" t="n">
        <v>2.4375</v>
      </c>
      <c r="BO30" s="18" t="n">
        <v>2.43939393939394</v>
      </c>
      <c r="BP30" s="18" t="n">
        <v>2.56984732824427</v>
      </c>
      <c r="BQ30" s="18" t="n">
        <v>2.55579710144927</v>
      </c>
      <c r="BR30" s="18" t="n">
        <v>2.5258389261745</v>
      </c>
      <c r="BS30" s="18" t="n">
        <v>1.88028169014084</v>
      </c>
      <c r="BT30" s="18" t="n">
        <v>1.88732394366197</v>
      </c>
      <c r="BU30" s="18" t="n">
        <v>1.925</v>
      </c>
      <c r="BV30" s="18" t="n">
        <v>1.8625</v>
      </c>
      <c r="BW30" s="18" t="n">
        <v>1.93103448275862</v>
      </c>
      <c r="BX30" s="50" t="n">
        <v>1.93103448275862</v>
      </c>
      <c r="BY30" s="18" t="n">
        <v>2.15</v>
      </c>
      <c r="BZ30" s="18" t="n">
        <v>2.15032679738562</v>
      </c>
      <c r="CA30" s="18" t="n">
        <v>2.16544117647059</v>
      </c>
      <c r="CB30" s="18" t="n">
        <v>2.14728682170543</v>
      </c>
      <c r="CC30" s="18" t="n">
        <v>2.91472868217054</v>
      </c>
      <c r="CD30" s="18" t="n">
        <v>2.02238805970149</v>
      </c>
      <c r="CE30" s="18" t="n">
        <v>1</v>
      </c>
      <c r="CF30" s="18" t="n">
        <v>1</v>
      </c>
      <c r="CG30" s="18" t="n">
        <v>1.34671532846715</v>
      </c>
      <c r="CH30" s="18" t="n">
        <v>1.33576642335766</v>
      </c>
      <c r="CI30" s="18" t="n">
        <v>1</v>
      </c>
      <c r="CJ30" s="18" t="n">
        <v>2</v>
      </c>
      <c r="CK30" s="18" t="n">
        <v>2</v>
      </c>
      <c r="CL30" s="18" t="n">
        <v>2</v>
      </c>
      <c r="CM30" s="18" t="n">
        <v>2</v>
      </c>
      <c r="CN30" s="18" t="n">
        <v>2</v>
      </c>
      <c r="CO30" s="18" t="n">
        <v>2</v>
      </c>
      <c r="CP30" s="18" t="n">
        <v>2</v>
      </c>
      <c r="CQ30" s="18" t="n">
        <v>2</v>
      </c>
      <c r="CR30" s="18" t="n">
        <v>2</v>
      </c>
      <c r="CS30" s="18" t="n">
        <v>2</v>
      </c>
      <c r="CT30" s="18" t="n">
        <v>2</v>
      </c>
      <c r="CU30" s="19" t="n">
        <v>1</v>
      </c>
      <c r="CV30" s="18" t="n">
        <v>1</v>
      </c>
      <c r="CW30" s="18" t="n">
        <v>2</v>
      </c>
      <c r="CX30" s="18" t="n">
        <v>2</v>
      </c>
      <c r="CY30" s="18" t="n">
        <v>2</v>
      </c>
      <c r="CZ30" s="18" t="n">
        <v>2</v>
      </c>
      <c r="DA30" s="18" t="n">
        <v>2</v>
      </c>
      <c r="DB30" s="18" t="n">
        <v>2</v>
      </c>
      <c r="DC30" s="18" t="n">
        <f aca="false">+(DC9+DC11+DC10+DC12)*6.57142857142857/DC2</f>
        <v>2</v>
      </c>
      <c r="DD30" s="18" t="n">
        <f aca="false">+(DD9+DD11+DD10+DD12)*6.57142857142857/DD2</f>
        <v>1.5</v>
      </c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</row>
    <row r="31" customFormat="false" ht="18.75" hidden="false" customHeight="false" outlineLevel="0" collapsed="false">
      <c r="A31" s="7"/>
      <c r="B31" s="7" t="s">
        <v>30</v>
      </c>
      <c r="C31" s="18" t="n">
        <v>7.50525974025974</v>
      </c>
      <c r="D31" s="18" t="n">
        <v>7.66127388535032</v>
      </c>
      <c r="E31" s="18" t="n">
        <v>7.52975609756097</v>
      </c>
      <c r="F31" s="18" t="n">
        <v>7.50460122699386</v>
      </c>
      <c r="G31" s="18" t="n">
        <v>7.35128048780488</v>
      </c>
      <c r="H31" s="18" t="n">
        <v>7.37490566037736</v>
      </c>
      <c r="I31" s="18" t="n">
        <v>8.27621301775148</v>
      </c>
      <c r="J31" s="18" t="n">
        <v>8.52801204819277</v>
      </c>
      <c r="K31" s="18" t="n">
        <v>8.35247058823529</v>
      </c>
      <c r="L31" s="18" t="n">
        <v>8.30200757575757</v>
      </c>
      <c r="M31" s="18" t="n">
        <v>8.60135416666667</v>
      </c>
      <c r="N31" s="19" t="n">
        <v>7.24375356125356</v>
      </c>
      <c r="O31" s="18" t="n">
        <v>7.17598290598291</v>
      </c>
      <c r="P31" s="18" t="n">
        <v>8.60631944444444</v>
      </c>
      <c r="Q31" s="18" t="n">
        <v>9.02602869352869</v>
      </c>
      <c r="R31" s="18" t="n">
        <v>8.34315463050563</v>
      </c>
      <c r="S31" s="18" t="n">
        <v>8.45225957049486</v>
      </c>
      <c r="T31" s="18" t="n">
        <v>7.37872222222222</v>
      </c>
      <c r="U31" s="18" t="n">
        <v>7.27297886843899</v>
      </c>
      <c r="V31" s="18" t="n">
        <v>8.17093167701863</v>
      </c>
      <c r="W31" s="18" t="n">
        <v>8.91235668789809</v>
      </c>
      <c r="X31" s="18" t="n">
        <v>8.64585034013605</v>
      </c>
      <c r="Y31" s="18" t="n">
        <v>8.72158940397351</v>
      </c>
      <c r="Z31" s="18" t="n">
        <v>8.67975308641976</v>
      </c>
      <c r="AA31" s="18" t="n">
        <v>8.79577380952381</v>
      </c>
      <c r="AB31" s="18" t="n">
        <v>8.43975155279503</v>
      </c>
      <c r="AC31" s="18" t="n">
        <v>8.37221428571429</v>
      </c>
      <c r="AD31" s="18" t="n">
        <v>8.54851351351351</v>
      </c>
      <c r="AE31" s="18" t="n">
        <v>7.79105263157895</v>
      </c>
      <c r="AF31" s="18" t="n">
        <v>7.86913333333333</v>
      </c>
      <c r="AG31" s="18" t="n">
        <v>7.63470967741935</v>
      </c>
      <c r="AH31" s="18" t="n">
        <v>7.36071428571428</v>
      </c>
      <c r="AI31" s="18" t="n">
        <v>7.26967320261438</v>
      </c>
      <c r="AJ31" s="18" t="n">
        <v>7.12699346405229</v>
      </c>
      <c r="AK31" s="18" t="n">
        <v>7.1718</v>
      </c>
      <c r="AL31" s="18" t="n">
        <v>7.0254794520548</v>
      </c>
      <c r="AM31" s="18" t="n">
        <v>7.49890410958904</v>
      </c>
      <c r="AN31" s="18" t="n">
        <v>7.69066666666667</v>
      </c>
      <c r="AO31" s="18" t="n">
        <v>7.89738824961485</v>
      </c>
      <c r="AP31" s="18" t="n">
        <v>8.13202898550725</v>
      </c>
      <c r="AQ31" s="18" t="n">
        <v>8.14847826086956</v>
      </c>
      <c r="AR31" s="18" t="n">
        <v>8.21610738255033</v>
      </c>
      <c r="AS31" s="18" t="n">
        <v>8.4938</v>
      </c>
      <c r="AT31" s="18" t="n">
        <v>8.480625</v>
      </c>
      <c r="AU31" s="18" t="n">
        <v>8.73855072463768</v>
      </c>
      <c r="AV31" s="18" t="n">
        <v>8.09006993006993</v>
      </c>
      <c r="AW31" s="18" t="n">
        <v>8.18133312748232</v>
      </c>
      <c r="AX31" s="18" t="n">
        <v>8.38655405405405</v>
      </c>
      <c r="AY31" s="18" t="n">
        <v>8.36607843137255</v>
      </c>
      <c r="AZ31" s="18" t="n">
        <v>8.15527950310559</v>
      </c>
      <c r="BA31" s="18" t="n">
        <v>7.30587878787879</v>
      </c>
      <c r="BB31" s="18" t="n">
        <v>7.90666666666667</v>
      </c>
      <c r="BC31" s="18" t="n">
        <v>8.18615384615385</v>
      </c>
      <c r="BD31" s="18" t="n">
        <v>7.9414626243925</v>
      </c>
      <c r="BE31" s="18" t="n">
        <v>7.88951388888889</v>
      </c>
      <c r="BF31" s="18" t="n">
        <v>7.94258741258742</v>
      </c>
      <c r="BG31" s="18" t="n">
        <v>7.90744827586207</v>
      </c>
      <c r="BH31" s="18" t="n">
        <v>8.59598639455782</v>
      </c>
      <c r="BI31" s="18" t="n">
        <v>7.28453333333333</v>
      </c>
      <c r="BJ31" s="18" t="n">
        <v>7.15027586206897</v>
      </c>
      <c r="BK31" s="18" t="n">
        <v>7.41802721088435</v>
      </c>
      <c r="BL31" s="18" t="n">
        <v>8.21703448275862</v>
      </c>
      <c r="BM31" s="18" t="n">
        <v>8.78125</v>
      </c>
      <c r="BN31" s="18" t="n">
        <v>8.9675</v>
      </c>
      <c r="BO31" s="18" t="n">
        <v>9.11272727272727</v>
      </c>
      <c r="BP31" s="18" t="n">
        <v>9.39992366412213</v>
      </c>
      <c r="BQ31" s="18" t="n">
        <v>9.62297101449275</v>
      </c>
      <c r="BR31" s="18" t="n">
        <v>9.71426479560708</v>
      </c>
      <c r="BS31" s="18" t="n">
        <v>9.57521126760563</v>
      </c>
      <c r="BT31" s="18" t="n">
        <v>9.89505597688696</v>
      </c>
      <c r="BU31" s="18" t="n">
        <v>9.2409375</v>
      </c>
      <c r="BV31" s="18" t="n">
        <v>9.1594375</v>
      </c>
      <c r="BW31" s="18" t="n">
        <v>9.82875862068965</v>
      </c>
      <c r="BX31" s="50" t="n">
        <v>9.82875862068965</v>
      </c>
      <c r="BY31" s="18" t="n">
        <v>9.19533333333333</v>
      </c>
      <c r="BZ31" s="18" t="n">
        <v>9.23</v>
      </c>
      <c r="CA31" s="18" t="n">
        <v>9.20823529411765</v>
      </c>
      <c r="CB31" s="18" t="n">
        <v>9.32302325581395</v>
      </c>
      <c r="CC31" s="18" t="n">
        <v>9.70589147286821</v>
      </c>
      <c r="CD31" s="18" t="n">
        <v>9.32828358208955</v>
      </c>
      <c r="CE31" s="18" t="n">
        <v>8.58887218045113</v>
      </c>
      <c r="CF31" s="18" t="n">
        <v>8.54036231884058</v>
      </c>
      <c r="CG31" s="18" t="n">
        <v>8.86138686131387</v>
      </c>
      <c r="CH31" s="18" t="n">
        <v>8.30518248175182</v>
      </c>
      <c r="CI31" s="18" t="n">
        <v>7.84021582733813</v>
      </c>
      <c r="CJ31" s="18" t="n">
        <v>9.20368852459016</v>
      </c>
      <c r="CK31" s="18" t="n">
        <v>9.14360655737705</v>
      </c>
      <c r="CL31" s="18" t="n">
        <v>9.19627737226277</v>
      </c>
      <c r="CM31" s="18" t="n">
        <v>9.524</v>
      </c>
      <c r="CN31" s="18" t="n">
        <v>9.792578125</v>
      </c>
      <c r="CO31" s="18" t="n">
        <v>9.99706766917293</v>
      </c>
      <c r="CP31" s="18" t="n">
        <v>9.69920863309352</v>
      </c>
      <c r="CQ31" s="18" t="n">
        <v>9.58698529411765</v>
      </c>
      <c r="CR31" s="18" t="n">
        <v>10.4404511278195</v>
      </c>
      <c r="CS31" s="18" t="n">
        <v>10.5114598540146</v>
      </c>
      <c r="CT31" s="18" t="n">
        <v>10.0537583892617</v>
      </c>
      <c r="CU31" s="18" t="n">
        <v>8.74683098591549</v>
      </c>
      <c r="CV31" s="18" t="n">
        <v>8.1800625</v>
      </c>
      <c r="CW31" s="18" t="n">
        <v>8.64754966887417</v>
      </c>
      <c r="CX31" s="18" t="n">
        <v>8.92992481203007</v>
      </c>
      <c r="CY31" s="18" t="n">
        <v>9.09767441860465</v>
      </c>
      <c r="CZ31" s="18" t="n">
        <v>9.45816176470588</v>
      </c>
      <c r="DA31" s="18" t="n">
        <v>9.57431372549019</v>
      </c>
      <c r="DB31" s="18" t="n">
        <v>9.64816326530612</v>
      </c>
      <c r="DC31" s="18" t="n">
        <f aca="false">+DC30+DC29</f>
        <v>9.38344370860927</v>
      </c>
      <c r="DD31" s="18" t="n">
        <f aca="false">+DD30+DD29</f>
        <v>8.69703225806452</v>
      </c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customFormat="false" ht="18.75" hidden="false" customHeight="false" outlineLevel="0" collapsed="false">
      <c r="A32" s="7"/>
      <c r="B32" s="7" t="s">
        <v>31</v>
      </c>
      <c r="C32" s="51" t="n">
        <v>5409504.17</v>
      </c>
      <c r="D32" s="51" t="n">
        <v>5579020.09</v>
      </c>
      <c r="E32" s="51" t="n">
        <v>5730097.17</v>
      </c>
      <c r="F32" s="51" t="n">
        <v>5267106.15</v>
      </c>
      <c r="G32" s="51" t="n">
        <v>5071912</v>
      </c>
      <c r="H32" s="51" t="n">
        <v>4827303</v>
      </c>
      <c r="I32" s="51" t="n">
        <v>5217385.79040033</v>
      </c>
      <c r="J32" s="51" t="n">
        <v>5561355.83001735</v>
      </c>
      <c r="K32" s="51" t="n">
        <v>5705280.66489974</v>
      </c>
      <c r="L32" s="51" t="n">
        <v>5793031.54160827</v>
      </c>
      <c r="M32" s="51" t="n">
        <v>5468098.75325886</v>
      </c>
      <c r="N32" s="51" t="n">
        <v>5006354.97972664</v>
      </c>
      <c r="O32" s="51" t="n">
        <v>4986647.87443836</v>
      </c>
      <c r="P32" s="51" t="n">
        <v>4071104.79605911</v>
      </c>
      <c r="Q32" s="51" t="n">
        <v>4644888.35308957</v>
      </c>
      <c r="R32" s="51" t="n">
        <v>5004948.28628322</v>
      </c>
      <c r="S32" s="51" t="n">
        <v>5480746</v>
      </c>
      <c r="T32" s="51" t="n">
        <v>5597642</v>
      </c>
      <c r="U32" s="51" t="n">
        <v>5270263.1</v>
      </c>
      <c r="V32" s="51" t="n">
        <v>5487625.25</v>
      </c>
      <c r="W32" s="51" t="n">
        <v>6079059.25</v>
      </c>
      <c r="X32" s="51" t="n">
        <v>5846188</v>
      </c>
      <c r="Y32" s="51" t="n">
        <v>5859013.5</v>
      </c>
      <c r="Z32" s="51" t="n">
        <v>5755011</v>
      </c>
      <c r="AA32" s="51" t="n">
        <v>6161268.5</v>
      </c>
      <c r="AB32" s="51" t="n">
        <v>5931085.2</v>
      </c>
      <c r="AC32" s="51" t="n">
        <v>5516808</v>
      </c>
      <c r="AD32" s="51" t="n">
        <v>5359174.9</v>
      </c>
      <c r="AE32" s="51" t="n">
        <v>5788546</v>
      </c>
      <c r="AF32" s="51" t="n">
        <v>5511055.8</v>
      </c>
      <c r="AG32" s="51" t="n">
        <v>5876081.3</v>
      </c>
      <c r="AH32" s="51" t="n">
        <v>5576584.2</v>
      </c>
      <c r="AI32" s="51" t="n">
        <v>5619057.3</v>
      </c>
      <c r="AJ32" s="51" t="n">
        <v>5412014.45</v>
      </c>
      <c r="AK32" s="51" t="n">
        <v>5276840.25</v>
      </c>
      <c r="AL32" s="51" t="n">
        <v>5069408.9</v>
      </c>
      <c r="AM32" s="51" t="n">
        <v>5073175.5</v>
      </c>
      <c r="AN32" s="52" t="n">
        <v>4938235.05</v>
      </c>
      <c r="AO32" s="52" t="n">
        <v>4869829.85</v>
      </c>
      <c r="AP32" s="52" t="n">
        <v>5033517.85</v>
      </c>
      <c r="AQ32" s="52" t="n">
        <v>5168045.95</v>
      </c>
      <c r="AR32" s="52" t="n">
        <v>5274240.45</v>
      </c>
      <c r="AS32" s="52" t="n">
        <v>5526177.35</v>
      </c>
      <c r="AT32" s="52" t="n">
        <v>5801583.8</v>
      </c>
      <c r="AU32" s="51" t="n">
        <v>5492384.5</v>
      </c>
      <c r="AV32" s="51"/>
      <c r="AW32" s="51" t="n">
        <v>5968318.35</v>
      </c>
      <c r="AX32" s="51" t="n">
        <v>5884724.95</v>
      </c>
      <c r="AY32" s="51" t="n">
        <v>6155034.5</v>
      </c>
      <c r="AZ32" s="51" t="n">
        <v>6008702.45</v>
      </c>
      <c r="BA32" s="51"/>
      <c r="BB32" s="51" t="n">
        <v>5674771.05</v>
      </c>
      <c r="BC32" s="51" t="n">
        <v>5803767</v>
      </c>
      <c r="BD32" s="51" t="n">
        <v>5611277.2</v>
      </c>
      <c r="BE32" s="51" t="n">
        <v>5262888.3</v>
      </c>
      <c r="BF32" s="51" t="n">
        <v>5553479.5</v>
      </c>
      <c r="BG32" s="51" t="n">
        <v>5374487.15</v>
      </c>
      <c r="BH32" s="51" t="n">
        <v>5954542.8</v>
      </c>
      <c r="BI32" s="51" t="n">
        <v>5947228.9</v>
      </c>
      <c r="BJ32" s="51"/>
      <c r="BK32" s="51" t="n">
        <v>5664507.7</v>
      </c>
      <c r="BL32" s="51" t="n">
        <v>5580075.3</v>
      </c>
      <c r="BM32" s="51" t="n">
        <v>5668009.4</v>
      </c>
      <c r="BN32" s="51" t="n">
        <v>5215671.65</v>
      </c>
      <c r="BO32" s="51" t="n">
        <v>5586238.8</v>
      </c>
      <c r="BP32" s="51" t="n">
        <v>5958431.6</v>
      </c>
      <c r="BQ32" s="51" t="n">
        <v>5898715.35</v>
      </c>
      <c r="BR32" s="53" t="n">
        <v>6446296.05</v>
      </c>
      <c r="BS32" s="53" t="n">
        <v>6026866.8</v>
      </c>
      <c r="BT32" s="51" t="n">
        <v>6400979</v>
      </c>
      <c r="BU32" s="51" t="n">
        <v>6286696.75</v>
      </c>
      <c r="BV32" s="51" t="n">
        <v>6905923.8</v>
      </c>
      <c r="BW32" s="51" t="n">
        <v>6618852.55</v>
      </c>
      <c r="BX32" s="54" t="n">
        <v>5607993.5</v>
      </c>
      <c r="BY32" s="51" t="n">
        <v>6046098.85</v>
      </c>
      <c r="BZ32" s="51" t="n">
        <v>6246756.7</v>
      </c>
      <c r="CA32" s="55" t="n">
        <v>5376847.5</v>
      </c>
      <c r="CB32" s="51" t="n">
        <v>5407667.55</v>
      </c>
      <c r="CC32" s="51" t="n">
        <v>4964523.4</v>
      </c>
      <c r="CD32" s="51" t="n">
        <v>4945001.3</v>
      </c>
      <c r="CE32" s="51" t="n">
        <v>5226879.05</v>
      </c>
      <c r="CF32" s="51" t="n">
        <v>5359300.7</v>
      </c>
      <c r="CG32" s="51" t="n">
        <v>5348241.05</v>
      </c>
      <c r="CH32" s="51" t="n">
        <v>4936626.7</v>
      </c>
      <c r="CI32" s="51" t="n">
        <v>5108536.95</v>
      </c>
      <c r="CJ32" s="51" t="n">
        <v>4854552.15</v>
      </c>
      <c r="CK32" s="51" t="n">
        <v>4679209.25</v>
      </c>
      <c r="CL32" s="51" t="n">
        <v>5084629.8</v>
      </c>
      <c r="CM32" s="51" t="n">
        <v>5387272.3</v>
      </c>
      <c r="CN32" s="51" t="n">
        <v>5475201.4</v>
      </c>
      <c r="CO32" s="51" t="n">
        <v>5797991.75</v>
      </c>
      <c r="CP32" s="51" t="n">
        <v>5663699.85</v>
      </c>
      <c r="CQ32" s="51" t="n">
        <v>5834895.15</v>
      </c>
      <c r="CR32" s="51" t="n">
        <v>6007475</v>
      </c>
      <c r="CS32" s="51" t="n">
        <v>6350193</v>
      </c>
      <c r="CT32" s="51" t="n">
        <v>6316055.8</v>
      </c>
      <c r="CU32" s="51" t="n">
        <v>6647813.4</v>
      </c>
      <c r="CV32" s="51" t="n">
        <v>6484418.1</v>
      </c>
      <c r="CW32" s="51" t="n">
        <v>6180677.95</v>
      </c>
      <c r="CX32" s="51" t="n">
        <v>5987130.1</v>
      </c>
      <c r="CY32" s="51" t="n">
        <v>5500711.5</v>
      </c>
      <c r="CZ32" s="51" t="n">
        <v>5663213.6</v>
      </c>
      <c r="DA32" s="51" t="n">
        <v>6130570.7</v>
      </c>
      <c r="DB32" s="51" t="n">
        <v>6220598.35</v>
      </c>
      <c r="DC32" s="51" t="n">
        <f aca="false">4908198.3+1515829.05</f>
        <v>6424027.35</v>
      </c>
      <c r="DD32" s="51" t="n">
        <f aca="false">4748632.9+1515636.6</f>
        <v>6264269.5</v>
      </c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</row>
    <row r="33" customFormat="false" ht="18.75" hidden="false" customHeight="false" outlineLevel="0" collapsed="false">
      <c r="A33" s="7"/>
      <c r="B33" s="7" t="s">
        <v>32</v>
      </c>
      <c r="C33" s="51" t="n">
        <v>1378132.1826087</v>
      </c>
      <c r="D33" s="51" t="n">
        <v>1423176.25434783</v>
      </c>
      <c r="E33" s="51" t="n">
        <v>1462205.97173913</v>
      </c>
      <c r="F33" s="51" t="n">
        <v>1528761.92270531</v>
      </c>
      <c r="G33" s="51" t="n">
        <v>1508686.09516908</v>
      </c>
      <c r="H33" s="51" t="n">
        <v>1468331.01062802</v>
      </c>
      <c r="I33" s="51" t="n">
        <v>1744177.05845411</v>
      </c>
      <c r="J33" s="51" t="n">
        <v>1766736.54347826</v>
      </c>
      <c r="K33" s="51" t="n">
        <v>1773791.0115942</v>
      </c>
      <c r="L33" s="51" t="n">
        <v>1826384.88599034</v>
      </c>
      <c r="M33" s="51" t="n">
        <v>1693651.31884058</v>
      </c>
      <c r="N33" s="51" t="n">
        <v>1451833.87391304</v>
      </c>
      <c r="O33" s="51" t="n">
        <v>1430081.76280193</v>
      </c>
      <c r="P33" s="51" t="n">
        <v>1428535.85</v>
      </c>
      <c r="Q33" s="51" t="n">
        <v>1628577.98888889</v>
      </c>
      <c r="R33" s="51" t="n">
        <v>1522538.10555556</v>
      </c>
      <c r="S33" s="51" t="n">
        <v>1563136.11111111</v>
      </c>
      <c r="T33" s="51" t="n">
        <v>1472798.87222222</v>
      </c>
      <c r="U33" s="51" t="n">
        <v>1472983.98333333</v>
      </c>
      <c r="V33" s="51" t="n">
        <v>1636987.45</v>
      </c>
      <c r="W33" s="51" t="n">
        <v>1749300.48695652</v>
      </c>
      <c r="X33" s="51" t="n">
        <v>1761378.80434783</v>
      </c>
      <c r="Y33" s="51" t="n">
        <v>1820946.2173913</v>
      </c>
      <c r="Z33" s="51" t="n">
        <v>1947562.97826087</v>
      </c>
      <c r="AA33" s="51" t="n">
        <v>2007235.84782609</v>
      </c>
      <c r="AB33" s="51" t="n">
        <v>1926666.49</v>
      </c>
      <c r="AC33" s="51" t="n">
        <v>1581175.83278261</v>
      </c>
      <c r="AD33" s="51" t="n">
        <v>1768590.74791304</v>
      </c>
      <c r="AE33" s="55" t="n">
        <v>1861143.26790609</v>
      </c>
      <c r="AF33" s="55" t="n">
        <v>1803284.50310522</v>
      </c>
      <c r="AG33" s="55" t="n">
        <v>1805948.39917739</v>
      </c>
      <c r="AH33" s="55" t="n">
        <v>1715429.70562174</v>
      </c>
      <c r="AI33" s="51" t="n">
        <v>1679696.97544174</v>
      </c>
      <c r="AJ33" s="51" t="n">
        <v>1646914.59232087</v>
      </c>
      <c r="AK33" s="51" t="n">
        <v>1621998.19120957</v>
      </c>
      <c r="AL33" s="51" t="n">
        <v>1541636.51337044</v>
      </c>
      <c r="AM33" s="51" t="n">
        <v>1656118.38301913</v>
      </c>
      <c r="AN33" s="51" t="n">
        <v>1542185.1866887</v>
      </c>
      <c r="AO33" s="51" t="n">
        <v>1651040.03600366</v>
      </c>
      <c r="AP33" s="51" t="n">
        <v>1678968.05158783</v>
      </c>
      <c r="AQ33" s="51" t="n">
        <v>1688351.58788435</v>
      </c>
      <c r="AR33" s="51" t="n">
        <v>1837908.54666087</v>
      </c>
      <c r="AS33" s="51" t="n">
        <v>1891135.90572261</v>
      </c>
      <c r="AT33" s="51" t="n">
        <v>1810292.19029826</v>
      </c>
      <c r="AU33" s="51" t="n">
        <v>1798085.18794435</v>
      </c>
      <c r="AV33" s="51"/>
      <c r="AW33" s="51" t="n">
        <v>1828951.12504501</v>
      </c>
      <c r="AX33" s="51" t="n">
        <v>1979895.42148087</v>
      </c>
      <c r="AY33" s="51" t="n">
        <v>2043898.3344287</v>
      </c>
      <c r="AZ33" s="51" t="n">
        <v>2096870.37669565</v>
      </c>
      <c r="BA33" s="51"/>
      <c r="BB33" s="51" t="n">
        <v>1838266.99121739</v>
      </c>
      <c r="BC33" s="51" t="n">
        <v>1944141.63026087</v>
      </c>
      <c r="BD33" s="51" t="n">
        <v>1826092.77117091</v>
      </c>
      <c r="BE33" s="51" t="n">
        <v>1773542.04756522</v>
      </c>
      <c r="BF33" s="51" t="n">
        <v>1761950.79230435</v>
      </c>
      <c r="BG33" s="51" t="n">
        <v>1778639.89282609</v>
      </c>
      <c r="BH33" s="51" t="n">
        <v>1961169.63334783</v>
      </c>
      <c r="BI33" s="51" t="n">
        <v>1730980.89956522</v>
      </c>
      <c r="BJ33" s="51"/>
      <c r="BK33" s="51" t="n">
        <v>1630843.51043478</v>
      </c>
      <c r="BL33" s="51" t="n">
        <v>1775293.58452174</v>
      </c>
      <c r="BM33" s="51" t="n">
        <v>1785074.59565217</v>
      </c>
      <c r="BN33" s="51" t="n">
        <v>1716271.02469565</v>
      </c>
      <c r="BO33" s="51" t="n">
        <v>1799793.912</v>
      </c>
      <c r="BP33" s="51" t="n">
        <v>1659732.06913043</v>
      </c>
      <c r="BQ33" s="51" t="n">
        <v>1793386.53565217</v>
      </c>
      <c r="BR33" s="51" t="n">
        <v>1957290.31632411</v>
      </c>
      <c r="BS33" s="51" t="n">
        <v>1880657.23391304</v>
      </c>
      <c r="BT33" s="51" t="n">
        <v>1945850.28552954</v>
      </c>
      <c r="BU33" s="51" t="n">
        <v>2039782.92608696</v>
      </c>
      <c r="BV33" s="51" t="n">
        <v>2023975.55043478</v>
      </c>
      <c r="BW33" s="51" t="n">
        <v>1971198.61826087</v>
      </c>
      <c r="BX33" s="54" t="n">
        <v>1971198.61826087</v>
      </c>
      <c r="BY33" s="51" t="n">
        <v>1896033.36086957</v>
      </c>
      <c r="BZ33" s="51" t="n">
        <v>1941550.65391304</v>
      </c>
      <c r="CA33" s="51" t="n">
        <v>1721242.83130435</v>
      </c>
      <c r="CB33" s="51" t="n">
        <v>1654628.48782609</v>
      </c>
      <c r="CC33" s="51" t="n">
        <v>1681474.49826087</v>
      </c>
      <c r="CD33" s="51" t="n">
        <v>1709194.14521739</v>
      </c>
      <c r="CE33" s="51" t="n">
        <v>1607374.59217391</v>
      </c>
      <c r="CF33" s="51" t="n">
        <v>1658148.94</v>
      </c>
      <c r="CG33" s="51" t="n">
        <v>1698884.1373913</v>
      </c>
      <c r="CH33" s="51" t="n">
        <v>1589340.65043478</v>
      </c>
      <c r="CI33" s="51" t="n">
        <v>1529680.48434783</v>
      </c>
      <c r="CJ33" s="51" t="n">
        <v>1527344.7</v>
      </c>
      <c r="CK33" s="51" t="n">
        <v>1516774.84</v>
      </c>
      <c r="CL33" s="51" t="n">
        <v>1713668.88</v>
      </c>
      <c r="CM33" s="51" t="n">
        <v>1687544.04</v>
      </c>
      <c r="CN33" s="51" t="n">
        <v>1711154.9</v>
      </c>
      <c r="CO33" s="51" t="n">
        <v>1817215.12</v>
      </c>
      <c r="CP33" s="51" t="n">
        <v>1839492.48</v>
      </c>
      <c r="CQ33" s="51" t="n">
        <v>1798623.38173913</v>
      </c>
      <c r="CR33" s="51" t="n">
        <v>1922630.66434783</v>
      </c>
      <c r="CS33" s="51" t="n">
        <v>1973488.44</v>
      </c>
      <c r="CT33" s="51" t="n">
        <v>2048007.92</v>
      </c>
      <c r="CU33" s="51" t="n">
        <v>1726728.62173913</v>
      </c>
      <c r="CV33" s="51" t="n">
        <v>1814844.88956522</v>
      </c>
      <c r="CW33" s="51" t="n">
        <v>1792446.36869565</v>
      </c>
      <c r="CX33" s="51" t="n">
        <v>1632932.86434783</v>
      </c>
      <c r="CY33" s="51" t="n">
        <v>1615026.54782609</v>
      </c>
      <c r="CZ33" s="51" t="n">
        <v>1773359.54173913</v>
      </c>
      <c r="DA33" s="51" t="n">
        <v>2020655.62695652</v>
      </c>
      <c r="DB33" s="51" t="n">
        <v>1957068.41217391</v>
      </c>
      <c r="DC33" s="51" t="n">
        <f aca="false">+(DC6*46*219.33)+(DC9*6500)+(DC11*7500)+(DC10*7507)+(DC12*8000)</f>
        <v>2056712.72769565</v>
      </c>
      <c r="DD33" s="51" t="n">
        <f aca="false">+(DD6*46*219.33)+(DD9*6500)+(DD11*7500)+(DD10*7507)+(DD12*8000)+(DD7*194*46)</f>
        <v>1926433.92011304</v>
      </c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</row>
    <row r="34" customFormat="false" ht="18.75" hidden="false" customHeight="false" outlineLevel="0" collapsed="false">
      <c r="A34" s="7"/>
      <c r="B34" s="7" t="s">
        <v>33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5"/>
      <c r="AF34" s="55"/>
      <c r="AG34" s="55"/>
      <c r="AH34" s="55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6" t="n">
        <v>129425</v>
      </c>
      <c r="BQ34" s="56" t="n">
        <v>148212.5</v>
      </c>
      <c r="BR34" s="56" t="n">
        <v>173262.5</v>
      </c>
      <c r="BS34" s="56" t="n">
        <v>167000</v>
      </c>
      <c r="BT34" s="56" t="n">
        <v>175350</v>
      </c>
      <c r="BU34" s="56" t="n">
        <v>198312.5</v>
      </c>
      <c r="BV34" s="56" t="n">
        <v>198312.5</v>
      </c>
      <c r="BW34" s="51" t="n">
        <v>198312.5</v>
      </c>
      <c r="BX34" s="54" t="n">
        <v>146125</v>
      </c>
      <c r="BY34" s="51" t="n">
        <v>171175</v>
      </c>
      <c r="BZ34" s="51" t="n">
        <v>0</v>
      </c>
      <c r="CA34" s="51" t="n">
        <v>0</v>
      </c>
      <c r="CB34" s="51" t="n">
        <v>0</v>
      </c>
      <c r="CC34" s="51" t="n">
        <v>0</v>
      </c>
      <c r="CD34" s="51" t="n">
        <v>0</v>
      </c>
      <c r="CE34" s="51" t="n">
        <v>0</v>
      </c>
      <c r="CF34" s="51" t="n">
        <v>0</v>
      </c>
      <c r="CG34" s="51" t="n">
        <v>0</v>
      </c>
      <c r="CH34" s="51" t="n">
        <v>0</v>
      </c>
      <c r="CI34" s="51" t="n">
        <v>0</v>
      </c>
      <c r="CJ34" s="51" t="n">
        <v>0</v>
      </c>
      <c r="CK34" s="51" t="n">
        <v>0</v>
      </c>
      <c r="CL34" s="51" t="n">
        <v>0</v>
      </c>
      <c r="CM34" s="51" t="n">
        <v>0</v>
      </c>
      <c r="CN34" s="51" t="n">
        <v>0</v>
      </c>
      <c r="CO34" s="51" t="n">
        <v>0</v>
      </c>
      <c r="CP34" s="51" t="n">
        <v>0</v>
      </c>
      <c r="CQ34" s="51" t="n">
        <v>0</v>
      </c>
      <c r="CR34" s="51" t="n">
        <v>0</v>
      </c>
      <c r="CS34" s="51" t="n">
        <v>0</v>
      </c>
      <c r="CT34" s="51" t="n">
        <v>0</v>
      </c>
      <c r="CU34" s="51" t="n">
        <v>0</v>
      </c>
      <c r="CV34" s="51" t="n">
        <v>0</v>
      </c>
      <c r="CW34" s="51" t="n">
        <v>0</v>
      </c>
      <c r="CX34" s="51" t="n">
        <v>0</v>
      </c>
      <c r="CY34" s="51" t="n">
        <v>0</v>
      </c>
      <c r="CZ34" s="51" t="n">
        <v>0</v>
      </c>
      <c r="DA34" s="51" t="n">
        <v>0</v>
      </c>
      <c r="DB34" s="51" t="n">
        <v>0</v>
      </c>
      <c r="DC34" s="51" t="n">
        <v>0</v>
      </c>
      <c r="DD34" s="51" t="n">
        <v>0</v>
      </c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</row>
    <row r="35" customFormat="false" ht="18.75" hidden="false" customHeight="false" outlineLevel="0" collapsed="false">
      <c r="A35" s="7"/>
      <c r="B35" s="7" t="s">
        <v>34</v>
      </c>
      <c r="C35" s="51" t="n">
        <v>4031371.9873913</v>
      </c>
      <c r="D35" s="51" t="n">
        <v>4155843.83565217</v>
      </c>
      <c r="E35" s="51" t="n">
        <v>4267891.19826087</v>
      </c>
      <c r="F35" s="51" t="n">
        <v>3738344.22729469</v>
      </c>
      <c r="G35" s="51" t="n">
        <v>3563225.90483092</v>
      </c>
      <c r="H35" s="51" t="n">
        <v>3358971.98937198</v>
      </c>
      <c r="I35" s="51" t="n">
        <v>3473208.73194623</v>
      </c>
      <c r="J35" s="51" t="n">
        <v>3794619.28653908</v>
      </c>
      <c r="K35" s="51" t="n">
        <v>3931489.65330554</v>
      </c>
      <c r="L35" s="51" t="n">
        <v>3966646.65561793</v>
      </c>
      <c r="M35" s="51" t="n">
        <v>3774447.43441828</v>
      </c>
      <c r="N35" s="51" t="n">
        <v>3554521.10581359</v>
      </c>
      <c r="O35" s="51" t="n">
        <v>3556566.11163642</v>
      </c>
      <c r="P35" s="51" t="n">
        <v>2642568.94605911</v>
      </c>
      <c r="Q35" s="51" t="n">
        <v>3016310.36420068</v>
      </c>
      <c r="R35" s="51" t="n">
        <v>3482410.18072766</v>
      </c>
      <c r="S35" s="51" t="n">
        <v>3917609.88888889</v>
      </c>
      <c r="T35" s="51" t="n">
        <v>4124843.12777778</v>
      </c>
      <c r="U35" s="51" t="n">
        <v>3797279.11666667</v>
      </c>
      <c r="V35" s="51" t="n">
        <v>3850637.8</v>
      </c>
      <c r="W35" s="51" t="n">
        <v>4329758.76304348</v>
      </c>
      <c r="X35" s="51" t="n">
        <v>4084809.19565217</v>
      </c>
      <c r="Y35" s="51" t="n">
        <v>4038067.2826087</v>
      </c>
      <c r="Z35" s="51" t="n">
        <v>3807448.02173913</v>
      </c>
      <c r="AA35" s="51" t="n">
        <v>4154032.65217391</v>
      </c>
      <c r="AB35" s="51" t="n">
        <v>4004418.71</v>
      </c>
      <c r="AC35" s="51" t="n">
        <v>3935632.16721739</v>
      </c>
      <c r="AD35" s="51" t="n">
        <v>3590584.15208696</v>
      </c>
      <c r="AE35" s="51" t="n">
        <v>3927402.73209391</v>
      </c>
      <c r="AF35" s="51" t="n">
        <v>3707771.29689478</v>
      </c>
      <c r="AG35" s="51" t="n">
        <v>4070132.90082261</v>
      </c>
      <c r="AH35" s="51" t="n">
        <v>3861154.49437826</v>
      </c>
      <c r="AI35" s="51" t="n">
        <v>3939360.32455826</v>
      </c>
      <c r="AJ35" s="51" t="n">
        <v>3765099.85767913</v>
      </c>
      <c r="AK35" s="51" t="n">
        <v>3654842.05879043</v>
      </c>
      <c r="AL35" s="51" t="n">
        <v>3527772.38662956</v>
      </c>
      <c r="AM35" s="51" t="n">
        <v>3417057.11698087</v>
      </c>
      <c r="AN35" s="51" t="n">
        <v>3396049.8633113</v>
      </c>
      <c r="AO35" s="51" t="n">
        <v>3218789.81399634</v>
      </c>
      <c r="AP35" s="51" t="n">
        <v>3354549.79841217</v>
      </c>
      <c r="AQ35" s="51" t="n">
        <v>3479694.36211565</v>
      </c>
      <c r="AR35" s="51" t="n">
        <v>3436331.90333913</v>
      </c>
      <c r="AS35" s="51" t="n">
        <v>3635041.44427739</v>
      </c>
      <c r="AT35" s="51" t="n">
        <v>3991291.60970174</v>
      </c>
      <c r="AU35" s="51" t="n">
        <v>3694299.31205565</v>
      </c>
      <c r="AV35" s="51"/>
      <c r="AW35" s="51" t="n">
        <v>4139367.22495499</v>
      </c>
      <c r="AX35" s="51" t="n">
        <v>3904829.52851913</v>
      </c>
      <c r="AY35" s="51" t="n">
        <v>4111136.1655713</v>
      </c>
      <c r="AZ35" s="51" t="n">
        <v>3911832.07330435</v>
      </c>
      <c r="BA35" s="51"/>
      <c r="BB35" s="51" t="n">
        <v>3836504.05878261</v>
      </c>
      <c r="BC35" s="51" t="n">
        <v>3859625.36973913</v>
      </c>
      <c r="BD35" s="51" t="n">
        <v>3785184.42882909</v>
      </c>
      <c r="BE35" s="51" t="n">
        <v>3489346.25243478</v>
      </c>
      <c r="BF35" s="51" t="n">
        <v>3791528.70769565</v>
      </c>
      <c r="BG35" s="51" t="n">
        <v>3595847.25717391</v>
      </c>
      <c r="BH35" s="51" t="n">
        <v>3993373.16665217</v>
      </c>
      <c r="BI35" s="51" t="n">
        <v>4216248.00043478</v>
      </c>
      <c r="BJ35" s="51"/>
      <c r="BK35" s="51" t="n">
        <v>4033664.18956522</v>
      </c>
      <c r="BL35" s="51" t="n">
        <v>3804781.71547826</v>
      </c>
      <c r="BM35" s="51" t="n">
        <v>3882934.80434783</v>
      </c>
      <c r="BN35" s="51" t="n">
        <v>3499400.62530435</v>
      </c>
      <c r="BO35" s="51" t="n">
        <v>3786444.888</v>
      </c>
      <c r="BP35" s="51" t="n">
        <v>4169274.53086957</v>
      </c>
      <c r="BQ35" s="51" t="n">
        <v>3957116.31434783</v>
      </c>
      <c r="BR35" s="51" t="n">
        <v>4315743.23367589</v>
      </c>
      <c r="BS35" s="51" t="n">
        <v>3979209.56608696</v>
      </c>
      <c r="BT35" s="51" t="n">
        <v>4279778.71447046</v>
      </c>
      <c r="BU35" s="51" t="n">
        <v>4048601.32391304</v>
      </c>
      <c r="BV35" s="51" t="n">
        <v>4683635.74956522</v>
      </c>
      <c r="BW35" s="51" t="n">
        <v>4449341.43173913</v>
      </c>
      <c r="BX35" s="54" t="n">
        <v>3490669.88173913</v>
      </c>
      <c r="BY35" s="51" t="n">
        <v>3978890.48913043</v>
      </c>
      <c r="BZ35" s="51" t="n">
        <v>4305206.04608696</v>
      </c>
      <c r="CA35" s="51" t="n">
        <v>3655604.66869565</v>
      </c>
      <c r="CB35" s="51" t="n">
        <v>3753039.06217391</v>
      </c>
      <c r="CC35" s="51" t="n">
        <v>3283048.90173913</v>
      </c>
      <c r="CD35" s="51" t="n">
        <v>3235807.15478261</v>
      </c>
      <c r="CE35" s="51" t="n">
        <v>3619504.45782609</v>
      </c>
      <c r="CF35" s="51" t="n">
        <v>3701151.76</v>
      </c>
      <c r="CG35" s="51" t="n">
        <v>3649356.9126087</v>
      </c>
      <c r="CH35" s="51" t="n">
        <v>3347286.04956522</v>
      </c>
      <c r="CI35" s="51" t="n">
        <v>3578856.46565217</v>
      </c>
      <c r="CJ35" s="51" t="n">
        <v>3327207.45</v>
      </c>
      <c r="CK35" s="51" t="n">
        <v>3162434.41</v>
      </c>
      <c r="CL35" s="51" t="n">
        <v>3370960.92</v>
      </c>
      <c r="CM35" s="51" t="n">
        <v>3699728.26</v>
      </c>
      <c r="CN35" s="51" t="n">
        <v>3764046.5</v>
      </c>
      <c r="CO35" s="51" t="n">
        <v>3980776.63</v>
      </c>
      <c r="CP35" s="51" t="n">
        <v>3824207.37</v>
      </c>
      <c r="CQ35" s="51" t="n">
        <v>4036271.76826087</v>
      </c>
      <c r="CR35" s="51" t="n">
        <v>4084844.33565217</v>
      </c>
      <c r="CS35" s="51" t="n">
        <v>4376704.56</v>
      </c>
      <c r="CT35" s="51" t="n">
        <v>4268047.88</v>
      </c>
      <c r="CU35" s="51" t="n">
        <v>4921084.77826087</v>
      </c>
      <c r="CV35" s="51" t="n">
        <v>4669573.21043478</v>
      </c>
      <c r="CW35" s="51" t="n">
        <v>4388231.58130435</v>
      </c>
      <c r="CX35" s="51" t="n">
        <v>4354197.23565217</v>
      </c>
      <c r="CY35" s="51" t="n">
        <v>3885684.95217391</v>
      </c>
      <c r="CZ35" s="51" t="n">
        <v>3889854.05826087</v>
      </c>
      <c r="DA35" s="51" t="n">
        <v>4109915.07304348</v>
      </c>
      <c r="DB35" s="51" t="n">
        <v>4263529.93782609</v>
      </c>
      <c r="DC35" s="51" t="n">
        <f aca="false">+DC32-DC33-DC34</f>
        <v>4367314.62230435</v>
      </c>
      <c r="DD35" s="51" t="n">
        <f aca="false">+DD32-DD33-DD34</f>
        <v>4337835.57988696</v>
      </c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</row>
    <row r="36" customFormat="false" ht="18.75" hidden="false" customHeight="false" outlineLevel="0" collapsed="false">
      <c r="A36" s="7"/>
      <c r="B36" s="7" t="s">
        <v>35</v>
      </c>
      <c r="C36" s="51" t="n">
        <v>3.92524333896639</v>
      </c>
      <c r="D36" s="51" t="n">
        <v>3.9201188699966</v>
      </c>
      <c r="E36" s="51" t="n">
        <v>3.91880301458808</v>
      </c>
      <c r="F36" s="51" t="n">
        <v>3.44534101207811</v>
      </c>
      <c r="G36" s="51" t="n">
        <v>3.3618073476256</v>
      </c>
      <c r="H36" s="51" t="n">
        <v>3.28761223801663</v>
      </c>
      <c r="I36" s="51" t="n">
        <v>2.99131660120825</v>
      </c>
      <c r="J36" s="51" t="n">
        <v>3.14781275711229</v>
      </c>
      <c r="K36" s="51" t="n">
        <v>3.21643340596934</v>
      </c>
      <c r="L36" s="51" t="n">
        <v>3.1718569213121</v>
      </c>
      <c r="M36" s="51" t="n">
        <v>3.22858589157664</v>
      </c>
      <c r="N36" s="51" t="n">
        <v>3.44829740487684</v>
      </c>
      <c r="O36" s="51" t="n">
        <v>3.48696697220172</v>
      </c>
      <c r="P36" s="51" t="n">
        <v>2.84984433261448</v>
      </c>
      <c r="Q36" s="51" t="n">
        <v>2.85211293826867</v>
      </c>
      <c r="R36" s="51" t="n">
        <v>3.28724008155906</v>
      </c>
      <c r="S36" s="51" t="n">
        <v>3.50625000666395</v>
      </c>
      <c r="T36" s="51" t="n">
        <v>3.80068324709812</v>
      </c>
      <c r="U36" s="51" t="n">
        <v>3.57795003858324</v>
      </c>
      <c r="V36" s="51" t="n">
        <v>3.3522708130719</v>
      </c>
      <c r="W36" s="51" t="n">
        <v>3.47513723075474</v>
      </c>
      <c r="X36" s="51" t="n">
        <v>3.31909750791206</v>
      </c>
      <c r="Y36" s="51" t="n">
        <v>3.2175653756505</v>
      </c>
      <c r="Z36" s="51" t="n">
        <v>2.95498069343005</v>
      </c>
      <c r="AA36" s="51" t="n">
        <v>3.06952892789001</v>
      </c>
      <c r="AB36" s="51" t="n">
        <v>3.07841820615253</v>
      </c>
      <c r="AC36" s="51" t="n">
        <v>3.48905408596546</v>
      </c>
      <c r="AD36" s="51" t="n">
        <v>3.03019503314935</v>
      </c>
      <c r="AE36" s="51" t="n">
        <v>3.1102097833191</v>
      </c>
      <c r="AF36" s="51" t="n">
        <v>3.05612108932899</v>
      </c>
      <c r="AG36" s="51" t="n">
        <v>3.25373709607459</v>
      </c>
      <c r="AH36" s="51" t="n">
        <v>3.25083807382176</v>
      </c>
      <c r="AI36" s="51" t="n">
        <v>3.34528035839456</v>
      </c>
      <c r="AJ36" s="51" t="n">
        <v>3.28615368109239</v>
      </c>
      <c r="AK36" s="51" t="n">
        <v>3.2532960138907</v>
      </c>
      <c r="AL36" s="51" t="n">
        <v>3.28832954852431</v>
      </c>
      <c r="AM36" s="51" t="n">
        <v>3.06329278873864</v>
      </c>
      <c r="AN36" s="51" t="n">
        <v>3.20210250534382</v>
      </c>
      <c r="AO36" s="51" t="n">
        <v>2.94955285384079</v>
      </c>
      <c r="AP36" s="51" t="n">
        <v>2.99798310351392</v>
      </c>
      <c r="AQ36" s="51" t="n">
        <v>3.0610010302866</v>
      </c>
      <c r="AR36" s="51" t="n">
        <v>2.86969689519225</v>
      </c>
      <c r="AS36" s="51" t="n">
        <v>2.92214712505732</v>
      </c>
      <c r="AT36" s="51" t="n">
        <v>3.20477756634643</v>
      </c>
      <c r="AU36" s="51" t="n">
        <v>3.05457413076137</v>
      </c>
      <c r="AV36" s="51"/>
      <c r="AW36" s="51" t="n">
        <v>3.2632464959134</v>
      </c>
      <c r="AX36" s="51" t="n">
        <v>2.97224029418609</v>
      </c>
      <c r="AY36" s="51" t="n">
        <v>3.01141910843645</v>
      </c>
      <c r="AZ36" s="51" t="n">
        <v>2.86555741202696</v>
      </c>
      <c r="BA36" s="51"/>
      <c r="BB36" s="51" t="n">
        <v>3.08702222098972</v>
      </c>
      <c r="BC36" s="51" t="n">
        <v>2.98525936056481</v>
      </c>
      <c r="BD36" s="51" t="n">
        <v>3.0728324916384</v>
      </c>
      <c r="BE36" s="51" t="n">
        <v>2.96744489775423</v>
      </c>
      <c r="BF36" s="51" t="n">
        <v>3.15189250701885</v>
      </c>
      <c r="BG36" s="51" t="n">
        <v>3.02168368744977</v>
      </c>
      <c r="BH36" s="51" t="n">
        <v>3.03622017124305</v>
      </c>
      <c r="BI36" s="51" t="n">
        <v>3.43575651325431</v>
      </c>
      <c r="BJ36" s="51"/>
      <c r="BK36" s="51" t="n">
        <v>3.47336066505231</v>
      </c>
      <c r="BL36" s="51" t="n">
        <v>3.14318451249474</v>
      </c>
      <c r="BM36" s="51" t="n">
        <v>3.17522271271202</v>
      </c>
      <c r="BN36" s="51" t="n">
        <v>3.03895572141638</v>
      </c>
      <c r="BO36" s="51" t="n">
        <v>3.10382136685436</v>
      </c>
      <c r="BP36" s="51" t="n">
        <v>3.33030101314465</v>
      </c>
      <c r="BQ36" s="51" t="n">
        <v>3.03807080745621</v>
      </c>
      <c r="BR36" s="51" t="n">
        <v>3.02564480007679</v>
      </c>
      <c r="BS36" s="51" t="n">
        <v>2.94329866355745</v>
      </c>
      <c r="BT36" s="51" t="n">
        <v>3.01762122307184</v>
      </c>
      <c r="BU36" s="51" t="n">
        <v>2.80894937576077</v>
      </c>
      <c r="BV36" s="51" t="n">
        <v>3.10757365529139</v>
      </c>
      <c r="BW36" s="51" t="n">
        <v>3.05084979481729</v>
      </c>
      <c r="BX36" s="54" t="n">
        <v>2.64862369249265</v>
      </c>
      <c r="BY36" s="51" t="n">
        <v>2.92476509114772</v>
      </c>
      <c r="BZ36" s="51" t="n">
        <v>3.21740598804886</v>
      </c>
      <c r="CA36" s="51" t="n">
        <v>3.12381693170246</v>
      </c>
      <c r="CB36" s="51" t="n">
        <v>3.26820648247438</v>
      </c>
      <c r="CC36" s="51" t="n">
        <v>2.95248212514359</v>
      </c>
      <c r="CD36" s="51" t="n">
        <v>2.89317706466345</v>
      </c>
      <c r="CE36" s="51" t="n">
        <v>3.25181141685887</v>
      </c>
      <c r="CF36" s="51" t="n">
        <v>3.23209849894425</v>
      </c>
      <c r="CG36" s="51" t="n">
        <v>3.14809052147159</v>
      </c>
      <c r="CH36" s="51" t="n">
        <v>3.10608471421751</v>
      </c>
      <c r="CI36" s="51" t="n">
        <v>3.33961046262417</v>
      </c>
      <c r="CJ36" s="51" t="n">
        <v>3.17842602917338</v>
      </c>
      <c r="CK36" s="51" t="n">
        <v>3.08497288232972</v>
      </c>
      <c r="CL36" s="51" t="n">
        <v>2.96710167252381</v>
      </c>
      <c r="CM36" s="51" t="n">
        <v>3.19237434538301</v>
      </c>
      <c r="CN36" s="51" t="n">
        <v>3.19971114245706</v>
      </c>
      <c r="CO36" s="51" t="n">
        <v>3.19059184913672</v>
      </c>
      <c r="CP36" s="51" t="n">
        <v>3.07894699846775</v>
      </c>
      <c r="CQ36" s="51" t="n">
        <v>3.24408945710363</v>
      </c>
      <c r="CR36" s="51" t="n">
        <v>3.12461208041628</v>
      </c>
      <c r="CS36" s="51" t="n">
        <v>3.21775028993836</v>
      </c>
      <c r="CT36" s="51" t="n">
        <v>3.08399969468868</v>
      </c>
      <c r="CU36" s="51" t="n">
        <v>3.84994683953547</v>
      </c>
      <c r="CV36" s="51" t="n">
        <v>3.57298749732462</v>
      </c>
      <c r="CW36" s="51" t="n">
        <v>3.4481801285344</v>
      </c>
      <c r="CX36" s="51" t="n">
        <v>3.66648882554715</v>
      </c>
      <c r="CY36" s="51" t="n">
        <v>3.40595732460513</v>
      </c>
      <c r="CZ36" s="51" t="n">
        <v>3.19349430654434</v>
      </c>
      <c r="DA36" s="51" t="n">
        <v>3.03395126721012</v>
      </c>
      <c r="DB36" s="51" t="n">
        <v>3.17852881958794</v>
      </c>
      <c r="DC36" s="51" t="n">
        <f aca="false">+DC32/(DC33+DC34)</f>
        <v>3.12344415605261</v>
      </c>
      <c r="DD36" s="51" t="n">
        <f aca="false">+DD32/(DD33+DD34)</f>
        <v>3.25174377101521</v>
      </c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</row>
    <row r="37" customFormat="false" ht="18.75" hidden="false" customHeight="false" outlineLevel="0" collapsed="false">
      <c r="A37" s="7"/>
      <c r="B37" s="7" t="s">
        <v>36</v>
      </c>
      <c r="C37" s="36" t="n">
        <v>0.25476127558077</v>
      </c>
      <c r="D37" s="36" t="n">
        <v>0.255094305342038</v>
      </c>
      <c r="E37" s="36" t="n">
        <v>0.255179960890459</v>
      </c>
      <c r="F37" s="36" t="n">
        <v>0.290247031134034</v>
      </c>
      <c r="G37" s="36" t="n">
        <v>0.297459044078265</v>
      </c>
      <c r="H37" s="36" t="n">
        <v>0.304172124813383</v>
      </c>
      <c r="I37" s="36" t="n">
        <v>0.334300956172972</v>
      </c>
      <c r="J37" s="36" t="n">
        <v>0.317680903268646</v>
      </c>
      <c r="K37" s="36" t="n">
        <v>0.310903374571384</v>
      </c>
      <c r="L37" s="36" t="n">
        <v>0.315272732915812</v>
      </c>
      <c r="M37" s="36" t="n">
        <v>0.309733125765368</v>
      </c>
      <c r="N37" s="36" t="n">
        <v>0.289998188261176</v>
      </c>
      <c r="O37" s="36" t="n">
        <v>0.28678218290338</v>
      </c>
      <c r="P37" s="57" t="n">
        <v>0.35089635898905</v>
      </c>
      <c r="Q37" s="36" t="n">
        <v>0.350617251716208</v>
      </c>
      <c r="R37" s="36" t="n">
        <v>0.304206560880617</v>
      </c>
      <c r="S37" s="36" t="n">
        <v>0.285204990545285</v>
      </c>
      <c r="T37" s="36" t="n">
        <v>0.263110586961835</v>
      </c>
      <c r="U37" s="36" t="n">
        <v>0.279489648881729</v>
      </c>
      <c r="V37" s="36" t="n">
        <v>0.298305255082788</v>
      </c>
      <c r="W37" s="36" t="n">
        <v>0.287758420343826</v>
      </c>
      <c r="X37" s="36" t="n">
        <v>0.301286719542346</v>
      </c>
      <c r="Y37" s="36" t="n">
        <v>0.310793995847817</v>
      </c>
      <c r="Z37" s="36" t="n">
        <v>0.338411686486936</v>
      </c>
      <c r="AA37" s="36" t="n">
        <v>0.325782888349386</v>
      </c>
      <c r="AB37" s="36" t="n">
        <v>0.324842153675351</v>
      </c>
      <c r="AC37" s="40" t="n">
        <v>0.286610632957067</v>
      </c>
      <c r="AD37" s="36" t="n">
        <v>0.330011761309198</v>
      </c>
      <c r="AE37" s="36" t="n">
        <v>0.321521720291432</v>
      </c>
      <c r="AF37" s="36" t="n">
        <v>0.327212165608125</v>
      </c>
      <c r="AG37" s="40" t="n">
        <v>0.307338906147774</v>
      </c>
      <c r="AH37" s="40" t="n">
        <v>0.307612983880301</v>
      </c>
      <c r="AI37" s="36" t="n">
        <v>0.298928607729581</v>
      </c>
      <c r="AJ37" s="36" t="n">
        <v>0.304307131390026</v>
      </c>
      <c r="AK37" s="36" t="n">
        <v>0.307380575185987</v>
      </c>
      <c r="AL37" s="36" t="n">
        <v>0.304105773233332</v>
      </c>
      <c r="AM37" s="36" t="n">
        <v>0.326446105209475</v>
      </c>
      <c r="AN37" s="36" t="n">
        <v>0.31229481202777</v>
      </c>
      <c r="AO37" s="36" t="n">
        <v>0.339034439982263</v>
      </c>
      <c r="AP37" s="36" t="n">
        <v>0.33355758370616</v>
      </c>
      <c r="AQ37" s="36" t="n">
        <v>0.326690514019974</v>
      </c>
      <c r="AR37" s="36" t="n">
        <v>0.34846885804398</v>
      </c>
      <c r="AS37" s="36" t="n">
        <v>0.342214117634609</v>
      </c>
      <c r="AT37" s="36" t="n">
        <v>0.312034136316063</v>
      </c>
      <c r="AU37" s="36" t="n">
        <v>0.327377878942078</v>
      </c>
      <c r="AV37" s="36"/>
      <c r="AW37" s="36" t="n">
        <v>0.306443292363084</v>
      </c>
      <c r="AX37" s="39" t="n">
        <v>0.336446552439272</v>
      </c>
      <c r="AY37" s="39" t="n">
        <v>0.332069354676841</v>
      </c>
      <c r="AZ37" s="39" t="n">
        <v>0.348972243865338</v>
      </c>
      <c r="BA37" s="58"/>
      <c r="BB37" s="39" t="n">
        <v>0.323936767672308</v>
      </c>
      <c r="BC37" s="39" t="n">
        <v>0.334979269543534</v>
      </c>
      <c r="BD37" s="39" t="n">
        <v>0.325432643244022</v>
      </c>
      <c r="BE37" s="39" t="n">
        <v>0.336990250689002</v>
      </c>
      <c r="BF37" s="39" t="n">
        <v>0.317269703130145</v>
      </c>
      <c r="BG37" s="39" t="n">
        <v>0.330941323922616</v>
      </c>
      <c r="BH37" s="39" t="n">
        <v>0.329356879145755</v>
      </c>
      <c r="BI37" s="39" t="n">
        <v>0.29105671375205</v>
      </c>
      <c r="BJ37" s="58"/>
      <c r="BK37" s="38" t="n">
        <v>0.28790560394768</v>
      </c>
      <c r="BL37" s="38" t="n">
        <v>0.318148678839825</v>
      </c>
      <c r="BM37" s="38" t="n">
        <v>0.314938538325673</v>
      </c>
      <c r="BN37" s="38" t="n">
        <v>0.329060404846546</v>
      </c>
      <c r="BO37" s="38" t="n">
        <v>0.322183489900217</v>
      </c>
      <c r="BP37" s="39" t="n">
        <v>0.300273157307106</v>
      </c>
      <c r="BQ37" s="39" t="n">
        <v>0.32915625190359</v>
      </c>
      <c r="BR37" s="39" t="n">
        <v>0.33050806227308</v>
      </c>
      <c r="BS37" s="39" t="n">
        <v>0.33975485137867</v>
      </c>
      <c r="BT37" s="39" t="n">
        <v>0.331386852781355</v>
      </c>
      <c r="BU37" s="39" t="n">
        <v>0.356004991983581</v>
      </c>
      <c r="BV37" s="39" t="n">
        <v>0.321794464403847</v>
      </c>
      <c r="BW37" s="59" t="n">
        <v>0.327777526674298</v>
      </c>
      <c r="BX37" s="60" t="n">
        <v>0.377554577811274</v>
      </c>
      <c r="BY37" s="38" t="n">
        <v>0.341907800741558</v>
      </c>
      <c r="BZ37" s="38" t="n">
        <v>0.310809392322426</v>
      </c>
      <c r="CA37" s="38" t="n">
        <v>0.320121192074789</v>
      </c>
      <c r="CB37" s="38" t="n">
        <v>0.305978219357454</v>
      </c>
      <c r="CC37" s="38" t="n">
        <v>0.338698070848225</v>
      </c>
      <c r="CD37" s="38" t="n">
        <v>0.345640787843148</v>
      </c>
      <c r="CE37" s="38" t="n">
        <v>0.307520908136168</v>
      </c>
      <c r="CF37" s="38" t="n">
        <v>0.309396511376941</v>
      </c>
      <c r="CG37" s="38" t="n">
        <v>0.317652873441691</v>
      </c>
      <c r="CH37" s="38" t="n">
        <v>0.321948720658741</v>
      </c>
      <c r="CI37" s="38" t="n">
        <v>0.299436120227696</v>
      </c>
      <c r="CJ37" s="38" t="n">
        <v>0.314621133486021</v>
      </c>
      <c r="CK37" s="38" t="n">
        <v>0.324151957940329</v>
      </c>
      <c r="CL37" s="38" t="n">
        <v>0.337029232688681</v>
      </c>
      <c r="CM37" s="38" t="n">
        <v>0.313246471688465</v>
      </c>
      <c r="CN37" s="38" t="n">
        <v>0.312528211291004</v>
      </c>
      <c r="CO37" s="38" t="n">
        <v>0.313421473909479</v>
      </c>
      <c r="CP37" s="38" t="n">
        <v>0.324786363811281</v>
      </c>
      <c r="CQ37" s="38" t="n">
        <v>0.308252905236717</v>
      </c>
      <c r="CR37" s="38" t="n">
        <v>0.320039727896966</v>
      </c>
      <c r="CS37" s="38" t="n">
        <v>0.310776135465489</v>
      </c>
      <c r="CT37" s="38" t="n">
        <v>0.324254247405477</v>
      </c>
      <c r="CU37" s="61" t="n">
        <v>0.259743846260656</v>
      </c>
      <c r="CV37" s="38" t="n">
        <v>0.27987783353532</v>
      </c>
      <c r="CW37" s="38" t="n">
        <v>0.290008051413786</v>
      </c>
      <c r="CX37" s="38" t="n">
        <v>0.272740501220748</v>
      </c>
      <c r="CY37" s="38" t="n">
        <v>0.293603208935078</v>
      </c>
      <c r="CZ37" s="38" t="n">
        <v>0.313136615885216</v>
      </c>
      <c r="DA37" s="38" t="n">
        <v>0.329603184733931</v>
      </c>
      <c r="DB37" s="38" t="n">
        <v>0.314610958956048</v>
      </c>
      <c r="DC37" s="38" t="n">
        <f aca="false">(DC33+DC34)/DC32</f>
        <v>0.320159397779596</v>
      </c>
      <c r="DD37" s="61" t="n">
        <f aca="false">(DD33+DD34)/DD32</f>
        <v>0.307527305476408</v>
      </c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</row>
    <row r="38" customFormat="false" ht="18.75" hidden="false" customHeight="false" outlineLevel="0" collapsed="false">
      <c r="A38" s="7"/>
      <c r="B38" s="7" t="s">
        <v>37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57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40"/>
      <c r="AD38" s="36"/>
      <c r="AE38" s="36"/>
      <c r="AF38" s="36"/>
      <c r="AG38" s="40"/>
      <c r="AH38" s="40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9"/>
      <c r="AY38" s="39"/>
      <c r="AZ38" s="39"/>
      <c r="BA38" s="58"/>
      <c r="BB38" s="39"/>
      <c r="BC38" s="39"/>
      <c r="BD38" s="39"/>
      <c r="BE38" s="39"/>
      <c r="BF38" s="39"/>
      <c r="BG38" s="39"/>
      <c r="BH38" s="39"/>
      <c r="BI38" s="39"/>
      <c r="BJ38" s="58"/>
      <c r="BK38" s="38"/>
      <c r="BL38" s="38"/>
      <c r="BM38" s="38"/>
      <c r="BN38" s="38"/>
      <c r="BO38" s="38"/>
      <c r="BP38" s="39"/>
      <c r="BQ38" s="39"/>
      <c r="BR38" s="39"/>
      <c r="BS38" s="39"/>
      <c r="BT38" s="39"/>
      <c r="BU38" s="39"/>
      <c r="BV38" s="39"/>
      <c r="BW38" s="59"/>
      <c r="BX38" s="60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51" t="n">
        <v>2005457.65</v>
      </c>
      <c r="CJ38" s="51" t="n">
        <v>2033010.5</v>
      </c>
      <c r="CK38" s="51" t="n">
        <v>2303459.45</v>
      </c>
      <c r="CL38" s="51" t="n">
        <v>2132623.35</v>
      </c>
      <c r="CM38" s="51" t="n">
        <v>3198754.95</v>
      </c>
      <c r="CN38" s="51" t="n">
        <v>1668247.55</v>
      </c>
      <c r="CO38" s="51" t="n">
        <v>3213337.45</v>
      </c>
      <c r="CP38" s="51" t="n">
        <v>734151.75</v>
      </c>
      <c r="CQ38" s="51" t="n">
        <v>1595613.4215</v>
      </c>
      <c r="CR38" s="51" t="n">
        <v>1907198.75</v>
      </c>
      <c r="CS38" s="51" t="n">
        <v>2372798.15</v>
      </c>
      <c r="CT38" s="51" t="n">
        <v>3180962.15</v>
      </c>
      <c r="CU38" s="51" t="n">
        <v>3394978.6</v>
      </c>
      <c r="CV38" s="51" t="n">
        <v>3221561.65</v>
      </c>
      <c r="CW38" s="51" t="n">
        <v>2901012.05</v>
      </c>
      <c r="CX38" s="51" t="n">
        <v>2503532.7</v>
      </c>
      <c r="CY38" s="51" t="n">
        <v>2291627.2285</v>
      </c>
      <c r="CZ38" s="51" t="n">
        <v>3067050.6</v>
      </c>
      <c r="DA38" s="51" t="n">
        <v>3269415.5</v>
      </c>
      <c r="DB38" s="51" t="n">
        <v>2034926.5485</v>
      </c>
      <c r="DC38" s="51" t="n">
        <f aca="false">1805820.85+794700.15</f>
        <v>2600521</v>
      </c>
      <c r="DD38" s="51" t="n">
        <f aca="false">1805820.85+794700.15</f>
        <v>2600521</v>
      </c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</row>
    <row r="39" customFormat="false" ht="18.75" hidden="false" customHeight="false" outlineLevel="0" collapsed="false">
      <c r="A39" s="7"/>
      <c r="B39" s="7" t="s">
        <v>38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57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40"/>
      <c r="AD39" s="36"/>
      <c r="AE39" s="36"/>
      <c r="AF39" s="36"/>
      <c r="AG39" s="40"/>
      <c r="AH39" s="40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9"/>
      <c r="AY39" s="39"/>
      <c r="AZ39" s="39"/>
      <c r="BA39" s="58"/>
      <c r="BB39" s="39"/>
      <c r="BC39" s="39"/>
      <c r="BD39" s="39"/>
      <c r="BE39" s="39"/>
      <c r="BF39" s="39"/>
      <c r="BG39" s="39"/>
      <c r="BH39" s="39"/>
      <c r="BI39" s="39"/>
      <c r="BJ39" s="58"/>
      <c r="BK39" s="38"/>
      <c r="BL39" s="38"/>
      <c r="BM39" s="38"/>
      <c r="BN39" s="38"/>
      <c r="BO39" s="38"/>
      <c r="BP39" s="39"/>
      <c r="BQ39" s="39"/>
      <c r="BR39" s="39"/>
      <c r="BS39" s="39"/>
      <c r="BT39" s="39"/>
      <c r="BU39" s="39"/>
      <c r="BV39" s="39"/>
      <c r="BW39" s="59"/>
      <c r="BX39" s="60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9" t="n">
        <v>0.392569862884128</v>
      </c>
      <c r="CJ39" s="39" t="n">
        <v>0.418784356863897</v>
      </c>
      <c r="CK39" s="38" t="n">
        <v>0.492275366826136</v>
      </c>
      <c r="CL39" s="39" t="n">
        <v>0.419425490917746</v>
      </c>
      <c r="CM39" s="38" t="n">
        <v>0.593761512667552</v>
      </c>
      <c r="CN39" s="39" t="n">
        <v>0.304691540661865</v>
      </c>
      <c r="CO39" s="38" t="n">
        <v>0.554215595425778</v>
      </c>
      <c r="CP39" s="39" t="n">
        <v>0.129624056613805</v>
      </c>
      <c r="CQ39" s="39" t="n">
        <v>0.273460513082227</v>
      </c>
      <c r="CR39" s="39" t="n">
        <v>0.317470942450863</v>
      </c>
      <c r="CS39" s="39" t="n">
        <v>0.373657643161397</v>
      </c>
      <c r="CT39" s="38" t="n">
        <v>0.503631103132433</v>
      </c>
      <c r="CU39" s="38" t="n">
        <v>0.510691019095091</v>
      </c>
      <c r="CV39" s="38" t="n">
        <v>0.496815843814883</v>
      </c>
      <c r="CW39" s="38" t="n">
        <v>0.46936793560001</v>
      </c>
      <c r="CX39" s="38" t="n">
        <v>0.418152379885649</v>
      </c>
      <c r="CY39" s="38" t="n">
        <v>0.416605602475243</v>
      </c>
      <c r="CZ39" s="38" t="n">
        <v>0.541574239756735</v>
      </c>
      <c r="DA39" s="38" t="n">
        <v>0.533297087659392</v>
      </c>
      <c r="DB39" s="38" t="n">
        <v>0.327127140189014</v>
      </c>
      <c r="DC39" s="38" t="n">
        <f aca="false">+DC38/DC32</f>
        <v>0.4048116326902</v>
      </c>
      <c r="DD39" s="38" t="n">
        <f aca="false">+DD38/DD32</f>
        <v>0.415135555710047</v>
      </c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</row>
    <row r="40" customFormat="false" ht="18.75" hidden="false" customHeight="false" outlineLevel="0" collapsed="false">
      <c r="A40" s="7"/>
      <c r="B40" s="7" t="s">
        <v>39</v>
      </c>
      <c r="C40" s="34" t="n">
        <v>1.67069523809524</v>
      </c>
      <c r="D40" s="34" t="n">
        <v>1.24440952380952</v>
      </c>
      <c r="E40" s="34" t="n">
        <v>1.20450476190476</v>
      </c>
      <c r="F40" s="34" t="n">
        <v>1.53167619047619</v>
      </c>
      <c r="G40" s="34" t="n">
        <v>1.70087619047619</v>
      </c>
      <c r="H40" s="34" t="n">
        <v>1.71948095238095</v>
      </c>
      <c r="I40" s="34" t="n">
        <v>1.45710833333333</v>
      </c>
      <c r="J40" s="34" t="n">
        <v>1.37606904761905</v>
      </c>
      <c r="K40" s="34" t="n">
        <v>1.22727142857143</v>
      </c>
      <c r="L40" s="34" t="n">
        <v>1.11188571428571</v>
      </c>
      <c r="M40" s="34" t="n">
        <v>1.23579523809524</v>
      </c>
      <c r="N40" s="45" t="n">
        <v>1.08850238095238</v>
      </c>
      <c r="O40" s="34" t="n">
        <v>0.967476190476191</v>
      </c>
      <c r="P40" s="34" t="n">
        <v>0.915095238095238</v>
      </c>
      <c r="Q40" s="34" t="n">
        <v>1.01279761904762</v>
      </c>
      <c r="R40" s="34" t="n">
        <v>0.899642857142857</v>
      </c>
      <c r="S40" s="62" t="n">
        <v>1.48984047619048</v>
      </c>
      <c r="T40" s="18" t="n">
        <v>1.67854523809524</v>
      </c>
      <c r="U40" s="18" t="n">
        <v>1.64450476190476</v>
      </c>
      <c r="V40" s="18" t="n">
        <v>1.5059119047619</v>
      </c>
      <c r="W40" s="18" t="n">
        <v>1.56323095238095</v>
      </c>
      <c r="X40" s="18" t="n">
        <v>1.39995476190476</v>
      </c>
      <c r="Y40" s="18" t="n">
        <v>1.31694523809524</v>
      </c>
      <c r="Z40" s="18" t="n">
        <v>1.58159523809524</v>
      </c>
      <c r="AA40" s="18" t="n">
        <v>1.5693380952381</v>
      </c>
      <c r="AB40" s="18" t="n">
        <v>1.51443571428571</v>
      </c>
      <c r="AC40" s="19" t="n">
        <v>1.28314761904762</v>
      </c>
      <c r="AD40" s="18" t="n">
        <v>1.36027857142857</v>
      </c>
      <c r="AE40" s="19" t="n">
        <v>1.0679619047619</v>
      </c>
      <c r="AF40" s="18" t="n">
        <v>1.34799761904762</v>
      </c>
      <c r="AG40" s="18" t="n">
        <v>1.42001904761905</v>
      </c>
      <c r="AH40" s="18" t="n">
        <v>1.44583571428571</v>
      </c>
      <c r="AI40" s="18" t="n">
        <v>1.31980714285714</v>
      </c>
      <c r="AJ40" s="18" t="n">
        <v>1.30309761904762</v>
      </c>
      <c r="AK40" s="63" t="n">
        <v>1.90451190476191</v>
      </c>
      <c r="AL40" s="18" t="n">
        <v>1.71694285714286</v>
      </c>
      <c r="AM40" s="20" t="n">
        <v>1.97096904761905</v>
      </c>
      <c r="AN40" s="31" t="n">
        <v>1.63555</v>
      </c>
      <c r="AO40" s="31" t="n">
        <v>1.41156666666667</v>
      </c>
      <c r="AP40" s="31" t="n">
        <v>1.38672619047619</v>
      </c>
      <c r="AQ40" s="31" t="n">
        <v>1.3613380952381</v>
      </c>
      <c r="AR40" s="64" t="n">
        <v>1.69786428571429</v>
      </c>
      <c r="AS40" s="64" t="n">
        <v>1.62947619047619</v>
      </c>
      <c r="AT40" s="64" t="n">
        <v>1.57835476190476</v>
      </c>
      <c r="AU40" s="18" t="n">
        <v>1.26326666666667</v>
      </c>
      <c r="AV40" s="18" t="n">
        <v>1.42322142857143</v>
      </c>
      <c r="AW40" s="18" t="n">
        <v>1.55773571428571</v>
      </c>
      <c r="AX40" s="18" t="n">
        <v>1.49980476190476</v>
      </c>
      <c r="AY40" s="18" t="n">
        <v>1.42357619047619</v>
      </c>
      <c r="AZ40" s="18" t="n">
        <v>1.59997380952381</v>
      </c>
      <c r="BA40" s="19" t="n">
        <v>1.93236190476191</v>
      </c>
      <c r="BB40" s="18" t="n">
        <v>1.42888333333333</v>
      </c>
      <c r="BC40" s="18" t="n">
        <v>1.43028095238095</v>
      </c>
      <c r="BD40" s="18" t="n">
        <v>1.72396904761905</v>
      </c>
      <c r="BE40" s="18" t="n">
        <v>1.56491904761905</v>
      </c>
      <c r="BF40" s="18" t="n">
        <v>1.46680714285714</v>
      </c>
      <c r="BG40" s="18" t="n">
        <v>1.30852619047619</v>
      </c>
      <c r="BH40" s="18" t="n">
        <v>0.958342857142857</v>
      </c>
      <c r="BI40" s="18" t="n">
        <v>1.34818571428571</v>
      </c>
      <c r="BJ40" s="18" t="n">
        <v>1.21055476190476</v>
      </c>
      <c r="BK40" s="18" t="n">
        <v>1.19988333333333</v>
      </c>
      <c r="BL40" s="18" t="n">
        <v>1.49678333333333</v>
      </c>
      <c r="BM40" s="18" t="n">
        <v>1.48562857142857</v>
      </c>
      <c r="BN40" s="18" t="n">
        <v>1.40871904761905</v>
      </c>
      <c r="BO40" s="34" t="n">
        <v>1.43197619047619</v>
      </c>
      <c r="BP40" s="34" t="n">
        <v>1.44975714285714</v>
      </c>
      <c r="BQ40" s="34" t="n">
        <v>1.54000952380952</v>
      </c>
      <c r="BR40" s="18" t="n">
        <v>1.6263880952381</v>
      </c>
      <c r="BS40" s="18" t="n">
        <v>1.00420952380952</v>
      </c>
      <c r="BT40" s="18" t="n">
        <v>1.02517142857143</v>
      </c>
      <c r="BU40" s="18" t="n">
        <v>1.11557380952381</v>
      </c>
      <c r="BV40" s="18" t="n">
        <v>1.22947857142857</v>
      </c>
      <c r="BW40" s="18" t="n">
        <v>1.12011666666667</v>
      </c>
      <c r="BX40" s="18" t="n">
        <v>1.12011666666667</v>
      </c>
      <c r="BY40" s="18" t="n">
        <v>1.14119047619048</v>
      </c>
      <c r="BZ40" s="18" t="n">
        <v>1.03702857142857</v>
      </c>
      <c r="CA40" s="18" t="n">
        <v>0.900690476190476</v>
      </c>
      <c r="CB40" s="18" t="n">
        <v>0.895997619047619</v>
      </c>
      <c r="CC40" s="18" t="n">
        <v>0.934752380952381</v>
      </c>
      <c r="CD40" s="18" t="n">
        <v>1.03671666666667</v>
      </c>
      <c r="CE40" s="18" t="n">
        <v>0.911571428571429</v>
      </c>
      <c r="CF40" s="18" t="n">
        <v>0.912228571428571</v>
      </c>
      <c r="CG40" s="18" t="n">
        <v>0.891657142857143</v>
      </c>
      <c r="CH40" s="18" t="n">
        <v>0.847311904761905</v>
      </c>
      <c r="CI40" s="18" t="n">
        <v>1.12181904761905</v>
      </c>
      <c r="CJ40" s="18" t="n">
        <v>1.07950714285714</v>
      </c>
      <c r="CK40" s="18" t="n">
        <v>1.10101904761905</v>
      </c>
      <c r="CL40" s="18" t="n">
        <v>1.27304047619048</v>
      </c>
      <c r="CM40" s="18" t="n">
        <v>1.1</v>
      </c>
      <c r="CN40" s="18" t="n">
        <v>0.980292857142857</v>
      </c>
      <c r="CO40" s="18" t="n">
        <v>1.03039523809524</v>
      </c>
      <c r="CP40" s="18" t="n">
        <v>1.02170714285714</v>
      </c>
      <c r="CQ40" s="18" t="n">
        <v>1.25665238095238</v>
      </c>
      <c r="CR40" s="18" t="n">
        <v>1.26772857142857</v>
      </c>
      <c r="CS40" s="18" t="n">
        <v>1.30634285714286</v>
      </c>
      <c r="CT40" s="18" t="n">
        <v>1.40118333333333</v>
      </c>
      <c r="CU40" s="19" t="n">
        <v>1.45072857142857</v>
      </c>
      <c r="CV40" s="19" t="n">
        <v>1.49213571428571</v>
      </c>
      <c r="CW40" s="18" t="n">
        <v>1.19634285714286</v>
      </c>
      <c r="CX40" s="18" t="n">
        <v>1.11129047619048</v>
      </c>
      <c r="CY40" s="18" t="n">
        <v>1.04693095238095</v>
      </c>
      <c r="CZ40" s="18" t="n">
        <v>1.21519285714286</v>
      </c>
      <c r="DA40" s="65" t="n">
        <v>1.48462380952381</v>
      </c>
      <c r="DB40" s="18" t="n">
        <v>1.2367380952381</v>
      </c>
      <c r="DC40" s="18" t="n">
        <f aca="false">+([1]L1!M61+[1]L2!L64+[1]L7!L44)/(3500*3)/0.4</f>
        <v>1.28429761904762</v>
      </c>
      <c r="DD40" s="18" t="n">
        <f aca="false">+(L1!M65+L2!L63+L7!L45)/(3500*3)/0.4</f>
        <v>1.37107857142857</v>
      </c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</row>
    <row r="41" customFormat="false" ht="18.75" hidden="false" customHeight="false" outlineLevel="0" collapsed="false">
      <c r="A41" s="7"/>
      <c r="B41" s="7" t="s">
        <v>40</v>
      </c>
      <c r="C41" s="28" t="n">
        <v>18.516948051948</v>
      </c>
      <c r="D41" s="28" t="n">
        <v>18.7322929936306</v>
      </c>
      <c r="E41" s="28" t="n">
        <v>18.4183536585366</v>
      </c>
      <c r="F41" s="28" t="n">
        <v>18.7076073619632</v>
      </c>
      <c r="G41" s="28" t="n">
        <v>18.8456097560976</v>
      </c>
      <c r="H41" s="28" t="n">
        <v>19.0220125786164</v>
      </c>
      <c r="I41" s="28" t="n">
        <v>19.6930769230769</v>
      </c>
      <c r="J41" s="28" t="n">
        <v>20.5625903614458</v>
      </c>
      <c r="K41" s="28" t="n">
        <v>20.1532352941176</v>
      </c>
      <c r="L41" s="28" t="n">
        <v>20.1329545454545</v>
      </c>
      <c r="M41" s="28" t="n">
        <v>20.370375</v>
      </c>
      <c r="N41" s="28" t="n">
        <v>18.9119871794872</v>
      </c>
      <c r="O41" s="28" t="n">
        <v>18.5035256410256</v>
      </c>
      <c r="P41" s="28" t="n">
        <v>18.2175</v>
      </c>
      <c r="Q41" s="28" t="n">
        <v>19.0957051282051</v>
      </c>
      <c r="R41" s="28" t="n">
        <v>20.9619205298013</v>
      </c>
      <c r="S41" s="28" t="n">
        <v>21.2567973856209</v>
      </c>
      <c r="T41" s="28" t="n">
        <v>20.3740625</v>
      </c>
      <c r="U41" s="28" t="n">
        <v>19.9339263803681</v>
      </c>
      <c r="V41" s="28" t="n">
        <v>19.2160869565217</v>
      </c>
      <c r="W41" s="28" t="n">
        <v>21.2848407643312</v>
      </c>
      <c r="X41" s="28" t="n">
        <v>20.8425170068027</v>
      </c>
      <c r="Y41" s="28" t="n">
        <v>21.3019205298013</v>
      </c>
      <c r="Z41" s="28" t="n">
        <v>20.8822839506173</v>
      </c>
      <c r="AA41" s="28" t="n">
        <v>21.1851190476191</v>
      </c>
      <c r="AB41" s="28" t="n">
        <v>20.3403105590062</v>
      </c>
      <c r="AC41" s="28" t="n">
        <v>20.5391428571429</v>
      </c>
      <c r="AD41" s="28" t="n">
        <v>20.9179054054054</v>
      </c>
      <c r="AE41" s="28" t="n">
        <v>21.3576973684211</v>
      </c>
      <c r="AF41" s="28" t="n">
        <v>21.695</v>
      </c>
      <c r="AG41" s="28" t="n">
        <v>20.7989677419355</v>
      </c>
      <c r="AH41" s="28" t="n">
        <v>20.569025974026</v>
      </c>
      <c r="AI41" s="28" t="n">
        <v>20.54</v>
      </c>
      <c r="AJ41" s="28" t="n">
        <v>19.6815032679739</v>
      </c>
      <c r="AK41" s="28" t="n">
        <v>19.6993333333333</v>
      </c>
      <c r="AL41" s="28" t="n">
        <v>19.4231506849315</v>
      </c>
      <c r="AM41" s="28" t="n">
        <v>20.8255479452055</v>
      </c>
      <c r="AN41" s="28" t="n">
        <v>20.4731851851852</v>
      </c>
      <c r="AO41" s="28" t="n">
        <v>20.4757857142857</v>
      </c>
      <c r="AP41" s="28" t="n">
        <v>21.2780434782609</v>
      </c>
      <c r="AQ41" s="28" t="n">
        <v>21.2702173913043</v>
      </c>
      <c r="AR41" s="28" t="n">
        <v>21.5397986577181</v>
      </c>
      <c r="AS41" s="28" t="n">
        <v>21.3950666666667</v>
      </c>
      <c r="AT41" s="28" t="n">
        <v>21.3875</v>
      </c>
      <c r="AU41" s="28" t="n">
        <v>22.1992753623188</v>
      </c>
      <c r="AV41" s="28" t="n">
        <v>21.2438461538462</v>
      </c>
      <c r="AW41" s="28" t="n">
        <v>22.3240277777778</v>
      </c>
      <c r="AX41" s="28" t="n">
        <v>22.1032432432433</v>
      </c>
      <c r="AY41" s="28" t="n">
        <v>21.9932026143791</v>
      </c>
      <c r="AZ41" s="28" t="n">
        <v>21.0717391304348</v>
      </c>
      <c r="BA41" s="28" t="n">
        <v>21.0787272727273</v>
      </c>
      <c r="BB41" s="28" t="n">
        <v>20.0133986928105</v>
      </c>
      <c r="BC41" s="28" t="n">
        <v>20.7420512820513</v>
      </c>
      <c r="BD41" s="28" t="n">
        <v>20.0138926174497</v>
      </c>
      <c r="BE41" s="28" t="n">
        <v>19.9686805555556</v>
      </c>
      <c r="BF41" s="28" t="n">
        <v>20.4004195804196</v>
      </c>
      <c r="BG41" s="28" t="n">
        <v>20.0504137931035</v>
      </c>
      <c r="BH41" s="28" t="n">
        <v>21.9186394557823</v>
      </c>
      <c r="BI41" s="28" t="n">
        <v>21.3490666666667</v>
      </c>
      <c r="BJ41" s="28" t="n">
        <v>20.7384137931035</v>
      </c>
      <c r="BK41" s="28" t="n">
        <v>20.0712925170068</v>
      </c>
      <c r="BL41" s="28" t="n">
        <v>19.8344827586207</v>
      </c>
      <c r="BM41" s="28" t="n">
        <v>21.6322794117647</v>
      </c>
      <c r="BN41" s="28" t="n">
        <v>22.589375</v>
      </c>
      <c r="BO41" s="28" t="n">
        <v>22.7660606060606</v>
      </c>
      <c r="BP41" s="28" t="n">
        <v>23.3286259541985</v>
      </c>
      <c r="BQ41" s="28" t="n">
        <v>24.265</v>
      </c>
      <c r="BR41" s="28" t="n">
        <v>23.7778523489933</v>
      </c>
      <c r="BS41" s="28" t="n">
        <v>22.7825352112676</v>
      </c>
      <c r="BT41" s="28" t="n">
        <v>24.5071830985916</v>
      </c>
      <c r="BU41" s="28" t="n">
        <v>21.67925</v>
      </c>
      <c r="BV41" s="28" t="n">
        <v>22.1665625</v>
      </c>
      <c r="BW41" s="28" t="n">
        <v>23.3356551724138</v>
      </c>
      <c r="BX41" s="28" t="n">
        <v>23.3356551724138</v>
      </c>
      <c r="BY41" s="28" t="n">
        <v>20.9180666666667</v>
      </c>
      <c r="BZ41" s="28" t="n">
        <v>21.3114379084967</v>
      </c>
      <c r="CA41" s="28" t="n">
        <v>20.9236764705882</v>
      </c>
      <c r="CB41" s="28" t="n">
        <v>21.2757364341085</v>
      </c>
      <c r="CC41" s="28" t="n">
        <v>20.2576744186047</v>
      </c>
      <c r="CD41" s="28" t="n">
        <v>20.4944776119403</v>
      </c>
      <c r="CE41" s="28" t="n">
        <v>21.9505263157895</v>
      </c>
      <c r="CF41" s="28" t="n">
        <v>21.5933333333333</v>
      </c>
      <c r="CG41" s="28" t="n">
        <v>21.6443795620438</v>
      </c>
      <c r="CH41" s="28" t="n">
        <v>20.1317518248175</v>
      </c>
      <c r="CI41" s="28" t="n">
        <v>19.7728057553957</v>
      </c>
      <c r="CJ41" s="28" t="n">
        <v>20.8603278688525</v>
      </c>
      <c r="CK41" s="28" t="n">
        <v>20.6819672131148</v>
      </c>
      <c r="CL41" s="28" t="n">
        <v>21.1773722627737</v>
      </c>
      <c r="CM41" s="28" t="n">
        <v>21.6888461538462</v>
      </c>
      <c r="CN41" s="28" t="n">
        <v>22.52734375</v>
      </c>
      <c r="CO41" s="28" t="n">
        <v>23.1568421052632</v>
      </c>
      <c r="CP41" s="28" t="n">
        <v>22.1712949640288</v>
      </c>
      <c r="CQ41" s="28" t="n">
        <v>22.0044117647059</v>
      </c>
      <c r="CR41" s="28" t="n">
        <v>24.3804511278196</v>
      </c>
      <c r="CS41" s="28" t="n">
        <v>24.6369343065693</v>
      </c>
      <c r="CT41" s="28" t="n">
        <v>23.2957046979866</v>
      </c>
      <c r="CU41" s="28" t="n">
        <v>22.6575352112676</v>
      </c>
      <c r="CV41" s="28" t="n">
        <v>21.1630625</v>
      </c>
      <c r="CW41" s="28" t="n">
        <v>19.8579470198675</v>
      </c>
      <c r="CX41" s="28" t="n">
        <v>20.5624812030075</v>
      </c>
      <c r="CY41" s="28" t="n">
        <v>20.797984496124</v>
      </c>
      <c r="CZ41" s="28" t="n">
        <v>21.5664705882353</v>
      </c>
      <c r="DA41" s="28" t="n">
        <v>22.0896078431373</v>
      </c>
      <c r="DB41" s="28" t="n">
        <v>22.1974149659864</v>
      </c>
      <c r="DC41" s="28" t="n">
        <f aca="false">+DC20/7/DC2</f>
        <v>21.5349006622517</v>
      </c>
      <c r="DD41" s="28" t="n">
        <f aca="false">+DD20/7/DD2</f>
        <v>20.7615483870968</v>
      </c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</row>
    <row r="42" customFormat="false" ht="18.75" hidden="false" customHeight="false" outlineLevel="0" collapsed="false">
      <c r="A42" s="7"/>
      <c r="B42" s="7" t="s">
        <v>41</v>
      </c>
      <c r="C42" s="28" t="n">
        <v>17.1409090909091</v>
      </c>
      <c r="D42" s="28" t="n">
        <v>17.8726114649682</v>
      </c>
      <c r="E42" s="28" t="n">
        <v>17.4390243902439</v>
      </c>
      <c r="F42" s="28" t="n">
        <v>16.8908851884312</v>
      </c>
      <c r="G42" s="28" t="n">
        <v>16.3358013937282</v>
      </c>
      <c r="H42" s="28" t="n">
        <v>16.187106918239</v>
      </c>
      <c r="I42" s="28" t="n">
        <v>16.459932375317</v>
      </c>
      <c r="J42" s="28" t="n">
        <v>17.8621772805508</v>
      </c>
      <c r="K42" s="28" t="n">
        <v>17.8932773109244</v>
      </c>
      <c r="L42" s="28" t="n">
        <v>17.5491071428571</v>
      </c>
      <c r="M42" s="28" t="n">
        <v>18.22125</v>
      </c>
      <c r="N42" s="28" t="n">
        <v>17.110347985348</v>
      </c>
      <c r="O42" s="28" t="n">
        <v>17.0429945054945</v>
      </c>
      <c r="P42" s="28" t="n">
        <v>15.0734126984127</v>
      </c>
      <c r="Q42" s="28" t="n">
        <v>15.8749542124542</v>
      </c>
      <c r="R42" s="28" t="n">
        <v>17.6719489120151</v>
      </c>
      <c r="S42" s="28" t="n">
        <v>17.6214285714286</v>
      </c>
      <c r="T42" s="28" t="n">
        <v>17.1905803571429</v>
      </c>
      <c r="U42" s="28" t="n">
        <v>15.9804995617879</v>
      </c>
      <c r="V42" s="28" t="n">
        <v>16.7361135758651</v>
      </c>
      <c r="W42" s="28" t="n">
        <v>19.0080527752502</v>
      </c>
      <c r="X42" s="28" t="n">
        <v>19.4436831875607</v>
      </c>
      <c r="Y42" s="28" t="n">
        <v>18.6809839167455</v>
      </c>
      <c r="Z42" s="28" t="n">
        <v>16.9400352733686</v>
      </c>
      <c r="AA42" s="28" t="n">
        <v>18.1539115646259</v>
      </c>
      <c r="AB42" s="28" t="n">
        <v>17.9580745341615</v>
      </c>
      <c r="AC42" s="28" t="n">
        <v>19.5387755102041</v>
      </c>
      <c r="AD42" s="28" t="n">
        <v>17.8281853281853</v>
      </c>
      <c r="AE42" s="28" t="n">
        <v>18.8200187969925</v>
      </c>
      <c r="AF42" s="28" t="n">
        <v>18.1612380952381</v>
      </c>
      <c r="AG42" s="28" t="n">
        <v>18.5936405529954</v>
      </c>
      <c r="AH42" s="28" t="n">
        <v>17.9582560296846</v>
      </c>
      <c r="AI42" s="28" t="n">
        <v>17.9923902894491</v>
      </c>
      <c r="AJ42" s="28" t="n">
        <v>17.2577964519141</v>
      </c>
      <c r="AK42" s="28" t="n">
        <v>17.6438095238095</v>
      </c>
      <c r="AL42" s="28" t="n">
        <v>17.2358610567515</v>
      </c>
      <c r="AM42" s="28" t="n">
        <v>17.6272015655577</v>
      </c>
      <c r="AN42" s="28" t="n">
        <v>18.0721693121693</v>
      </c>
      <c r="AO42" s="28" t="n">
        <v>17.2686224489796</v>
      </c>
      <c r="AP42" s="28" t="n">
        <v>18.2933229813665</v>
      </c>
      <c r="AQ42" s="28" t="n">
        <v>18.5987060041408</v>
      </c>
      <c r="AR42" s="28" t="n">
        <v>17.7722914669223</v>
      </c>
      <c r="AS42" s="28" t="n">
        <v>18.196</v>
      </c>
      <c r="AT42" s="28" t="n">
        <v>20.1154265873016</v>
      </c>
      <c r="AU42" s="28" t="n">
        <v>19.89016563147</v>
      </c>
      <c r="AV42" s="28"/>
      <c r="AW42" s="28" t="n">
        <v>20.3797123015873</v>
      </c>
      <c r="AX42" s="28" t="n">
        <v>19.8435328185328</v>
      </c>
      <c r="AY42" s="28" t="n">
        <v>19.6704014939309</v>
      </c>
      <c r="AZ42" s="30" t="n">
        <v>18.3470275066548</v>
      </c>
      <c r="BA42" s="28"/>
      <c r="BB42" s="28" t="n">
        <v>18.1624649859944</v>
      </c>
      <c r="BC42" s="28" t="n">
        <v>18.3949633699634</v>
      </c>
      <c r="BD42" s="28" t="n">
        <v>18.3696069031639</v>
      </c>
      <c r="BE42" s="28" t="n">
        <v>17.6855158730159</v>
      </c>
      <c r="BF42" s="28" t="n">
        <v>19.1087912087912</v>
      </c>
      <c r="BG42" s="28" t="n">
        <v>18.4791133004926</v>
      </c>
      <c r="BH42" s="66" t="n">
        <v>20.3931000971817</v>
      </c>
      <c r="BI42" s="29" t="n">
        <v>18.9350476190476</v>
      </c>
      <c r="BJ42" s="28"/>
      <c r="BK42" s="28" t="n">
        <v>18.448833819242</v>
      </c>
      <c r="BL42" s="28" t="n">
        <v>18.1935467980296</v>
      </c>
      <c r="BM42" s="28" t="n">
        <v>19.7027836134454</v>
      </c>
      <c r="BN42" s="28" t="n">
        <v>19.4977120535714</v>
      </c>
      <c r="BO42" s="28" t="n">
        <v>20.0394480519481</v>
      </c>
      <c r="BP42" s="63" t="n">
        <v>21.7928026172301</v>
      </c>
      <c r="BQ42" s="63" t="n">
        <v>21.2046066252588</v>
      </c>
      <c r="BR42" s="63" t="n">
        <v>21.1486577181208</v>
      </c>
      <c r="BS42" s="28" t="n">
        <v>20.398138832998</v>
      </c>
      <c r="BT42" s="28" t="n">
        <v>21.7118209255533</v>
      </c>
      <c r="BU42" s="63" t="n">
        <v>18.8238839285714</v>
      </c>
      <c r="BV42" s="28" t="n">
        <v>19.94375</v>
      </c>
      <c r="BW42" s="18" t="n">
        <v>21.5141871921182</v>
      </c>
      <c r="BX42" s="18" t="n">
        <v>18.8354679802956</v>
      </c>
      <c r="BY42" s="18" t="n">
        <v>18.843380952381</v>
      </c>
      <c r="BZ42" s="18" t="n">
        <v>19.2174603174603</v>
      </c>
      <c r="CA42" s="18" t="n">
        <v>18.5773109243697</v>
      </c>
      <c r="CB42" s="18" t="n">
        <v>19.6390919158361</v>
      </c>
      <c r="CC42" s="63" t="n">
        <v>17.9992248062016</v>
      </c>
      <c r="CD42" s="63" t="n">
        <v>17.4079957356077</v>
      </c>
      <c r="CE42" s="18" t="n">
        <v>19.4326530612245</v>
      </c>
      <c r="CF42" s="18" t="n">
        <v>18.2916666666667</v>
      </c>
      <c r="CG42" s="18" t="n">
        <v>18.2893639207508</v>
      </c>
      <c r="CH42" s="18" t="n">
        <v>17.1240875912409</v>
      </c>
      <c r="CI42" s="18" t="n">
        <v>17.2156217882837</v>
      </c>
      <c r="CJ42" s="18" t="n">
        <v>18.7844262295082</v>
      </c>
      <c r="CK42" s="18" t="n">
        <v>18.1978922716628</v>
      </c>
      <c r="CL42" s="18" t="n">
        <v>17.5397288842544</v>
      </c>
      <c r="CM42" s="19" t="n">
        <v>19.7617582417582</v>
      </c>
      <c r="CN42" s="19" t="n">
        <v>20.6313616071429</v>
      </c>
      <c r="CO42" s="19" t="n">
        <v>20.8218045112782</v>
      </c>
      <c r="CP42" s="19" t="n">
        <v>19.495632065776</v>
      </c>
      <c r="CQ42" s="19" t="n">
        <v>19.7310924369748</v>
      </c>
      <c r="CR42" s="19" t="n">
        <v>22.2331901181525</v>
      </c>
      <c r="CS42" s="19" t="n">
        <v>22.363503649635</v>
      </c>
      <c r="CT42" s="19" t="n">
        <v>19.9317833173538</v>
      </c>
      <c r="CU42" s="19" t="n">
        <v>21.0603621730382</v>
      </c>
      <c r="CV42" s="65" t="n">
        <v>18.4080803571429</v>
      </c>
      <c r="CW42" s="65" t="n">
        <v>18.2710501419111</v>
      </c>
      <c r="CX42" s="19" t="n">
        <v>20.168313641246</v>
      </c>
      <c r="CY42" s="19" t="n">
        <v>19.1952380952381</v>
      </c>
      <c r="CZ42" s="19" t="n">
        <v>19.2508928571429</v>
      </c>
      <c r="DA42" s="19" t="n">
        <v>18.4169000933707</v>
      </c>
      <c r="DB42" s="19" t="n">
        <v>19.4742468415938</v>
      </c>
      <c r="DC42" s="19" t="n">
        <f aca="false">+DC23/7/DC2</f>
        <v>19.3310785241249</v>
      </c>
      <c r="DD42" s="19" t="n">
        <f aca="false">+DD23/7/DD2</f>
        <v>18.3895391705069</v>
      </c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</row>
    <row r="43" customFormat="false" ht="18.75" hidden="false" customHeight="false" outlineLevel="0" collapsed="false">
      <c r="A43" s="7"/>
      <c r="B43" s="7" t="s">
        <v>42</v>
      </c>
      <c r="C43" s="7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67" t="n">
        <v>1.21451597459385</v>
      </c>
      <c r="P43" s="67" t="n">
        <v>1.2086932888121</v>
      </c>
      <c r="Q43" s="67" t="n">
        <v>1.18710077305832</v>
      </c>
      <c r="R43" s="67" t="n">
        <v>1.17503334743143</v>
      </c>
      <c r="S43" s="67" t="n">
        <v>1.17503334743143</v>
      </c>
      <c r="T43" s="67" t="n">
        <v>1.17538819022499</v>
      </c>
      <c r="U43" s="67" t="n">
        <v>1.18689433160759</v>
      </c>
      <c r="V43" s="67" t="n">
        <v>1.17053278752804</v>
      </c>
      <c r="W43" s="67" t="n">
        <v>1.18263791416784</v>
      </c>
      <c r="X43" s="67" t="n">
        <v>1.19930299058739</v>
      </c>
      <c r="Y43" s="67" t="n">
        <v>1.19675918979745</v>
      </c>
      <c r="Z43" s="67" t="n">
        <v>1.18853695324284</v>
      </c>
      <c r="AA43" s="67" t="n">
        <v>1.18853695324284</v>
      </c>
      <c r="AB43" s="67" t="n">
        <v>1.24401645191155</v>
      </c>
      <c r="AC43" s="67" t="n">
        <v>1.21289657283728</v>
      </c>
      <c r="AD43" s="68" t="n">
        <v>1.15878640776699</v>
      </c>
      <c r="AE43" s="67" t="n">
        <v>1.21184430056175</v>
      </c>
      <c r="AF43" s="67" t="n">
        <v>1.24039344262295</v>
      </c>
      <c r="AG43" s="68" t="n">
        <v>1.16045775873814</v>
      </c>
      <c r="AH43" s="67" t="n">
        <v>1.20791633869335</v>
      </c>
      <c r="AI43" s="67" t="n">
        <v>1.17584851509858</v>
      </c>
      <c r="AJ43" s="67" t="n">
        <v>1.18872222041454</v>
      </c>
      <c r="AK43" s="67" t="n">
        <v>1.19577777031339</v>
      </c>
      <c r="AL43" s="67" t="n">
        <v>1.19223270549734</v>
      </c>
      <c r="AM43" s="67" t="n">
        <v>1.18423045154185</v>
      </c>
      <c r="AN43" s="69" t="n">
        <v>1.17651834724747</v>
      </c>
      <c r="AO43" s="70" t="n">
        <v>1.16674361615229</v>
      </c>
      <c r="AP43" s="70" t="n">
        <v>1.1523703386198</v>
      </c>
      <c r="AQ43" s="69" t="n">
        <v>1.20913249745849</v>
      </c>
      <c r="AR43" s="69" t="n">
        <v>1.17812651674486</v>
      </c>
      <c r="AS43" s="69" t="n">
        <v>1.19546049622234</v>
      </c>
      <c r="AT43" s="69" t="n">
        <v>1.21241480485345</v>
      </c>
      <c r="AU43" s="67" t="n">
        <v>1.17398922916164</v>
      </c>
      <c r="AV43" s="67"/>
      <c r="AW43" s="67" t="n">
        <v>1.13758457179205</v>
      </c>
      <c r="AX43" s="67" t="n">
        <v>1.12257320526669</v>
      </c>
      <c r="AY43" s="67" t="n">
        <v>1.11710996979693</v>
      </c>
      <c r="AZ43" s="67" t="n">
        <v>1.15489854404585</v>
      </c>
      <c r="BA43" s="67"/>
      <c r="BB43" s="67" t="n">
        <v>1.12402130614612</v>
      </c>
      <c r="BC43" s="67" t="n">
        <v>1.1497218463389</v>
      </c>
      <c r="BD43" s="67" t="n">
        <v>1.20423290289497</v>
      </c>
      <c r="BE43" s="67" t="n">
        <v>1.20423290289497</v>
      </c>
      <c r="BF43" s="67" t="n">
        <v>1.15115421433391</v>
      </c>
      <c r="BG43" s="67" t="n">
        <v>1.18886637691579</v>
      </c>
      <c r="BH43" s="71" t="n">
        <v>1.06599971619129</v>
      </c>
      <c r="BI43" s="69" t="n">
        <v>1.14461212272387</v>
      </c>
      <c r="BJ43" s="67"/>
      <c r="BK43" s="67" t="n">
        <v>1.15483860653248</v>
      </c>
      <c r="BL43" s="67" t="n">
        <v>1.14724231392235</v>
      </c>
      <c r="BM43" s="67" t="n">
        <v>1.14633604267209</v>
      </c>
      <c r="BN43" s="67" t="n">
        <v>1.14440789473684</v>
      </c>
      <c r="BO43" s="67" t="n">
        <v>1.10742751897367</v>
      </c>
      <c r="BP43" s="67" t="n">
        <v>1.11920421159381</v>
      </c>
      <c r="BQ43" s="67" t="n">
        <v>1.12551087072122</v>
      </c>
      <c r="BR43" s="67" t="n">
        <v>1.12375959044181</v>
      </c>
      <c r="BS43" s="67" t="n">
        <v>1.1383094355355</v>
      </c>
      <c r="BT43" s="67" t="n">
        <v>1.11915463859963</v>
      </c>
      <c r="BU43" s="67" t="n">
        <v>1.10217124476235</v>
      </c>
      <c r="BV43" s="67" t="n">
        <v>1.08866106914432</v>
      </c>
      <c r="BW43" s="67" t="n">
        <v>1.11891278197521</v>
      </c>
      <c r="BX43" s="67" t="n">
        <v>1.09281249522412</v>
      </c>
      <c r="BY43" s="67" t="n">
        <v>1.13009044750048</v>
      </c>
      <c r="BZ43" s="67" t="n">
        <v>1.16344228525332</v>
      </c>
      <c r="CA43" s="67" t="n">
        <v>1.13692148454828</v>
      </c>
      <c r="CB43" s="67" t="n">
        <v>1.13692148454828</v>
      </c>
      <c r="CC43" s="67" t="n">
        <v>1.11809355692851</v>
      </c>
      <c r="CD43" s="46" t="n">
        <v>1.06935414731728</v>
      </c>
      <c r="CE43" s="46" t="n">
        <v>1.06451248081428</v>
      </c>
      <c r="CF43" s="67" t="n">
        <v>1.08809840425532</v>
      </c>
      <c r="CG43" s="67" t="n">
        <v>1.08809840425532</v>
      </c>
      <c r="CH43" s="67" t="n">
        <v>1.09727231536022</v>
      </c>
      <c r="CI43" s="67" t="n">
        <v>1.16628612895803</v>
      </c>
      <c r="CJ43" s="67" t="n">
        <v>1.13153581229166</v>
      </c>
      <c r="CK43" s="67" t="n">
        <v>1.13153581229166</v>
      </c>
      <c r="CL43" s="67" t="n">
        <v>1.09814242598448</v>
      </c>
      <c r="CM43" s="67" t="n">
        <v>1.1390134529148</v>
      </c>
      <c r="CN43" s="67" t="n">
        <v>1.1390134529148</v>
      </c>
      <c r="CO43" s="67" t="n">
        <v>1.1390134529148</v>
      </c>
      <c r="CP43" s="67" t="n">
        <v>1.14358470482273</v>
      </c>
      <c r="CQ43" s="67" t="n">
        <v>1.14358470482273</v>
      </c>
      <c r="CR43" s="67" t="n">
        <v>1.02999851124014</v>
      </c>
      <c r="CS43" s="67" t="n">
        <v>1.04846710010089</v>
      </c>
      <c r="CT43" s="67" t="n">
        <v>1.09660872455098</v>
      </c>
      <c r="CU43" s="67" t="n">
        <v>1.11</v>
      </c>
      <c r="CV43" s="67" t="n">
        <v>1.11164542294322</v>
      </c>
      <c r="CW43" s="67" t="n">
        <v>1.14769524572238</v>
      </c>
      <c r="CX43" s="67" t="n">
        <v>1.14149182289589</v>
      </c>
      <c r="CY43" s="67" t="n">
        <v>1.15209455936033</v>
      </c>
      <c r="CZ43" s="72" t="n">
        <v>1.03967501471261</v>
      </c>
      <c r="DA43" s="67" t="n">
        <v>1.08800298526028</v>
      </c>
      <c r="DB43" s="67" t="n">
        <v>1.09836794115393</v>
      </c>
      <c r="DC43" s="67" t="n">
        <f aca="false">+(557.16+180.84)/(515.91+160.91)</f>
        <v>1.09039330989037</v>
      </c>
      <c r="DD43" s="67" t="n">
        <f aca="false">+(543.64+184.89)/(496.85+155.37)</f>
        <v>1.1170003986385</v>
      </c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</row>
    <row r="44" customFormat="false" ht="18.75" hidden="false" customHeight="false" outlineLevel="0" collapsed="false">
      <c r="A44" s="7"/>
      <c r="B44" s="7" t="s">
        <v>43</v>
      </c>
      <c r="C44" s="7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8"/>
      <c r="AE44" s="67"/>
      <c r="AF44" s="67"/>
      <c r="AG44" s="68"/>
      <c r="AH44" s="67"/>
      <c r="AI44" s="67"/>
      <c r="AJ44" s="67"/>
      <c r="AK44" s="67"/>
      <c r="AL44" s="67"/>
      <c r="AM44" s="67"/>
      <c r="AN44" s="69"/>
      <c r="AO44" s="70"/>
      <c r="AP44" s="70"/>
      <c r="AQ44" s="69"/>
      <c r="AR44" s="69"/>
      <c r="AS44" s="69"/>
      <c r="AT44" s="69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71"/>
      <c r="BI44" s="69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46"/>
      <c r="CE44" s="46"/>
      <c r="CF44" s="67"/>
      <c r="CG44" s="67"/>
      <c r="CH44" s="67"/>
      <c r="CI44" s="67"/>
      <c r="CJ44" s="66" t="n">
        <v>16.845</v>
      </c>
      <c r="CK44" s="66" t="n">
        <v>15.485</v>
      </c>
      <c r="CL44" s="66" t="s">
        <v>44</v>
      </c>
      <c r="CM44" s="66" t="s">
        <v>45</v>
      </c>
      <c r="CN44" s="67" t="s">
        <v>46</v>
      </c>
      <c r="CO44" s="67" t="s">
        <v>47</v>
      </c>
      <c r="CP44" s="67" t="s">
        <v>48</v>
      </c>
      <c r="CQ44" s="67" t="s">
        <v>49</v>
      </c>
      <c r="CR44" s="67" t="s">
        <v>50</v>
      </c>
      <c r="CS44" s="67" t="s">
        <v>51</v>
      </c>
      <c r="CT44" s="67" t="s">
        <v>52</v>
      </c>
      <c r="CU44" s="67" t="s">
        <v>53</v>
      </c>
      <c r="CV44" s="67" t="s">
        <v>54</v>
      </c>
      <c r="CW44" s="67" t="s">
        <v>55</v>
      </c>
      <c r="CX44" s="67" t="s">
        <v>56</v>
      </c>
      <c r="CY44" s="67" t="s">
        <v>57</v>
      </c>
      <c r="CZ44" s="67" t="s">
        <v>58</v>
      </c>
      <c r="DA44" s="67" t="s">
        <v>59</v>
      </c>
      <c r="DB44" s="67" t="s">
        <v>60</v>
      </c>
      <c r="DC44" s="67" t="s">
        <v>61</v>
      </c>
      <c r="DD44" s="67" t="s">
        <v>62</v>
      </c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</row>
    <row r="45" customFormat="false" ht="18.75" hidden="false" customHeight="false" outlineLevel="0" collapsed="false">
      <c r="A45" s="7"/>
      <c r="B45" s="7" t="s">
        <v>63</v>
      </c>
      <c r="C45" s="73" t="n">
        <v>292.755354775164</v>
      </c>
      <c r="D45" s="73" t="n">
        <v>284.035235210264</v>
      </c>
      <c r="E45" s="73" t="n">
        <v>286.21863986014</v>
      </c>
      <c r="F45" s="73" t="n">
        <v>273.296466467765</v>
      </c>
      <c r="G45" s="73" t="n">
        <v>270.451489055376</v>
      </c>
      <c r="H45" s="73" t="n">
        <v>267.941608270312</v>
      </c>
      <c r="I45" s="73" t="n">
        <v>267.941608270312</v>
      </c>
      <c r="J45" s="73" t="n">
        <v>267.941608270312</v>
      </c>
      <c r="K45" s="73" t="n">
        <v>267.941608270312</v>
      </c>
      <c r="L45" s="73" t="n">
        <v>267.941608270312</v>
      </c>
      <c r="M45" s="73" t="n">
        <v>267.941608270312</v>
      </c>
      <c r="N45" s="73" t="n">
        <v>267.941608270312</v>
      </c>
      <c r="O45" s="73" t="n">
        <v>267.941608270312</v>
      </c>
      <c r="P45" s="73" t="n">
        <v>267.941608270312</v>
      </c>
      <c r="Q45" s="73" t="n">
        <v>267.941608270312</v>
      </c>
      <c r="R45" s="73" t="n">
        <v>267.941608270312</v>
      </c>
      <c r="S45" s="73" t="n">
        <v>290.408344394372</v>
      </c>
      <c r="T45" s="73" t="n">
        <v>290.734491740441</v>
      </c>
      <c r="U45" s="73" t="n">
        <v>289.038903132927</v>
      </c>
      <c r="V45" s="73" t="n">
        <v>290.941661895067</v>
      </c>
      <c r="W45" s="73" t="n">
        <v>291.005404538568</v>
      </c>
      <c r="X45" s="73" t="n">
        <v>292.199094841697</v>
      </c>
      <c r="Y45" s="73" t="n">
        <v>296.722011769591</v>
      </c>
      <c r="Z45" s="73" t="n">
        <v>299.584122852681</v>
      </c>
      <c r="AA45" s="73" t="n">
        <v>288.597522132184</v>
      </c>
      <c r="AB45" s="73" t="n">
        <v>293.055905132481</v>
      </c>
      <c r="AC45" s="73" t="n">
        <v>288.114058909547</v>
      </c>
      <c r="AD45" s="73" t="n">
        <v>290.155652409312</v>
      </c>
      <c r="AE45" s="73" t="n">
        <v>289.073185347949</v>
      </c>
      <c r="AF45" s="73" t="n">
        <v>289.001473572706</v>
      </c>
      <c r="AG45" s="73" t="n">
        <v>291.268572080043</v>
      </c>
      <c r="AH45" s="73" t="n">
        <v>288.061583759492</v>
      </c>
      <c r="AI45" s="73" t="n">
        <v>291.598393345044</v>
      </c>
      <c r="AJ45" s="73" t="n">
        <v>292.808806423165</v>
      </c>
      <c r="AK45" s="74" t="n">
        <v>284.834300442621</v>
      </c>
      <c r="AL45" s="74" t="n">
        <v>287.788504716138</v>
      </c>
      <c r="AM45" s="74" t="n">
        <v>281.608409658618</v>
      </c>
      <c r="AN45" s="75" t="n">
        <v>289.154304903327</v>
      </c>
      <c r="AO45" s="75" t="n">
        <v>287.759729957307</v>
      </c>
      <c r="AP45" s="75" t="n">
        <v>284.840595087529</v>
      </c>
      <c r="AQ45" s="75" t="n">
        <v>287.651412223407</v>
      </c>
      <c r="AR45" s="75" t="n">
        <v>284.532703045343</v>
      </c>
      <c r="AS45" s="75" t="n">
        <v>289.240824775723</v>
      </c>
      <c r="AT45" s="75" t="n">
        <v>286.125648847056</v>
      </c>
      <c r="AU45" s="75" t="n">
        <v>285.854745783001</v>
      </c>
      <c r="AV45" s="75"/>
      <c r="AW45" s="75" t="n">
        <v>290.531615776856</v>
      </c>
      <c r="AX45" s="75" t="n">
        <v>286.251268368851</v>
      </c>
      <c r="AY45" s="76" t="n">
        <v>292.164736317463</v>
      </c>
      <c r="AZ45" s="73" t="n">
        <v>290.59696233998</v>
      </c>
      <c r="BA45" s="73"/>
      <c r="BB45" s="73" t="n">
        <v>291.732009561999</v>
      </c>
      <c r="BC45" s="73" t="n">
        <v>288.927182846873</v>
      </c>
      <c r="BD45" s="73" t="n">
        <v>292.871797280722</v>
      </c>
      <c r="BE45" s="73" t="n">
        <v>295.220076288775</v>
      </c>
      <c r="BF45" s="73" t="n">
        <v>290.333988571668</v>
      </c>
      <c r="BG45" s="73" t="n">
        <v>286.543036206501</v>
      </c>
      <c r="BH45" s="77" t="n">
        <v>283.759098382139</v>
      </c>
      <c r="BI45" s="75" t="n">
        <v>299.129299158024</v>
      </c>
      <c r="BJ45" s="73"/>
      <c r="BK45" s="73" t="n">
        <v>298.38561198071</v>
      </c>
      <c r="BL45" s="73" t="n">
        <v>302.173687958433</v>
      </c>
      <c r="BM45" s="73" t="n">
        <v>302.180214905862</v>
      </c>
      <c r="BN45" s="73" t="n">
        <v>298.55103477686</v>
      </c>
      <c r="BO45" s="73" t="n">
        <v>301.690594039354</v>
      </c>
      <c r="BP45" s="73" t="n">
        <v>298.160108086469</v>
      </c>
      <c r="BQ45" s="73" t="n">
        <v>287.971887334533</v>
      </c>
      <c r="BR45" s="73" t="n">
        <v>292.242335564567</v>
      </c>
      <c r="BS45" s="73" t="n">
        <v>297.245073548451</v>
      </c>
      <c r="BT45" s="73" t="n">
        <v>296.594961900327</v>
      </c>
      <c r="BU45" s="73" t="n">
        <v>298.191495416869</v>
      </c>
      <c r="BV45" s="73" t="n">
        <v>309.169709450687</v>
      </c>
      <c r="BW45" s="73" t="n">
        <v>303.104037203083</v>
      </c>
      <c r="BX45" s="73" t="n">
        <v>293.335783031698</v>
      </c>
      <c r="BY45" s="73" t="n">
        <v>305.581540568748</v>
      </c>
      <c r="BZ45" s="73" t="n">
        <v>303.507290386213</v>
      </c>
      <c r="CA45" s="73" t="n">
        <v>304.024036504275</v>
      </c>
      <c r="CB45" s="73" t="n">
        <v>304.930475750109</v>
      </c>
      <c r="CC45" s="73" t="n">
        <v>305.447103049842</v>
      </c>
      <c r="CD45" s="73" t="n">
        <v>302.841089615217</v>
      </c>
      <c r="CE45" s="77" t="n">
        <v>288.908734896472</v>
      </c>
      <c r="CF45" s="73" t="n">
        <v>303.303708315058</v>
      </c>
      <c r="CG45" s="73" t="n">
        <v>304.925513840189</v>
      </c>
      <c r="CH45" s="73" t="n">
        <v>300.610565095603</v>
      </c>
      <c r="CI45" s="73" t="n">
        <v>304.972714736013</v>
      </c>
      <c r="CJ45" s="73" t="n">
        <v>302.617031025003</v>
      </c>
      <c r="CK45" s="73" t="n">
        <v>301.088041310083</v>
      </c>
      <c r="CL45" s="73" t="n">
        <v>302.285875652474</v>
      </c>
      <c r="CM45" s="78" t="n">
        <v>299.57250656168</v>
      </c>
      <c r="CN45" s="78" t="n">
        <v>296.185776032284</v>
      </c>
      <c r="CO45" s="78" t="n">
        <v>299.095271626146</v>
      </c>
      <c r="CP45" s="78" t="n">
        <v>298.572682103931</v>
      </c>
      <c r="CQ45" s="77" t="n">
        <v>310.631130217206</v>
      </c>
      <c r="CR45" s="77" t="n">
        <v>290.228802218454</v>
      </c>
      <c r="CS45" s="77" t="n">
        <v>296.093226898436</v>
      </c>
      <c r="CT45" s="77" t="n">
        <v>303.819393569149</v>
      </c>
      <c r="CU45" s="79" t="n">
        <v>317.560590427056</v>
      </c>
      <c r="CV45" s="76" t="n">
        <v>314.517261198862</v>
      </c>
      <c r="CW45" s="76" t="n">
        <v>320.03510420712</v>
      </c>
      <c r="CX45" s="76" t="n">
        <v>318.85954933508</v>
      </c>
      <c r="CY45" s="76" t="n">
        <v>317.349350671828</v>
      </c>
      <c r="CZ45" s="80" t="n">
        <v>309.011837822648</v>
      </c>
      <c r="DA45" s="76" t="n">
        <v>310.809941950366</v>
      </c>
      <c r="DB45" s="76" t="n">
        <v>310.424589550377</v>
      </c>
      <c r="DC45" s="76" t="n">
        <f aca="false">+DC32/DC23</f>
        <v>314.395491106277</v>
      </c>
      <c r="DD45" s="76" t="n">
        <f aca="false">+DD32/DD23</f>
        <v>313.956767647405</v>
      </c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</row>
    <row r="46" customFormat="false" ht="18.75" hidden="false" customHeight="false" outlineLevel="0" collapsed="false">
      <c r="A46" s="7"/>
      <c r="B46" s="7" t="s">
        <v>64</v>
      </c>
      <c r="C46" s="81" t="n">
        <v>170.335977441756</v>
      </c>
      <c r="D46" s="81" t="n">
        <v>169.028527525532</v>
      </c>
      <c r="E46" s="81" t="n">
        <v>169.155357112678</v>
      </c>
      <c r="F46" s="81" t="n">
        <v>178.536325678703</v>
      </c>
      <c r="G46" s="81" t="n">
        <v>178.769738990349</v>
      </c>
      <c r="H46" s="81" t="n">
        <v>178.884345986185</v>
      </c>
      <c r="I46" s="81" t="n">
        <v>178.145216352368</v>
      </c>
      <c r="J46" s="81" t="n">
        <v>178.286253510832</v>
      </c>
      <c r="K46" s="81" t="n">
        <v>178.459854035459</v>
      </c>
      <c r="L46" s="81" t="n">
        <v>178.565877117653</v>
      </c>
      <c r="M46" s="81" t="n">
        <v>175.808209758006</v>
      </c>
      <c r="N46" s="81" t="n">
        <v>183.539954570734</v>
      </c>
      <c r="O46" s="81" t="n">
        <v>182.497464255759</v>
      </c>
      <c r="P46" s="81" t="n">
        <v>164.669493508485</v>
      </c>
      <c r="Q46" s="81" t="n">
        <v>165.23011784419</v>
      </c>
      <c r="R46" s="81" t="n">
        <v>172.648532294264</v>
      </c>
      <c r="S46" s="81" t="n">
        <v>172.677001836106</v>
      </c>
      <c r="T46" s="81" t="n">
        <v>178.215001656414</v>
      </c>
      <c r="U46" s="81" t="n">
        <v>177.500693568372</v>
      </c>
      <c r="V46" s="81" t="n">
        <v>177.766472573583</v>
      </c>
      <c r="W46" s="81" t="n">
        <v>178.597002347858</v>
      </c>
      <c r="X46" s="82" t="n">
        <v>197.98380999753</v>
      </c>
      <c r="Y46" s="82" t="n">
        <v>197.52701214391</v>
      </c>
      <c r="Z46" s="82" t="n">
        <v>197.865959241527</v>
      </c>
      <c r="AA46" s="82" t="n">
        <v>194.051511657296</v>
      </c>
      <c r="AB46" s="82" t="n">
        <v>202.559662937886</v>
      </c>
      <c r="AC46" s="82" t="n">
        <v>192.714217800451</v>
      </c>
      <c r="AD46" s="82" t="n">
        <v>199.699506102242</v>
      </c>
      <c r="AE46" s="78" t="n">
        <v>224.513282527925</v>
      </c>
      <c r="AF46" s="78" t="n">
        <v>218.246881801616</v>
      </c>
      <c r="AG46" s="78" t="n">
        <v>218.013341829263</v>
      </c>
      <c r="AH46" s="78" t="n">
        <v>216.189304854123</v>
      </c>
      <c r="AI46" s="73" t="n">
        <v>215.737966642144</v>
      </c>
      <c r="AJ46" s="73" t="n">
        <v>215.76214263061</v>
      </c>
      <c r="AK46" s="73" t="n">
        <v>215.393650423094</v>
      </c>
      <c r="AL46" s="73" t="n">
        <v>214.711410155157</v>
      </c>
      <c r="AM46" s="73" t="n">
        <v>216.093986729846</v>
      </c>
      <c r="AN46" s="73" t="n">
        <v>212.197728393201</v>
      </c>
      <c r="AO46" s="73" t="n">
        <v>213.328087383591</v>
      </c>
      <c r="AP46" s="73" t="n">
        <v>213.730443939923</v>
      </c>
      <c r="AQ46" s="73" t="n">
        <v>214.491088389828</v>
      </c>
      <c r="AR46" s="73" t="n">
        <v>214.47342248709</v>
      </c>
      <c r="AS46" s="73" t="n">
        <v>212.046647551616</v>
      </c>
      <c r="AT46" s="73" t="n">
        <v>211.76797605867</v>
      </c>
      <c r="AU46" s="73" t="n">
        <v>213.006926299819</v>
      </c>
      <c r="AV46" s="73"/>
      <c r="AW46" s="73" t="n">
        <v>221.777503941337</v>
      </c>
      <c r="AX46" s="77" t="n">
        <v>227.87618780762</v>
      </c>
      <c r="AY46" s="77" t="n">
        <v>228.111871272066</v>
      </c>
      <c r="AZ46" s="73" t="n">
        <v>228.143877346932</v>
      </c>
      <c r="BA46" s="73"/>
      <c r="BB46" s="73" t="n">
        <v>217.082936691063</v>
      </c>
      <c r="BC46" s="73" t="n">
        <v>217.483022151769</v>
      </c>
      <c r="BD46" s="73" t="n">
        <v>220.464177552515</v>
      </c>
      <c r="BE46" s="73" t="n">
        <v>223.013273290121</v>
      </c>
      <c r="BF46" s="73" t="n">
        <v>221.614256194788</v>
      </c>
      <c r="BG46" s="73" t="n">
        <v>221.608098223298</v>
      </c>
      <c r="BH46" s="73" t="n">
        <v>221.719589492217</v>
      </c>
      <c r="BI46" s="73" t="n">
        <v>226.308695731755</v>
      </c>
      <c r="BJ46" s="73"/>
      <c r="BK46" s="73" t="n">
        <v>213.652752852333</v>
      </c>
      <c r="BL46" s="73" t="n">
        <v>212.857536670996</v>
      </c>
      <c r="BM46" s="73" t="n">
        <v>213.532054864341</v>
      </c>
      <c r="BN46" s="73" t="n">
        <v>213.602570877929</v>
      </c>
      <c r="BO46" s="73" t="n">
        <v>213.748184357542</v>
      </c>
      <c r="BP46" s="77" t="n">
        <v>192.550354724618</v>
      </c>
      <c r="BQ46" s="77" t="n">
        <v>192.924596581052</v>
      </c>
      <c r="BR46" s="75" t="n">
        <v>193.179483927084</v>
      </c>
      <c r="BS46" s="75" t="n">
        <v>197.594521600991</v>
      </c>
      <c r="BT46" s="75" t="n">
        <v>197.835754064079</v>
      </c>
      <c r="BU46" s="75" t="n">
        <v>197.083332230608</v>
      </c>
      <c r="BV46" s="75" t="n">
        <v>197.296070547336</v>
      </c>
      <c r="BW46" s="75" t="n">
        <v>197.590324388456</v>
      </c>
      <c r="BX46" s="75" t="n">
        <v>197.590324388456</v>
      </c>
      <c r="BY46" s="75" t="n">
        <v>196.376356627023</v>
      </c>
      <c r="BZ46" s="75" t="n">
        <v>196.407267528049</v>
      </c>
      <c r="CA46" s="75" t="n">
        <v>196.349042611695</v>
      </c>
      <c r="CB46" s="75" t="n">
        <v>196.542275321468</v>
      </c>
      <c r="CC46" s="75" t="n">
        <v>191.852341428283</v>
      </c>
      <c r="CD46" s="75" t="n">
        <v>195.338036443422</v>
      </c>
      <c r="CE46" s="75" t="n">
        <v>201.01630168353</v>
      </c>
      <c r="CF46" s="75" t="n">
        <v>200.987993924841</v>
      </c>
      <c r="CG46" s="75" t="n">
        <v>199.914114309638</v>
      </c>
      <c r="CH46" s="75" t="n">
        <v>199.548838863981</v>
      </c>
      <c r="CI46" s="75" t="n">
        <v>200.521002650291</v>
      </c>
      <c r="CJ46" s="75" t="n">
        <v>194.319900253818</v>
      </c>
      <c r="CK46" s="75" t="n">
        <v>194.243151176133</v>
      </c>
      <c r="CL46" s="75" t="n">
        <v>194.310487423505</v>
      </c>
      <c r="CM46" s="75" t="n">
        <v>194.712725745485</v>
      </c>
      <c r="CN46" s="75" t="n">
        <v>195.022298456261</v>
      </c>
      <c r="CO46" s="75" t="n">
        <v>195.246846819744</v>
      </c>
      <c r="CP46" s="75" t="n">
        <v>194.916621544441</v>
      </c>
      <c r="CQ46" s="75" t="n">
        <v>197.070321584336</v>
      </c>
      <c r="CR46" s="75" t="n">
        <v>197.80028768833</v>
      </c>
      <c r="CS46" s="75" t="n">
        <v>195.773066587041</v>
      </c>
      <c r="CT46" s="75" t="n">
        <v>195.30748125847</v>
      </c>
      <c r="CU46" s="75" t="n">
        <v>198.603532378974</v>
      </c>
      <c r="CV46" s="75" t="n">
        <v>198.091056495728</v>
      </c>
      <c r="CW46" s="75" t="n">
        <v>196.100236606872</v>
      </c>
      <c r="CX46" s="75" t="n">
        <v>196.413279231999</v>
      </c>
      <c r="CY46" s="75" t="n">
        <v>196.590046234551</v>
      </c>
      <c r="CZ46" s="75" t="n">
        <v>196.948696186226</v>
      </c>
      <c r="DA46" s="75" t="n">
        <v>197.058503188145</v>
      </c>
      <c r="DB46" s="75" t="n">
        <v>197.12694371995</v>
      </c>
      <c r="DC46" s="75" t="n">
        <f aca="false">+DC33/DC21</f>
        <v>207.365448483677</v>
      </c>
      <c r="DD46" s="75" t="n">
        <f aca="false">+DD33/DD21</f>
        <v>204.151839508052</v>
      </c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</row>
    <row r="47" customFormat="false" ht="18.75" hidden="false" customHeight="false" outlineLevel="0" collapsed="false">
      <c r="A47" s="7"/>
      <c r="B47" s="7" t="s">
        <v>65</v>
      </c>
      <c r="C47" s="83" t="n">
        <v>12.7740692262951</v>
      </c>
      <c r="D47" s="83" t="n">
        <v>13.313410058664</v>
      </c>
      <c r="E47" s="83" t="n">
        <v>12.9889348283737</v>
      </c>
      <c r="F47" s="83" t="n">
        <v>11.9883559092632</v>
      </c>
      <c r="G47" s="83" t="n">
        <v>11.4765695268974</v>
      </c>
      <c r="H47" s="83" t="n">
        <v>11.2634402123368</v>
      </c>
      <c r="I47" s="83" t="n">
        <v>10.9573612437061</v>
      </c>
      <c r="J47" s="83" t="n">
        <v>12.1877046677207</v>
      </c>
      <c r="K47" s="83" t="n">
        <v>12.3301970128164</v>
      </c>
      <c r="L47" s="83" t="n">
        <v>12.0163521736962</v>
      </c>
      <c r="M47" s="83" t="n">
        <v>12.5775252821478</v>
      </c>
      <c r="N47" s="83" t="n">
        <v>12.1483780690788</v>
      </c>
      <c r="O47" s="83" t="n">
        <v>12.1553673379985</v>
      </c>
      <c r="P47" s="83" t="n">
        <v>9.78420706500038</v>
      </c>
      <c r="Q47" s="83" t="n">
        <v>10.3089213953629</v>
      </c>
      <c r="R47" s="83" t="n">
        <v>12.296026109433</v>
      </c>
      <c r="S47" s="83" t="n">
        <v>12.5957092023199</v>
      </c>
      <c r="T47" s="83" t="n">
        <v>12.6675566691604</v>
      </c>
      <c r="U47" s="83" t="n">
        <v>11.5141153503092</v>
      </c>
      <c r="V47" s="83" t="n">
        <v>11.7436429465222</v>
      </c>
      <c r="W47" s="83" t="n">
        <v>13.5383255348322</v>
      </c>
      <c r="X47" s="83" t="n">
        <v>13.5855596641599</v>
      </c>
      <c r="Y47" s="83" t="n">
        <v>12.8750462788914</v>
      </c>
      <c r="Z47" s="83" t="n">
        <v>11.2073293673597</v>
      </c>
      <c r="AA47" s="83" t="n">
        <v>12.2396778202627</v>
      </c>
      <c r="AB47" s="83" t="n">
        <v>12.124534926622</v>
      </c>
      <c r="AC47" s="83" t="n">
        <v>13.9387546940185</v>
      </c>
      <c r="AD47" s="83" t="n">
        <v>11.9446744870841</v>
      </c>
      <c r="AE47" s="83" t="n">
        <v>12.7689739774664</v>
      </c>
      <c r="AF47" s="83" t="n">
        <v>12.2186600479705</v>
      </c>
      <c r="AG47" s="83" t="n">
        <v>12.8790914041329</v>
      </c>
      <c r="AH47" s="83" t="n">
        <v>12.4340633071069</v>
      </c>
      <c r="AI47" s="28" t="n">
        <v>12.6139501104969</v>
      </c>
      <c r="AJ47" s="28" t="n">
        <v>12.0061259195192</v>
      </c>
      <c r="AK47" s="28" t="n">
        <v>12.220445203909</v>
      </c>
      <c r="AL47" s="28" t="n">
        <v>11.9943362027458</v>
      </c>
      <c r="AM47" s="28" t="n">
        <v>11.872870268739</v>
      </c>
      <c r="AN47" s="28" t="n">
        <v>12.4283245938914</v>
      </c>
      <c r="AO47" s="30" t="n">
        <v>11.4139647077247</v>
      </c>
      <c r="AP47" s="30" t="n">
        <v>12.1914463697455</v>
      </c>
      <c r="AQ47" s="28" t="n">
        <v>12.5226851795416</v>
      </c>
      <c r="AR47" s="28" t="n">
        <v>11.5792013546191</v>
      </c>
      <c r="AS47" s="28" t="n">
        <v>11.9690719155207</v>
      </c>
      <c r="AT47" s="28" t="n">
        <v>13.8387268255038</v>
      </c>
      <c r="AU47" s="28" t="n">
        <v>13.3785653952327</v>
      </c>
      <c r="AV47" s="28"/>
      <c r="AW47" s="28" t="n">
        <v>14.1344861664765</v>
      </c>
      <c r="AX47" s="28" t="n">
        <v>13.1672446135219</v>
      </c>
      <c r="AY47" s="28" t="n">
        <v>13.1384639636069</v>
      </c>
      <c r="AZ47" s="28" t="n">
        <v>11.9444241493984</v>
      </c>
      <c r="BA47" s="28"/>
      <c r="BB47" s="28" t="n">
        <v>12.2789747854699</v>
      </c>
      <c r="BC47" s="28" t="n">
        <v>12.233031977013</v>
      </c>
      <c r="BD47" s="28" t="n">
        <v>12.3915371733137</v>
      </c>
      <c r="BE47" s="28" t="n">
        <v>11.7256694454039</v>
      </c>
      <c r="BF47" s="28" t="n">
        <v>13.0461506948021</v>
      </c>
      <c r="BG47" s="28" t="n">
        <v>12.3636110799116</v>
      </c>
      <c r="BH47" s="28" t="n">
        <v>13.676492293067</v>
      </c>
      <c r="BI47" s="28" t="n">
        <v>13.423874884309</v>
      </c>
      <c r="BJ47" s="28"/>
      <c r="BK47" s="28" t="n">
        <v>13.1373111763827</v>
      </c>
      <c r="BL47" s="28" t="n">
        <v>12.4052939208259</v>
      </c>
      <c r="BM47" s="28" t="n">
        <v>13.4976177412799</v>
      </c>
      <c r="BN47" s="28" t="n">
        <v>13.0817870316418</v>
      </c>
      <c r="BO47" s="30" t="n">
        <v>13.5830687428973</v>
      </c>
      <c r="BP47" s="66" t="n">
        <v>15.2490089687838</v>
      </c>
      <c r="BQ47" s="66" t="n">
        <v>14.2249777853986</v>
      </c>
      <c r="BR47" s="29" t="n">
        <v>14.1588558360281</v>
      </c>
      <c r="BS47" s="29" t="n">
        <v>13.4677722053913</v>
      </c>
      <c r="BT47" s="29" t="n">
        <v>14.5168089208818</v>
      </c>
      <c r="BU47" s="29" t="n">
        <v>12.1224872814805</v>
      </c>
      <c r="BV47" s="29" t="n">
        <v>13.5259616505458</v>
      </c>
      <c r="BW47" s="29" t="n">
        <v>14.4623201258779</v>
      </c>
      <c r="BX47" s="63" t="n">
        <v>11.7240508191173</v>
      </c>
      <c r="BY47" s="63" t="n">
        <v>12.400682012417</v>
      </c>
      <c r="BZ47" s="29" t="n">
        <v>13.2444931542101</v>
      </c>
      <c r="CA47" s="63" t="n">
        <v>12.6303200057165</v>
      </c>
      <c r="CB47" s="29" t="n">
        <v>13.6299575416312</v>
      </c>
      <c r="CC47" s="63" t="n">
        <v>11.9029220875776</v>
      </c>
      <c r="CD47" s="63" t="n">
        <v>11.3910823747821</v>
      </c>
      <c r="CE47" s="29" t="n">
        <v>13.4567059443416</v>
      </c>
      <c r="CF47" s="29" t="n">
        <v>12.6322888127301</v>
      </c>
      <c r="CG47" s="29" t="n">
        <v>12.4796949179035</v>
      </c>
      <c r="CH47" s="29" t="n">
        <v>11.6110094987927</v>
      </c>
      <c r="CI47" s="29" t="n">
        <v>12.0606427926926</v>
      </c>
      <c r="CJ47" s="29" t="n">
        <v>12.8744487572958</v>
      </c>
      <c r="CK47" s="29" t="n">
        <v>12.2990098614161</v>
      </c>
      <c r="CL47" s="29" t="n">
        <v>11.6283275168267</v>
      </c>
      <c r="CM47" s="29" t="n">
        <v>13.571457198167</v>
      </c>
      <c r="CN47" s="29" t="n">
        <v>14.1834790675646</v>
      </c>
      <c r="CO47" s="29" t="n">
        <v>14.2958038518983</v>
      </c>
      <c r="CP47" s="29" t="n">
        <v>13.16371661693</v>
      </c>
      <c r="CQ47" s="29" t="n">
        <v>13.6489258697831</v>
      </c>
      <c r="CR47" s="29" t="n">
        <v>15.1176860024575</v>
      </c>
      <c r="CS47" s="29" t="n">
        <v>15.4134604099331</v>
      </c>
      <c r="CT47" s="29" t="n">
        <v>13.4688179183362</v>
      </c>
      <c r="CU47" s="29" t="n">
        <v>15.5900626985708</v>
      </c>
      <c r="CV47" s="29" t="n">
        <v>13.2560667072416</v>
      </c>
      <c r="CW47" s="29" t="n">
        <v>12.9722984929719</v>
      </c>
      <c r="CX47" s="29" t="n">
        <v>14.6675976699553</v>
      </c>
      <c r="CY47" s="29" t="n">
        <v>13.5594545942033</v>
      </c>
      <c r="CZ47" s="29" t="n">
        <v>13.2227334150883</v>
      </c>
      <c r="DA47" s="29" t="n">
        <v>12.3466311696691</v>
      </c>
      <c r="DB47" s="29" t="n">
        <v>13.3474353678132</v>
      </c>
      <c r="DC47" s="29" t="n">
        <f aca="false">+(DC35/DC45)/DC2/7</f>
        <v>13.142052065411</v>
      </c>
      <c r="DD47" s="29" t="n">
        <f aca="false">+(DD35/DD45)/DD2/7</f>
        <v>12.7342537404481</v>
      </c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</row>
    <row r="48" customFormat="false" ht="18.75" hidden="false" customHeight="false" outlineLevel="0" collapsed="false">
      <c r="A48" s="7"/>
      <c r="B48" s="7" t="s">
        <v>66</v>
      </c>
      <c r="C48" s="51" t="n">
        <v>1278.41575381141</v>
      </c>
      <c r="D48" s="51" t="n">
        <v>1294.97384381058</v>
      </c>
      <c r="E48" s="51" t="n">
        <v>1273.69858165429</v>
      </c>
      <c r="F48" s="51" t="n">
        <v>1339.84392875137</v>
      </c>
      <c r="G48" s="51" t="n">
        <v>1314.18649404972</v>
      </c>
      <c r="H48" s="51" t="n">
        <v>1319.25517576641</v>
      </c>
      <c r="I48" s="51" t="n">
        <v>1474.36775862562</v>
      </c>
      <c r="J48" s="51" t="n">
        <v>1520.42731796752</v>
      </c>
      <c r="K48" s="51" t="n">
        <v>1490.58068201194</v>
      </c>
      <c r="L48" s="51" t="n">
        <v>1482.45526460255</v>
      </c>
      <c r="M48" s="51" t="n">
        <v>1512.18867753623</v>
      </c>
      <c r="N48" s="51" t="n">
        <v>1329.51819955407</v>
      </c>
      <c r="O48" s="51" t="n">
        <v>1309.59868388455</v>
      </c>
      <c r="P48" s="51" t="n">
        <v>1417.19826388889</v>
      </c>
      <c r="Q48" s="51" t="n">
        <v>1491.37178469678</v>
      </c>
      <c r="R48" s="51" t="n">
        <v>1440.43340166089</v>
      </c>
      <c r="S48" s="51" t="n">
        <v>1459.51084137359</v>
      </c>
      <c r="T48" s="51" t="n">
        <v>1314.99899305556</v>
      </c>
      <c r="U48" s="51" t="n">
        <v>1290.95879345603</v>
      </c>
      <c r="V48" s="51" t="n">
        <v>1452.51770186335</v>
      </c>
      <c r="W48" s="51" t="n">
        <v>1591.72018831349</v>
      </c>
      <c r="X48" s="51" t="n">
        <v>1711.73839100858</v>
      </c>
      <c r="Y48" s="51" t="n">
        <v>1722.74949611287</v>
      </c>
      <c r="Z48" s="51" t="n">
        <v>1717.42767042405</v>
      </c>
      <c r="AA48" s="51" t="n">
        <v>1706.83320393375</v>
      </c>
      <c r="AB48" s="51" t="n">
        <v>1709.55322981366</v>
      </c>
      <c r="AC48" s="51" t="n">
        <v>1613.44472732919</v>
      </c>
      <c r="AD48" s="51" t="n">
        <v>1707.13392655699</v>
      </c>
      <c r="AE48" s="55" t="n">
        <v>1749.19480066362</v>
      </c>
      <c r="AF48" s="55" t="n">
        <v>1717.41381248116</v>
      </c>
      <c r="AG48" s="55" t="n">
        <v>1664.46857067041</v>
      </c>
      <c r="AH48" s="55" t="n">
        <v>1591.30770465839</v>
      </c>
      <c r="AI48" s="51" t="n">
        <v>1568.34451488491</v>
      </c>
      <c r="AJ48" s="51" t="n">
        <v>1537.73538031827</v>
      </c>
      <c r="AK48" s="51" t="n">
        <v>1544.76018210435</v>
      </c>
      <c r="AL48" s="51" t="n">
        <v>1508.45060016677</v>
      </c>
      <c r="AM48" s="51" t="n">
        <v>1620.46808514592</v>
      </c>
      <c r="AN48" s="51" t="n">
        <v>1631.94199649597</v>
      </c>
      <c r="AO48" s="51" t="n">
        <v>1684.73473061598</v>
      </c>
      <c r="AP48" s="51" t="n">
        <v>1738.06216520479</v>
      </c>
      <c r="AQ48" s="51" t="n">
        <v>1747.77597089477</v>
      </c>
      <c r="AR48" s="51" t="n">
        <v>1762.13666985702</v>
      </c>
      <c r="AS48" s="51" t="n">
        <v>1801.08181497391</v>
      </c>
      <c r="AT48" s="51" t="n">
        <v>1795.92479196256</v>
      </c>
      <c r="AU48" s="55" t="n">
        <v>1861.37183017013</v>
      </c>
      <c r="AV48" s="51"/>
      <c r="AW48" s="55" t="n">
        <v>1814.4356399256</v>
      </c>
      <c r="AX48" s="55" t="n">
        <v>1911.09596668038</v>
      </c>
      <c r="AY48" s="55" t="n">
        <v>1908.40180618926</v>
      </c>
      <c r="AZ48" s="51" t="n">
        <v>1860.57708668647</v>
      </c>
      <c r="BA48" s="51"/>
      <c r="BB48" s="51" t="n">
        <v>1716.40241943734</v>
      </c>
      <c r="BC48" s="51" t="n">
        <v>1780.34947826087</v>
      </c>
      <c r="BD48" s="51" t="n">
        <v>1750.80802605073</v>
      </c>
      <c r="BE48" s="51" t="n">
        <v>1759.46631702899</v>
      </c>
      <c r="BF48" s="51" t="n">
        <v>1760.19060170265</v>
      </c>
      <c r="BG48" s="51" t="n">
        <v>1752.35457421289</v>
      </c>
      <c r="BH48" s="51" t="n">
        <v>1905.89857468205</v>
      </c>
      <c r="BI48" s="51" t="n">
        <v>1648.55323768116</v>
      </c>
      <c r="BJ48" s="51"/>
      <c r="BK48" s="51" t="n">
        <v>1584.88193433895</v>
      </c>
      <c r="BL48" s="51" t="n">
        <v>1749.05771874063</v>
      </c>
      <c r="BM48" s="51" t="n">
        <v>1875.07835677749</v>
      </c>
      <c r="BN48" s="51" t="n">
        <v>1915.48105434783</v>
      </c>
      <c r="BO48" s="51" t="n">
        <v>1947.82890909091</v>
      </c>
      <c r="BP48" s="53" t="n">
        <v>1951.09822151629</v>
      </c>
      <c r="BQ48" s="53" t="n">
        <v>2009.93688990908</v>
      </c>
      <c r="BR48" s="52" t="n">
        <v>2042.71602715639</v>
      </c>
      <c r="BS48" s="52" t="n">
        <v>2060.01733794069</v>
      </c>
      <c r="BT48" s="52" t="n">
        <v>2134.00431139793</v>
      </c>
      <c r="BU48" s="52" t="n">
        <v>1998.29948757764</v>
      </c>
      <c r="BV48" s="52" t="n">
        <v>1984.18575931677</v>
      </c>
      <c r="BW48" s="52" t="n">
        <v>2137.44937759692</v>
      </c>
      <c r="BX48" s="52" t="n">
        <v>2086.03312143928</v>
      </c>
      <c r="BY48" s="52" t="n">
        <v>1968.76986749482</v>
      </c>
      <c r="BZ48" s="52" t="n">
        <v>1812.83907928389</v>
      </c>
      <c r="CA48" s="52" t="n">
        <v>1808.02818414322</v>
      </c>
      <c r="CB48" s="52" t="n">
        <v>1832.36820357263</v>
      </c>
      <c r="CC48" s="52" t="n">
        <v>1862.09800471857</v>
      </c>
      <c r="CD48" s="52" t="n">
        <v>1822.16859831278</v>
      </c>
      <c r="CE48" s="52" t="n">
        <v>1726.50332134685</v>
      </c>
      <c r="CF48" s="52" t="n">
        <v>1716.51028985507</v>
      </c>
      <c r="CG48" s="52" t="n">
        <v>1771.51630593462</v>
      </c>
      <c r="CH48" s="52" t="n">
        <v>1657.28952078705</v>
      </c>
      <c r="CI48" s="84" t="n">
        <v>1572.12793869252</v>
      </c>
      <c r="CJ48" s="52" t="n">
        <v>1788.45983606557</v>
      </c>
      <c r="CK48" s="52" t="n">
        <v>1776.08295081967</v>
      </c>
      <c r="CL48" s="52" t="n">
        <v>1786.93313868613</v>
      </c>
      <c r="CM48" s="52" t="n">
        <v>1854.444</v>
      </c>
      <c r="CN48" s="52" t="n">
        <v>1909.77109375</v>
      </c>
      <c r="CO48" s="52" t="n">
        <v>1951.89593984962</v>
      </c>
      <c r="CP48" s="52" t="n">
        <v>1890.53697841727</v>
      </c>
      <c r="CQ48" s="52" t="n">
        <v>1889.31027493606</v>
      </c>
      <c r="CR48" s="52" t="n">
        <v>2065.12423667865</v>
      </c>
      <c r="CS48" s="52" t="n">
        <v>2057.86072992701</v>
      </c>
      <c r="CT48" s="52" t="n">
        <v>1963.57422818792</v>
      </c>
      <c r="CU48" s="52" t="n">
        <v>1737.15153092468</v>
      </c>
      <c r="CV48" s="52" t="n">
        <v>1620.39722282609</v>
      </c>
      <c r="CW48" s="52" t="n">
        <v>1695.78653613591</v>
      </c>
      <c r="CX48" s="52" t="n">
        <v>1753.95581562602</v>
      </c>
      <c r="CY48" s="52" t="n">
        <v>1788.51223458038</v>
      </c>
      <c r="CZ48" s="52" t="n">
        <v>1862.77262787724</v>
      </c>
      <c r="DA48" s="52" t="n">
        <v>1886.69993179881</v>
      </c>
      <c r="DB48" s="52" t="n">
        <v>1901.91293700089</v>
      </c>
      <c r="DC48" s="52" t="n">
        <f aca="false">+(DC33/DC2/7)+(DC34/7/DC2)</f>
        <v>1945.8020129571</v>
      </c>
      <c r="DD48" s="52" t="n">
        <f aca="false">+(DD33/DD2/7)+(DD34/7/DD2)</f>
        <v>1775.51513374474</v>
      </c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</row>
    <row r="49" customFormat="false" ht="18.75" hidden="false" customHeight="false" outlineLevel="0" collapsed="false">
      <c r="A49" s="7"/>
      <c r="B49" s="7" t="s">
        <v>67</v>
      </c>
      <c r="C49" s="7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85" t="n">
        <v>0.124779662845124</v>
      </c>
      <c r="AM49" s="86" t="n">
        <v>0.122372467388288</v>
      </c>
      <c r="AN49" s="85" t="n">
        <v>0.12555</v>
      </c>
      <c r="AO49" s="85" t="n">
        <v>0.125501307372993</v>
      </c>
      <c r="AP49" s="85" t="n">
        <v>0.123722862146921</v>
      </c>
      <c r="AQ49" s="85" t="n">
        <v>0.124669729800433</v>
      </c>
      <c r="AR49" s="85" t="n">
        <v>0.123516305667197</v>
      </c>
      <c r="AS49" s="87" t="n">
        <v>0.125496446105371</v>
      </c>
      <c r="AT49" s="87" t="n">
        <v>0.123355041711156</v>
      </c>
      <c r="AU49" s="88" t="n">
        <v>0.122842317280719</v>
      </c>
      <c r="AV49" s="88"/>
      <c r="AW49" s="88" t="n">
        <v>0.124713585084762</v>
      </c>
      <c r="AX49" s="88" t="n">
        <v>0.12306412619966</v>
      </c>
      <c r="AY49" s="86" t="n">
        <v>0.125229980538283</v>
      </c>
      <c r="AZ49" s="88" t="n">
        <v>0.125019949606086</v>
      </c>
      <c r="BA49" s="88"/>
      <c r="BB49" s="88" t="n">
        <v>0.125117211597779</v>
      </c>
      <c r="BC49" s="88" t="n">
        <v>0.123301787696704</v>
      </c>
      <c r="BD49" s="86" t="n">
        <v>0.126457371016989</v>
      </c>
      <c r="BE49" s="88" t="n">
        <v>0.128057440960341</v>
      </c>
      <c r="BF49" s="89" t="n">
        <v>0.12510155322853</v>
      </c>
      <c r="BG49" s="90" t="n">
        <v>0.124001002329884</v>
      </c>
      <c r="BH49" s="90" t="n">
        <v>0.12276728061188</v>
      </c>
      <c r="BI49" s="88" t="n">
        <v>0.122143367300747</v>
      </c>
      <c r="BJ49" s="88"/>
      <c r="BK49" s="88" t="n">
        <v>0.122870755932016</v>
      </c>
      <c r="BL49" s="86" t="n">
        <v>0.124529078409765</v>
      </c>
      <c r="BM49" s="86" t="n">
        <v>0.124133592435911</v>
      </c>
      <c r="BN49" s="88" t="n">
        <v>0.123339792042908</v>
      </c>
      <c r="BO49" s="88" t="n">
        <v>0.124284622592344</v>
      </c>
      <c r="BP49" s="88" t="n">
        <v>0.124908927141713</v>
      </c>
      <c r="BQ49" s="90" t="n">
        <v>0.120679175830479</v>
      </c>
      <c r="BR49" s="90" t="n">
        <v>0.121566049582805</v>
      </c>
      <c r="BS49" s="88" t="n">
        <v>0.123879511238795</v>
      </c>
      <c r="BT49" s="88" t="n">
        <v>0.123573608012399</v>
      </c>
      <c r="BU49" s="88" t="n">
        <v>0.123786507927097</v>
      </c>
      <c r="BV49" s="88" t="n">
        <v>0.125172135917984</v>
      </c>
      <c r="BW49" s="88" t="n">
        <v>0.12570557176156</v>
      </c>
      <c r="BX49" s="88" t="n">
        <v>0.125184642745057</v>
      </c>
      <c r="BY49" s="88" t="n">
        <v>0.126406392544054</v>
      </c>
      <c r="BZ49" s="88" t="n">
        <v>0.125827061641539</v>
      </c>
      <c r="CA49" s="88" t="n">
        <v>0.126606391640657</v>
      </c>
      <c r="CB49" s="88" t="n">
        <v>0.127281339340592</v>
      </c>
      <c r="CC49" s="88" t="n">
        <v>0.126932992069303</v>
      </c>
      <c r="CD49" s="88" t="n">
        <v>0.125058332874019</v>
      </c>
      <c r="CE49" s="88" t="n">
        <v>0.125010778363679</v>
      </c>
      <c r="CF49" s="88" t="n">
        <v>0.125447162523522</v>
      </c>
      <c r="CG49" s="88" t="n">
        <v>0.126403261210411</v>
      </c>
      <c r="CH49" s="88" t="n">
        <v>0.124397759103641</v>
      </c>
      <c r="CI49" s="88" t="n">
        <v>0.126445901091291</v>
      </c>
      <c r="CJ49" s="88" t="n">
        <v>0.125556823069587</v>
      </c>
      <c r="CK49" s="88" t="n">
        <v>0.124513866546554</v>
      </c>
      <c r="CL49" s="88" t="n">
        <v>0.123805928444883</v>
      </c>
      <c r="CM49" s="88" t="n">
        <v>0.124179233951688</v>
      </c>
      <c r="CN49" s="88" t="n">
        <v>0.123202259043477</v>
      </c>
      <c r="CO49" s="88" t="n">
        <v>0.124517799753419</v>
      </c>
      <c r="CP49" s="88" t="n">
        <v>0.123906849242854</v>
      </c>
      <c r="CQ49" s="88" t="n">
        <v>0.128147891822828</v>
      </c>
      <c r="CR49" s="90" t="n">
        <v>0.120163678614046</v>
      </c>
      <c r="CS49" s="88" t="n">
        <v>0.12290619492134</v>
      </c>
      <c r="CT49" s="88" t="n">
        <v>0.124603814063789</v>
      </c>
      <c r="CU49" s="88" t="n">
        <v>0.124822539194237</v>
      </c>
      <c r="CV49" s="88" t="n">
        <v>0.124511023643053</v>
      </c>
      <c r="CW49" s="86" t="n">
        <v>0.126123495145631</v>
      </c>
      <c r="CX49" s="88" t="n">
        <v>0.125538566414759</v>
      </c>
      <c r="CY49" s="88" t="n">
        <v>0.12604639624307</v>
      </c>
      <c r="CZ49" s="91" t="n">
        <v>0.122172659240404</v>
      </c>
      <c r="DA49" s="88" t="n">
        <v>0.122659636492687</v>
      </c>
      <c r="DB49" s="88" t="n">
        <v>0.122634862019063</v>
      </c>
      <c r="DC49" s="88" t="n">
        <f aca="false">+(557.16+515.91+856.05+180.84+160.91+252.35)/DC23</f>
        <v>0.123487797895067</v>
      </c>
      <c r="DD49" s="86" t="n">
        <f aca="false">+(543.64+496.85+818.21+184.89+155.37+250.19)/DD23</f>
        <v>0.12274810614129</v>
      </c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</row>
    <row r="50" customFormat="false" ht="18.75" hidden="false" customHeight="false" outlineLevel="0" collapsed="false">
      <c r="A50" s="7"/>
      <c r="B50" s="7" t="s">
        <v>68</v>
      </c>
      <c r="C50" s="7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85" t="n">
        <v>0.0388809569090068</v>
      </c>
      <c r="AM50" s="86" t="n">
        <v>0.0382003885650847</v>
      </c>
      <c r="AN50" s="85" t="n">
        <v>0.039</v>
      </c>
      <c r="AO50" s="85" t="n">
        <v>0.0388246938383585</v>
      </c>
      <c r="AP50" s="85" t="n">
        <v>0.0380344455856514</v>
      </c>
      <c r="AQ50" s="85" t="n">
        <v>0.0397203661289021</v>
      </c>
      <c r="AR50" s="85" t="n">
        <v>0.039284654600383</v>
      </c>
      <c r="AS50" s="87" t="n">
        <v>0.0396691057165887</v>
      </c>
      <c r="AT50" s="87" t="n">
        <v>0.0391229190658082</v>
      </c>
      <c r="AU50" s="88" t="n">
        <v>0.0380079005303452</v>
      </c>
      <c r="AV50" s="88"/>
      <c r="AW50" s="88" t="n">
        <v>0.0383049981136898</v>
      </c>
      <c r="AX50" s="88" t="n">
        <v>0.0374080037357901</v>
      </c>
      <c r="AY50" s="86" t="n">
        <v>0.0380979731333365</v>
      </c>
      <c r="AZ50" s="88" t="n">
        <v>0.0387844523651769</v>
      </c>
      <c r="BA50" s="88"/>
      <c r="BB50" s="88" t="n">
        <v>0.0378608883405305</v>
      </c>
      <c r="BC50" s="88" t="n">
        <v>0.0380678339050047</v>
      </c>
      <c r="BD50" s="86" t="n">
        <v>0.0404478196195099</v>
      </c>
      <c r="BE50" s="88" t="n">
        <v>0.0430341616648903</v>
      </c>
      <c r="BF50" s="89" t="n">
        <v>0.0383497404315163</v>
      </c>
      <c r="BG50" s="88" t="n">
        <v>0.0387928322750223</v>
      </c>
      <c r="BH50" s="90" t="n">
        <v>0.0357983273368439</v>
      </c>
      <c r="BI50" s="88" t="n">
        <v>0.0369282459334668</v>
      </c>
      <c r="BJ50" s="88"/>
      <c r="BK50" s="88" t="n">
        <v>0.038050237438665</v>
      </c>
      <c r="BL50" s="86" t="n">
        <v>0.0387372776034376</v>
      </c>
      <c r="BM50" s="86" t="n">
        <v>0.0384975249306261</v>
      </c>
      <c r="BN50" s="88" t="n">
        <v>0.0378369714853219</v>
      </c>
      <c r="BO50" s="88" t="n">
        <v>0.0376681275298451</v>
      </c>
      <c r="BP50" s="88" t="n">
        <v>0.0375530424339472</v>
      </c>
      <c r="BQ50" s="88" t="n">
        <v>0.0361654295010899</v>
      </c>
      <c r="BR50" s="88" t="n">
        <v>0.0371138881270103</v>
      </c>
      <c r="BS50" s="88" t="n">
        <v>0.0377051403770514</v>
      </c>
      <c r="BT50" s="88" t="n">
        <v>0.0371493243071049</v>
      </c>
      <c r="BU50" s="88" t="n">
        <v>0.0370554126003486</v>
      </c>
      <c r="BV50" s="88" t="n">
        <v>0.0370340690334423</v>
      </c>
      <c r="BW50" s="88" t="n">
        <v>0.0379106008636757</v>
      </c>
      <c r="BX50" s="88" t="n">
        <v>0.037402447954807</v>
      </c>
      <c r="BY50" s="88" t="n">
        <v>0.0385842192913515</v>
      </c>
      <c r="BZ50" s="88" t="n">
        <v>0.0392407892371453</v>
      </c>
      <c r="CA50" s="88" t="n">
        <v>0.0391284434794409</v>
      </c>
      <c r="CB50" s="88" t="n">
        <v>0.0387377989297455</v>
      </c>
      <c r="CC50" s="88" t="n">
        <v>0.0389705475195806</v>
      </c>
      <c r="CD50" s="88" t="n">
        <v>0.0366661154899043</v>
      </c>
      <c r="CE50" s="88" t="n">
        <v>0.0364187090283996</v>
      </c>
      <c r="CF50" s="88" t="n">
        <v>0.0370463645495833</v>
      </c>
      <c r="CG50" s="88" t="n">
        <v>0.0381248040137974</v>
      </c>
      <c r="CH50" s="88" t="n">
        <v>0.0368663987334064</v>
      </c>
      <c r="CI50" s="88" t="n">
        <v>0.039337822671156</v>
      </c>
      <c r="CJ50" s="88" t="n">
        <v>0.0382990792861195</v>
      </c>
      <c r="CK50" s="88" t="n">
        <v>0.0370188533556399</v>
      </c>
      <c r="CL50" s="88" t="n">
        <v>0.0363405586007633</v>
      </c>
      <c r="CM50" s="88" t="n">
        <v>0.0371468926553672</v>
      </c>
      <c r="CN50" s="88" t="n">
        <v>0.0362999507727595</v>
      </c>
      <c r="CO50" s="88" t="n">
        <v>0.0368674910111374</v>
      </c>
      <c r="CP50" s="88" t="n">
        <v>0.036813790740277</v>
      </c>
      <c r="CQ50" s="88" t="n">
        <v>0.0387244463373083</v>
      </c>
      <c r="CR50" s="88" t="n">
        <v>0.0334236754255016</v>
      </c>
      <c r="CS50" s="88" t="n">
        <v>0.0348899126201822</v>
      </c>
      <c r="CT50" s="88" t="n">
        <v>0.0365065888685521</v>
      </c>
      <c r="CU50" s="88" t="n">
        <v>0.0370608860142733</v>
      </c>
      <c r="CV50" s="88" t="n">
        <v>0.037225500253431</v>
      </c>
      <c r="CW50" s="86" t="n">
        <v>0.038586925566343</v>
      </c>
      <c r="CX50" s="88" t="n">
        <v>0.0381020094052736</v>
      </c>
      <c r="CY50" s="88" t="n">
        <v>0.0382385350741059</v>
      </c>
      <c r="CZ50" s="91" t="n">
        <v>0.034702635750279</v>
      </c>
      <c r="DA50" s="88" t="n">
        <v>0.0354766914243707</v>
      </c>
      <c r="DB50" s="88" t="n">
        <v>0.0357672538549828</v>
      </c>
      <c r="DC50" s="88" t="n">
        <f aca="false">+(557.16+180.84)/DC23</f>
        <v>0.0361181327219026</v>
      </c>
      <c r="DD50" s="88" t="n">
        <f aca="false">+(543.64+184.89)/DD23</f>
        <v>0.0365129443958572</v>
      </c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</row>
    <row r="51" customFormat="false" ht="18.75" hidden="false" customHeight="false" outlineLevel="0" collapsed="false">
      <c r="A51" s="7"/>
      <c r="B51" s="7" t="s">
        <v>69</v>
      </c>
      <c r="C51" s="7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85" t="n">
        <v>0.0326118858589672</v>
      </c>
      <c r="AM51" s="86" t="n">
        <v>0.0322575631418263</v>
      </c>
      <c r="AN51" s="85" t="n">
        <v>0.033</v>
      </c>
      <c r="AO51" s="85" t="n">
        <v>0.0332761142215591</v>
      </c>
      <c r="AP51" s="85" t="n">
        <v>0.0330054013983086</v>
      </c>
      <c r="AQ51" s="85" t="n">
        <v>0.0328503007010328</v>
      </c>
      <c r="AR51" s="85" t="n">
        <v>0.0333450219836539</v>
      </c>
      <c r="AS51" s="85" t="n">
        <v>0.0331831171686085</v>
      </c>
      <c r="AT51" s="85" t="n">
        <v>0.032273066898135</v>
      </c>
      <c r="AU51" s="88" t="n">
        <v>0.0323749993494293</v>
      </c>
      <c r="AV51" s="88"/>
      <c r="AW51" s="88" t="n">
        <v>0.0336722201263219</v>
      </c>
      <c r="AX51" s="88" t="n">
        <v>0.0333234425695232</v>
      </c>
      <c r="AY51" s="86" t="n">
        <v>0.0341040489865667</v>
      </c>
      <c r="AZ51" s="88" t="n">
        <v>0.033582562351587</v>
      </c>
      <c r="BA51" s="88"/>
      <c r="BB51" s="88" t="n">
        <v>0.0336680032901501</v>
      </c>
      <c r="BC51" s="88" t="n">
        <v>0.0331104727862879</v>
      </c>
      <c r="BD51" s="88" t="n">
        <v>0.0335880372661082</v>
      </c>
      <c r="BE51" s="88" t="n">
        <v>0.0329180456610759</v>
      </c>
      <c r="BF51" s="88" t="n">
        <v>0.0333141641267468</v>
      </c>
      <c r="BG51" s="88" t="n">
        <v>0.0326301029520748</v>
      </c>
      <c r="BH51" s="88" t="n">
        <v>0.0335819295194072</v>
      </c>
      <c r="BI51" s="88" t="n">
        <v>0.0322626723938476</v>
      </c>
      <c r="BJ51" s="88"/>
      <c r="BK51" s="88" t="n">
        <v>0.0329485325684727</v>
      </c>
      <c r="BL51" s="86" t="n">
        <v>0.0337655586211752</v>
      </c>
      <c r="BM51" s="86" t="n">
        <v>0.0335831060854452</v>
      </c>
      <c r="BN51" s="88" t="n">
        <v>0.0330624872996202</v>
      </c>
      <c r="BO51" s="88" t="n">
        <v>0.0340140793726659</v>
      </c>
      <c r="BP51" s="88" t="n">
        <v>0.0335533426741393</v>
      </c>
      <c r="BQ51" s="88" t="n">
        <v>0.0321324568619362</v>
      </c>
      <c r="BR51" s="88" t="n">
        <v>0.0330305716053776</v>
      </c>
      <c r="BS51" s="88" t="n">
        <v>0.033123805531238</v>
      </c>
      <c r="BT51" s="88" t="n">
        <v>0.0331940940293908</v>
      </c>
      <c r="BU51" s="88" t="n">
        <v>0.0336203768483713</v>
      </c>
      <c r="BV51" s="88" t="n">
        <v>0.0340179970452612</v>
      </c>
      <c r="BW51" s="88" t="n">
        <v>0.033881640709075</v>
      </c>
      <c r="BX51" s="88" t="n">
        <v>0.0342258604456533</v>
      </c>
      <c r="BY51" s="88" t="n">
        <v>0.0341425939637766</v>
      </c>
      <c r="BZ51" s="88" t="n">
        <v>0.0337281786423994</v>
      </c>
      <c r="CA51" s="88" t="n">
        <v>0.0344161351608088</v>
      </c>
      <c r="CB51" s="88" t="n">
        <v>0.0353296755967317</v>
      </c>
      <c r="CC51" s="88" t="n">
        <v>0.0348544603249802</v>
      </c>
      <c r="CD51" s="88" t="n">
        <v>0.0342880939695138</v>
      </c>
      <c r="CE51" s="88" t="n">
        <v>0.0342116317889873</v>
      </c>
      <c r="CF51" s="88" t="n">
        <v>0.0340468880431245</v>
      </c>
      <c r="CG51" s="88" t="n">
        <v>0.0342238946378175</v>
      </c>
      <c r="CH51" s="88" t="n">
        <v>0.0335982218974546</v>
      </c>
      <c r="CI51" s="88" t="n">
        <v>0.03372913532488</v>
      </c>
      <c r="CJ51" s="88" t="n">
        <v>0.0338469881996522</v>
      </c>
      <c r="CK51" s="88" t="n">
        <v>0.0332108615919182</v>
      </c>
      <c r="CL51" s="88" t="n">
        <v>0.0331355599681343</v>
      </c>
      <c r="CM51" s="88" t="n">
        <v>0.0326132167801059</v>
      </c>
      <c r="CN51" s="88" t="n">
        <v>0.0323493294817075</v>
      </c>
      <c r="CO51" s="88" t="n">
        <v>0.0328850508896008</v>
      </c>
      <c r="CP51" s="88" t="n">
        <v>0.0321915732040012</v>
      </c>
      <c r="CQ51" s="88" t="n">
        <v>0.0333060051107325</v>
      </c>
      <c r="CR51" s="88" t="n">
        <v>0.0324506862617215</v>
      </c>
      <c r="CS51" s="88" t="n">
        <v>0.0332770695588112</v>
      </c>
      <c r="CT51" s="88" t="n">
        <v>0.0332904417512272</v>
      </c>
      <c r="CU51" s="88" t="n">
        <v>0.0332709155353441</v>
      </c>
      <c r="CV51" s="88" t="n">
        <v>0.0334868470513483</v>
      </c>
      <c r="CW51" s="88" t="n">
        <v>0.0336212297734628</v>
      </c>
      <c r="CX51" s="88" t="n">
        <v>0.0333791347787417</v>
      </c>
      <c r="CY51" s="88" t="n">
        <v>0.0331904484431701</v>
      </c>
      <c r="CZ51" s="88" t="n">
        <v>0.0333783492525993</v>
      </c>
      <c r="DA51" s="88" t="n">
        <v>0.0326071636796877</v>
      </c>
      <c r="DB51" s="88" t="n">
        <v>0.0325640001996108</v>
      </c>
      <c r="DC51" s="88" t="n">
        <f aca="false">+(515.91+160.91)/DC23</f>
        <v>0.0331239493073687</v>
      </c>
      <c r="DD51" s="88" t="n">
        <f aca="false">+(496.85+155.37)/DD23</f>
        <v>0.0326883897627633</v>
      </c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</row>
    <row r="52" s="2" customFormat="true" ht="18.75" hidden="false" customHeight="false" outlineLevel="0" collapsed="false">
      <c r="B52" s="7" t="s">
        <v>70</v>
      </c>
      <c r="BK52" s="11" t="n">
        <v>2332.56</v>
      </c>
      <c r="BL52" s="11" t="n">
        <v>2299.61</v>
      </c>
      <c r="BM52" s="11" t="n">
        <v>2328.38</v>
      </c>
      <c r="BN52" s="11" t="n">
        <v>2154.74</v>
      </c>
      <c r="BO52" s="11" t="n">
        <v>2301.31</v>
      </c>
      <c r="BP52" s="11" t="n">
        <v>2496.18</v>
      </c>
      <c r="BQ52" s="11" t="n">
        <v>2471.95</v>
      </c>
      <c r="BR52" s="11" t="n">
        <v>2681.51</v>
      </c>
      <c r="BS52" s="11" t="n">
        <v>2511.75</v>
      </c>
      <c r="BT52" s="11" t="n">
        <v>2666.91</v>
      </c>
      <c r="BU52" s="11" t="n">
        <v>2609.76</v>
      </c>
      <c r="BV52" s="11" t="n">
        <v>2795.97</v>
      </c>
      <c r="BW52" s="11" t="n">
        <v>2745.02</v>
      </c>
      <c r="BX52" s="11" t="n">
        <v>2393.28</v>
      </c>
      <c r="BY52" s="11" t="n">
        <v>2501.02</v>
      </c>
      <c r="BZ52" s="11" t="n">
        <v>2589.76</v>
      </c>
      <c r="CA52" s="11" t="n">
        <v>2239.11</v>
      </c>
      <c r="CB52" s="11" t="n">
        <v>2257.22</v>
      </c>
      <c r="CC52" s="11" t="n">
        <v>2063.08</v>
      </c>
      <c r="CD52" s="11" t="n">
        <v>2042.04</v>
      </c>
      <c r="CE52" s="11" t="n">
        <v>2261.67</v>
      </c>
      <c r="CF52" s="11" t="n">
        <v>2216.62</v>
      </c>
      <c r="CG52" s="11" t="n">
        <v>2217.05</v>
      </c>
      <c r="CH52" s="11" t="n">
        <v>2042.86</v>
      </c>
      <c r="CI52" s="11" t="n">
        <v>2118.07</v>
      </c>
      <c r="CJ52" s="11" t="n">
        <v>2014.17</v>
      </c>
      <c r="CK52" s="11" t="n">
        <v>1935.07</v>
      </c>
      <c r="CL52" s="11" t="n">
        <v>2082.49</v>
      </c>
      <c r="CM52" s="11" t="n">
        <v>2233.14</v>
      </c>
      <c r="CN52" s="11" t="n">
        <v>2277.48</v>
      </c>
      <c r="CO52" s="11" t="n">
        <v>2413.79</v>
      </c>
      <c r="CP52" s="11" t="n">
        <v>2350.42</v>
      </c>
      <c r="CQ52" s="11" t="n">
        <v>2407.13</v>
      </c>
      <c r="CR52" s="11" t="n">
        <v>2487.28</v>
      </c>
      <c r="CS52" s="11" t="n">
        <v>2635.92</v>
      </c>
      <c r="CT52" s="11" t="n">
        <v>2590.37</v>
      </c>
      <c r="CU52" s="11" t="n">
        <v>2613.03503549216</v>
      </c>
      <c r="CV52" s="11" t="n">
        <v>2567.05</v>
      </c>
      <c r="CW52" s="11" t="n">
        <v>2435.76</v>
      </c>
      <c r="CX52" s="11" t="n">
        <v>2357.2</v>
      </c>
      <c r="CY52" s="11" t="n">
        <v>2184.8</v>
      </c>
      <c r="CZ52" s="11" t="n">
        <v>2239.04</v>
      </c>
      <c r="DA52" s="11" t="n">
        <v>2419.4</v>
      </c>
      <c r="DB52" s="11" t="n">
        <v>2457.48</v>
      </c>
      <c r="DC52" s="11" t="n">
        <f aca="false">+DC49*DC23</f>
        <v>2523.22</v>
      </c>
      <c r="DD52" s="11" t="n">
        <f aca="false">+DD49*DD23</f>
        <v>2449.15</v>
      </c>
    </row>
    <row r="53" s="7" customFormat="true" ht="18.75" hidden="false" customHeight="false" outlineLevel="0" collapsed="false">
      <c r="B53" s="7" t="s">
        <v>71</v>
      </c>
      <c r="BK53" s="11" t="n">
        <v>722.34</v>
      </c>
      <c r="BL53" s="11" t="n">
        <v>715.34</v>
      </c>
      <c r="BM53" s="11" t="n">
        <v>722.1</v>
      </c>
      <c r="BN53" s="11" t="n">
        <v>661.01</v>
      </c>
      <c r="BO53" s="11" t="n">
        <v>697.48</v>
      </c>
      <c r="BP53" s="11" t="n">
        <v>750.46</v>
      </c>
      <c r="BQ53" s="11" t="n">
        <v>740.8</v>
      </c>
      <c r="BR53" s="11" t="n">
        <v>818.66</v>
      </c>
      <c r="BS53" s="11" t="n">
        <v>764.5</v>
      </c>
      <c r="BT53" s="11" t="n">
        <v>801.74</v>
      </c>
      <c r="BU53" s="11" t="n">
        <v>781.23</v>
      </c>
      <c r="BV53" s="11" t="n">
        <v>827.23</v>
      </c>
      <c r="BW53" s="11" t="n">
        <v>827.85</v>
      </c>
      <c r="BX53" s="11" t="n">
        <v>715.06</v>
      </c>
      <c r="BY53" s="11" t="n">
        <v>763.41</v>
      </c>
      <c r="BZ53" s="11" t="n">
        <v>807.65</v>
      </c>
      <c r="CA53" s="11" t="n">
        <v>692.01</v>
      </c>
      <c r="CB53" s="11" t="n">
        <v>686.98</v>
      </c>
      <c r="CC53" s="11" t="n">
        <v>633.4</v>
      </c>
      <c r="CD53" s="11" t="n">
        <v>598.71</v>
      </c>
      <c r="CE53" s="11" t="n">
        <v>658.88</v>
      </c>
      <c r="CF53" s="11" t="n">
        <v>654.6</v>
      </c>
      <c r="CG53" s="11" t="n">
        <v>668.69</v>
      </c>
      <c r="CH53" s="11" t="n">
        <v>605.42</v>
      </c>
      <c r="CI53" s="11" t="n">
        <v>658.94</v>
      </c>
      <c r="CJ53" s="11" t="n">
        <v>614.39</v>
      </c>
      <c r="CK53" s="11" t="n">
        <v>575.31</v>
      </c>
      <c r="CL53" s="11" t="n">
        <v>611.27</v>
      </c>
      <c r="CM53" s="11" t="n">
        <v>668.02</v>
      </c>
      <c r="CN53" s="11" t="n">
        <v>671.03</v>
      </c>
      <c r="CO53" s="11" t="n">
        <v>714.68</v>
      </c>
      <c r="CP53" s="11" t="n">
        <v>698.33</v>
      </c>
      <c r="CQ53" s="11" t="n">
        <v>727.4</v>
      </c>
      <c r="CR53" s="11" t="n">
        <v>691.84</v>
      </c>
      <c r="CS53" s="11" t="n">
        <v>748.27</v>
      </c>
      <c r="CT53" s="11" t="n">
        <v>758.93</v>
      </c>
      <c r="CU53" s="11" t="n">
        <v>775.832587822797</v>
      </c>
      <c r="CV53" s="11" t="n">
        <v>767.48</v>
      </c>
      <c r="CW53" s="11" t="n">
        <v>745.21</v>
      </c>
      <c r="CX53" s="11" t="n">
        <v>715.43</v>
      </c>
      <c r="CY53" s="11" t="n">
        <v>662.8</v>
      </c>
      <c r="CZ53" s="11" t="n">
        <v>635.99</v>
      </c>
      <c r="DA53" s="11" t="n">
        <v>699.76</v>
      </c>
      <c r="DB53" s="11" t="n">
        <v>716.74</v>
      </c>
      <c r="DC53" s="11" t="n">
        <f aca="false">+DC50*DC23</f>
        <v>738</v>
      </c>
      <c r="DD53" s="11" t="n">
        <f aca="false">+DD50*DD23</f>
        <v>728.53</v>
      </c>
    </row>
    <row r="54" s="7" customFormat="true" ht="18.75" hidden="false" customHeight="false" outlineLevel="0" collapsed="false">
      <c r="B54" s="7" t="s">
        <v>72</v>
      </c>
      <c r="BK54" s="11" t="n">
        <v>625.49</v>
      </c>
      <c r="BL54" s="11" t="n">
        <v>623.53</v>
      </c>
      <c r="BM54" s="11" t="n">
        <v>629.92</v>
      </c>
      <c r="BN54" s="11" t="n">
        <v>577.6</v>
      </c>
      <c r="BO54" s="11" t="n">
        <v>629.82</v>
      </c>
      <c r="BP54" s="11" t="n">
        <v>670.53</v>
      </c>
      <c r="BQ54" s="11" t="n">
        <v>658.19</v>
      </c>
      <c r="BR54" s="11" t="n">
        <v>728.59</v>
      </c>
      <c r="BS54" s="11" t="n">
        <v>671.61</v>
      </c>
      <c r="BT54" s="11" t="n">
        <v>716.38</v>
      </c>
      <c r="BU54" s="11" t="n">
        <v>708.81</v>
      </c>
      <c r="BV54" s="11" t="n">
        <v>759.86</v>
      </c>
      <c r="BW54" s="11" t="n">
        <v>739.87</v>
      </c>
      <c r="BX54" s="11" t="n">
        <v>654.33</v>
      </c>
      <c r="BY54" s="11" t="n">
        <v>675.53</v>
      </c>
      <c r="BZ54" s="11" t="n">
        <v>694.19</v>
      </c>
      <c r="CA54" s="11" t="n">
        <v>608.67</v>
      </c>
      <c r="CB54" s="11" t="n">
        <v>626.54</v>
      </c>
      <c r="CC54" s="11" t="n">
        <v>566.5</v>
      </c>
      <c r="CD54" s="11" t="n">
        <v>559.88</v>
      </c>
      <c r="CE54" s="11" t="n">
        <v>618.95</v>
      </c>
      <c r="CF54" s="11" t="n">
        <v>601.6</v>
      </c>
      <c r="CG54" s="11" t="n">
        <v>600.27</v>
      </c>
      <c r="CH54" s="11" t="n">
        <v>551.75</v>
      </c>
      <c r="CI54" s="11" t="n">
        <v>564.99</v>
      </c>
      <c r="CJ54" s="11" t="n">
        <v>542.97</v>
      </c>
      <c r="CK54" s="11" t="n">
        <v>516.13</v>
      </c>
      <c r="CL54" s="11" t="n">
        <v>557.36</v>
      </c>
      <c r="CM54" s="11" t="n">
        <v>586.49</v>
      </c>
      <c r="CN54" s="11" t="n">
        <v>598</v>
      </c>
      <c r="CO54" s="11" t="n">
        <v>637.48</v>
      </c>
      <c r="CP54" s="11" t="n">
        <v>610.65</v>
      </c>
      <c r="CQ54" s="11" t="n">
        <v>625.62</v>
      </c>
      <c r="CR54" s="11" t="n">
        <v>671.7</v>
      </c>
      <c r="CS54" s="11" t="n">
        <v>713.68</v>
      </c>
      <c r="CT54" s="11" t="n">
        <v>692.07</v>
      </c>
      <c r="CU54" s="11" t="n">
        <v>696.493345816893</v>
      </c>
      <c r="CV54" s="11" t="n">
        <v>690.4</v>
      </c>
      <c r="CW54" s="11" t="n">
        <v>649.31</v>
      </c>
      <c r="CX54" s="11" t="n">
        <v>626.75</v>
      </c>
      <c r="CY54" s="11" t="n">
        <v>575.3</v>
      </c>
      <c r="CZ54" s="11" t="n">
        <v>611.72</v>
      </c>
      <c r="DA54" s="11" t="n">
        <v>643.16</v>
      </c>
      <c r="DB54" s="11" t="n">
        <v>652.55</v>
      </c>
      <c r="DC54" s="11" t="n">
        <f aca="false">+DC51*DC23</f>
        <v>676.82</v>
      </c>
      <c r="DD54" s="11" t="n">
        <f aca="false">+DD51*DD23</f>
        <v>652.22</v>
      </c>
    </row>
    <row r="55" s="7" customFormat="true" ht="18.75" hidden="false" customHeight="false" outlineLevel="0" collapsed="false">
      <c r="B55" s="7" t="s">
        <v>73</v>
      </c>
      <c r="BK55" s="11" t="n">
        <v>984.73</v>
      </c>
      <c r="BL55" s="11" t="n">
        <v>960.74</v>
      </c>
      <c r="BM55" s="11" t="n">
        <v>976.36</v>
      </c>
      <c r="BN55" s="11" t="n">
        <v>916.13</v>
      </c>
      <c r="BO55" s="11" t="n">
        <v>974.01</v>
      </c>
      <c r="BP55" s="11" t="n">
        <v>1075.19</v>
      </c>
      <c r="BQ55" s="11" t="n">
        <v>1072.96</v>
      </c>
      <c r="BR55" s="11" t="n">
        <v>1134.26</v>
      </c>
      <c r="BS55" s="11" t="n">
        <v>1075.64</v>
      </c>
      <c r="BT55" s="11" t="n">
        <v>1148.79</v>
      </c>
      <c r="BU55" s="11" t="n">
        <v>1119.72</v>
      </c>
      <c r="BV55" s="11" t="n">
        <v>1208.88</v>
      </c>
      <c r="BW55" s="11" t="n">
        <v>1177.3</v>
      </c>
      <c r="BX55" s="11" t="n">
        <v>1023.89</v>
      </c>
      <c r="BY55" s="11" t="n">
        <v>1062.08</v>
      </c>
      <c r="BZ55" s="11" t="n">
        <v>1062.08</v>
      </c>
      <c r="CA55" s="11" t="n">
        <v>938.43</v>
      </c>
      <c r="CB55" s="11" t="n">
        <v>943.7</v>
      </c>
      <c r="CC55" s="11" t="n">
        <v>863.18</v>
      </c>
      <c r="CD55" s="11" t="n">
        <v>883.45</v>
      </c>
      <c r="CE55" s="11" t="n">
        <v>983.84</v>
      </c>
      <c r="CF55" s="11" t="n">
        <v>960.42</v>
      </c>
      <c r="CG55" s="11" t="n">
        <v>948.09</v>
      </c>
      <c r="CH55" s="11" t="n">
        <v>885.69</v>
      </c>
      <c r="CI55" s="11" t="n">
        <v>894.14</v>
      </c>
      <c r="CJ55" s="11" t="n">
        <v>856.81</v>
      </c>
      <c r="CK55" s="11" t="n">
        <v>843.63</v>
      </c>
      <c r="CL55" s="11" t="n">
        <v>913.86</v>
      </c>
      <c r="CM55" s="11" t="n">
        <v>978.63</v>
      </c>
      <c r="CN55" s="11" t="n">
        <v>1008.45</v>
      </c>
      <c r="CO55" s="11" t="n">
        <v>1061.63</v>
      </c>
      <c r="CP55" s="11" t="n">
        <v>1041.44</v>
      </c>
      <c r="CQ55" s="11" t="n">
        <v>1054.11</v>
      </c>
      <c r="CR55" s="11" t="n">
        <v>1123.74</v>
      </c>
      <c r="CS55" s="11" t="n">
        <v>1173.97</v>
      </c>
      <c r="CT55" s="11" t="n">
        <v>1139.37</v>
      </c>
      <c r="CU55" s="11" t="n">
        <v>1140.70910185247</v>
      </c>
      <c r="CV55" s="11" t="n">
        <v>1109.17</v>
      </c>
      <c r="CW55" s="11" t="n">
        <v>1041.24</v>
      </c>
      <c r="CX55" s="11" t="n">
        <v>1015.02</v>
      </c>
      <c r="CY55" s="11" t="n">
        <v>946.7</v>
      </c>
      <c r="CZ55" s="11" t="n">
        <v>991.33</v>
      </c>
      <c r="DA55" s="11" t="n">
        <v>1076.48</v>
      </c>
      <c r="DB55" s="11" t="n">
        <v>1088.19</v>
      </c>
      <c r="DC55" s="11" t="n">
        <f aca="false">+DC52-DC53-DC54</f>
        <v>1108.4</v>
      </c>
      <c r="DD55" s="11" t="n">
        <f aca="false">+DD52-DD53-DD54</f>
        <v>1068.4</v>
      </c>
    </row>
    <row r="56" customFormat="false" ht="18.75" hidden="false" customHeight="false" outlineLevel="0" collapsed="false">
      <c r="A56" s="7"/>
      <c r="B56" s="7" t="s">
        <v>74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9" t="n">
        <v>325000</v>
      </c>
      <c r="CL56" s="9" t="n">
        <v>194000</v>
      </c>
      <c r="CM56" s="9" t="n">
        <v>322000</v>
      </c>
      <c r="CN56" s="9" t="n">
        <v>317000</v>
      </c>
      <c r="CO56" s="9" t="n">
        <v>291000</v>
      </c>
      <c r="CP56" s="9" t="n">
        <v>300000</v>
      </c>
      <c r="CQ56" s="9" t="n">
        <v>205000</v>
      </c>
      <c r="CS56" s="9" t="n">
        <v>231000</v>
      </c>
      <c r="CT56" s="9" t="n">
        <v>179000</v>
      </c>
      <c r="CU56" s="9" t="n">
        <v>217000</v>
      </c>
      <c r="CV56" s="9" t="n">
        <v>254000</v>
      </c>
      <c r="CW56" s="9" t="n">
        <v>257000</v>
      </c>
      <c r="CX56" s="9" t="n">
        <v>248000</v>
      </c>
      <c r="CY56" s="92" t="n">
        <v>333000</v>
      </c>
      <c r="CZ56" s="9" t="n">
        <v>256000</v>
      </c>
      <c r="DA56" s="9" t="n">
        <v>195000</v>
      </c>
      <c r="DB56" s="9" t="n">
        <v>232000</v>
      </c>
      <c r="DC56" s="9" t="n">
        <v>237000</v>
      </c>
      <c r="DD56" s="8" t="n">
        <v>222000</v>
      </c>
    </row>
    <row r="57" customFormat="false" ht="18.75" hidden="false" customHeight="false" outlineLevel="0" collapsed="false">
      <c r="A57" s="7"/>
      <c r="B57" s="7" t="s">
        <v>75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CK57" s="9" t="n">
        <v>459000</v>
      </c>
      <c r="CL57" s="9" t="n">
        <v>224000</v>
      </c>
      <c r="CM57" s="9" t="n">
        <v>371000</v>
      </c>
      <c r="CN57" s="9" t="n">
        <v>403000</v>
      </c>
      <c r="CO57" s="9" t="n">
        <v>354000</v>
      </c>
      <c r="CP57" s="9" t="n">
        <v>252000</v>
      </c>
      <c r="CQ57" s="9" t="n">
        <v>343000</v>
      </c>
      <c r="CS57" s="9" t="n">
        <v>405000</v>
      </c>
      <c r="CT57" s="9" t="n">
        <v>230000</v>
      </c>
      <c r="CU57" s="92" t="n">
        <v>397000</v>
      </c>
      <c r="CV57" s="92" t="n">
        <v>501000</v>
      </c>
      <c r="CW57" s="9" t="n">
        <v>427000</v>
      </c>
      <c r="CX57" s="9" t="n">
        <v>386000</v>
      </c>
      <c r="CY57" s="92" t="n">
        <v>533000</v>
      </c>
      <c r="CZ57" s="92" t="n">
        <v>407000</v>
      </c>
      <c r="DA57" s="92" t="n">
        <v>603000</v>
      </c>
      <c r="DB57" s="92" t="n">
        <v>497000</v>
      </c>
      <c r="DC57" s="92" t="n">
        <v>394000</v>
      </c>
      <c r="DD57" s="11" t="n">
        <v>205000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M7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0" activeCellId="0" sqref="F10"/>
    </sheetView>
  </sheetViews>
  <sheetFormatPr defaultRowHeight="19.5" outlineLevelRow="0" outlineLevelCol="0"/>
  <cols>
    <col collapsed="false" customWidth="true" hidden="false" outlineLevel="0" max="1" min="1" style="93" width="3.28"/>
    <col collapsed="false" customWidth="true" hidden="false" outlineLevel="0" max="2" min="2" style="93" width="17.71"/>
    <col collapsed="false" customWidth="true" hidden="false" outlineLevel="0" max="4" min="3" style="93" width="9.28"/>
    <col collapsed="false" customWidth="true" hidden="false" outlineLevel="0" max="5" min="5" style="93" width="13"/>
    <col collapsed="false" customWidth="true" hidden="false" outlineLevel="0" max="6" min="6" style="93" width="16.43"/>
    <col collapsed="false" customWidth="true" hidden="false" outlineLevel="0" max="7" min="7" style="93" width="8"/>
    <col collapsed="false" customWidth="true" hidden="false" outlineLevel="0" max="10" min="8" style="93" width="12.85"/>
    <col collapsed="false" customWidth="true" hidden="false" outlineLevel="0" max="11" min="11" style="93" width="12"/>
    <col collapsed="false" customWidth="true" hidden="false" outlineLevel="0" max="12" min="12" style="93" width="12.43"/>
    <col collapsed="false" customWidth="true" hidden="false" outlineLevel="0" max="13" min="13" style="93" width="13.43"/>
    <col collapsed="false" customWidth="true" hidden="false" outlineLevel="0" max="14" min="14" style="93" width="3.71"/>
    <col collapsed="false" customWidth="false" hidden="false" outlineLevel="0" max="1025" min="15" style="93" width="11.43"/>
  </cols>
  <sheetData>
    <row r="2" customFormat="false" ht="18" hidden="false" customHeight="true" outlineLevel="0" collapsed="false">
      <c r="C2" s="94" t="s">
        <v>76</v>
      </c>
      <c r="D2" s="94"/>
      <c r="E2" s="94"/>
      <c r="F2" s="94"/>
      <c r="G2" s="94"/>
      <c r="H2" s="94"/>
      <c r="I2" s="94"/>
      <c r="J2" s="94"/>
      <c r="K2" s="94"/>
      <c r="L2" s="94"/>
      <c r="M2" s="94"/>
    </row>
    <row r="3" customFormat="false" ht="18" hidden="false" customHeight="true" outlineLevel="0" collapsed="false">
      <c r="C3" s="95" t="s">
        <v>77</v>
      </c>
      <c r="D3" s="95"/>
      <c r="E3" s="95"/>
      <c r="F3" s="95"/>
      <c r="G3" s="95"/>
      <c r="H3" s="95"/>
      <c r="I3" s="95"/>
      <c r="J3" s="95"/>
      <c r="K3" s="95"/>
      <c r="L3" s="95"/>
      <c r="M3" s="95"/>
    </row>
    <row r="4" customFormat="false" ht="18" hidden="false" customHeight="true" outlineLevel="0" collapsed="false">
      <c r="C4" s="96" t="s">
        <v>78</v>
      </c>
      <c r="D4" s="96"/>
      <c r="E4" s="96"/>
      <c r="F4" s="96"/>
      <c r="G4" s="96"/>
      <c r="H4" s="96"/>
      <c r="I4" s="96"/>
      <c r="J4" s="96"/>
      <c r="K4" s="96"/>
      <c r="L4" s="96"/>
      <c r="M4" s="96"/>
    </row>
    <row r="5" s="97" customFormat="true" ht="33" hidden="false" customHeight="true" outlineLevel="0" collapsed="false">
      <c r="C5" s="98" t="s">
        <v>79</v>
      </c>
      <c r="D5" s="98" t="s">
        <v>80</v>
      </c>
      <c r="E5" s="98" t="s">
        <v>81</v>
      </c>
      <c r="F5" s="98" t="s">
        <v>82</v>
      </c>
      <c r="G5" s="98" t="s">
        <v>83</v>
      </c>
      <c r="H5" s="98" t="s">
        <v>84</v>
      </c>
      <c r="I5" s="98" t="s">
        <v>85</v>
      </c>
      <c r="J5" s="98" t="s">
        <v>10</v>
      </c>
      <c r="K5" s="98" t="s">
        <v>86</v>
      </c>
      <c r="L5" s="98" t="s">
        <v>87</v>
      </c>
      <c r="M5" s="98" t="s">
        <v>88</v>
      </c>
    </row>
    <row r="6" s="99" customFormat="true" ht="19.5" hidden="false" customHeight="true" outlineLevel="0" collapsed="false">
      <c r="B6" s="100" t="s">
        <v>89</v>
      </c>
      <c r="C6" s="100" t="n">
        <v>654</v>
      </c>
      <c r="D6" s="101" t="n">
        <v>4</v>
      </c>
      <c r="E6" s="102" t="n">
        <v>34.7</v>
      </c>
      <c r="F6" s="101" t="n">
        <v>88</v>
      </c>
      <c r="G6" s="101" t="n">
        <v>0</v>
      </c>
      <c r="H6" s="102" t="n">
        <v>10</v>
      </c>
      <c r="I6" s="103" t="n">
        <v>0.2</v>
      </c>
      <c r="J6" s="102" t="n">
        <v>1.5</v>
      </c>
      <c r="K6" s="102" t="n">
        <v>0.1</v>
      </c>
      <c r="L6" s="102" t="n">
        <v>1.5</v>
      </c>
      <c r="M6" s="101" t="n">
        <v>52.54</v>
      </c>
    </row>
    <row r="7" s="99" customFormat="true" ht="19.5" hidden="false" customHeight="true" outlineLevel="0" collapsed="false">
      <c r="B7" s="104"/>
      <c r="C7" s="100" t="n">
        <v>659</v>
      </c>
      <c r="D7" s="101" t="n">
        <v>4</v>
      </c>
      <c r="E7" s="102" t="n">
        <v>25.38</v>
      </c>
      <c r="F7" s="101" t="n">
        <v>244</v>
      </c>
      <c r="G7" s="101" t="n">
        <v>103</v>
      </c>
      <c r="H7" s="102" t="n">
        <v>9.76</v>
      </c>
      <c r="I7" s="103" t="n">
        <v>0.2</v>
      </c>
      <c r="J7" s="102" t="n">
        <v>1.5</v>
      </c>
      <c r="K7" s="102" t="n">
        <v>0.1</v>
      </c>
      <c r="L7" s="102" t="n">
        <v>1.5</v>
      </c>
      <c r="M7" s="101" t="n">
        <v>30.23</v>
      </c>
    </row>
    <row r="8" s="99" customFormat="true" ht="19.5" hidden="false" customHeight="true" outlineLevel="0" collapsed="false">
      <c r="B8" s="104"/>
      <c r="C8" s="100" t="n">
        <v>663</v>
      </c>
      <c r="D8" s="101" t="n">
        <v>5</v>
      </c>
      <c r="E8" s="102" t="n">
        <v>31.37</v>
      </c>
      <c r="F8" s="101" t="n">
        <v>114</v>
      </c>
      <c r="G8" s="101" t="n">
        <v>0</v>
      </c>
      <c r="H8" s="102" t="n">
        <v>10</v>
      </c>
      <c r="I8" s="103" t="n">
        <v>0.2</v>
      </c>
      <c r="J8" s="102" t="n">
        <v>1.5</v>
      </c>
      <c r="K8" s="102" t="n">
        <v>0.1</v>
      </c>
      <c r="L8" s="102" t="n">
        <v>1.5</v>
      </c>
      <c r="M8" s="101" t="n">
        <v>44.06</v>
      </c>
    </row>
    <row r="9" s="99" customFormat="true" ht="19.5" hidden="false" customHeight="true" outlineLevel="0" collapsed="false">
      <c r="B9" s="104"/>
      <c r="C9" s="100" t="n">
        <v>803</v>
      </c>
      <c r="D9" s="101" t="n">
        <v>4</v>
      </c>
      <c r="E9" s="102" t="n">
        <v>33.1</v>
      </c>
      <c r="F9" s="101" t="n">
        <v>102</v>
      </c>
      <c r="G9" s="101" t="n">
        <v>0</v>
      </c>
      <c r="H9" s="102" t="n">
        <v>10</v>
      </c>
      <c r="I9" s="103" t="n">
        <v>0.2</v>
      </c>
      <c r="J9" s="102" t="n">
        <v>1.5</v>
      </c>
      <c r="K9" s="102" t="n">
        <v>0.1</v>
      </c>
      <c r="L9" s="102" t="n">
        <v>1.5</v>
      </c>
      <c r="M9" s="101" t="n">
        <v>48.49</v>
      </c>
    </row>
    <row r="10" s="99" customFormat="true" ht="19.5" hidden="false" customHeight="true" outlineLevel="0" collapsed="false">
      <c r="B10" s="104"/>
      <c r="C10" s="100" t="n">
        <v>811</v>
      </c>
      <c r="D10" s="101" t="n">
        <v>3</v>
      </c>
      <c r="E10" s="102" t="n">
        <v>23.1</v>
      </c>
      <c r="F10" s="101" t="n">
        <v>59</v>
      </c>
      <c r="G10" s="101" t="n">
        <v>0</v>
      </c>
      <c r="H10" s="102" t="n">
        <v>8.88</v>
      </c>
      <c r="I10" s="103" t="n">
        <v>0.2</v>
      </c>
      <c r="J10" s="102" t="n">
        <v>1.5</v>
      </c>
      <c r="K10" s="102" t="n">
        <v>0.1</v>
      </c>
      <c r="L10" s="102" t="n">
        <v>1.5</v>
      </c>
      <c r="M10" s="101" t="n">
        <v>29.53</v>
      </c>
    </row>
    <row r="11" s="99" customFormat="true" ht="19.5" hidden="false" customHeight="true" outlineLevel="0" collapsed="false">
      <c r="B11" s="104"/>
      <c r="C11" s="100" t="n">
        <v>812</v>
      </c>
      <c r="D11" s="101" t="n">
        <v>3</v>
      </c>
      <c r="E11" s="102" t="n">
        <v>30.9</v>
      </c>
      <c r="F11" s="101" t="n">
        <v>99</v>
      </c>
      <c r="G11" s="101" t="n">
        <v>50</v>
      </c>
      <c r="H11" s="102" t="n">
        <v>10</v>
      </c>
      <c r="I11" s="103" t="n">
        <v>0.2</v>
      </c>
      <c r="J11" s="102" t="n">
        <v>1.5</v>
      </c>
      <c r="K11" s="102" t="n">
        <v>0.1</v>
      </c>
      <c r="L11" s="102" t="n">
        <v>1.5</v>
      </c>
      <c r="M11" s="101" t="n">
        <v>42.87</v>
      </c>
    </row>
    <row r="12" s="99" customFormat="true" ht="19.5" hidden="false" customHeight="true" outlineLevel="0" collapsed="false">
      <c r="B12" s="104"/>
      <c r="C12" s="100" t="n">
        <v>820</v>
      </c>
      <c r="D12" s="101" t="n">
        <v>3</v>
      </c>
      <c r="E12" s="102" t="n">
        <v>29.7</v>
      </c>
      <c r="F12" s="101" t="n">
        <v>89</v>
      </c>
      <c r="G12" s="101" t="n">
        <v>65</v>
      </c>
      <c r="H12" s="102" t="n">
        <v>10</v>
      </c>
      <c r="I12" s="103" t="n">
        <v>0.2</v>
      </c>
      <c r="J12" s="102" t="n">
        <v>1.5</v>
      </c>
      <c r="K12" s="102" t="n">
        <v>0.1</v>
      </c>
      <c r="L12" s="102" t="n">
        <v>1.5</v>
      </c>
      <c r="M12" s="101" t="n">
        <v>39.83</v>
      </c>
    </row>
    <row r="13" s="99" customFormat="true" ht="19.5" hidden="false" customHeight="true" outlineLevel="0" collapsed="false">
      <c r="B13" s="104"/>
      <c r="C13" s="100" t="n">
        <v>821</v>
      </c>
      <c r="D13" s="101" t="n">
        <v>3</v>
      </c>
      <c r="E13" s="102" t="n">
        <v>23.58</v>
      </c>
      <c r="F13" s="101" t="n">
        <v>142</v>
      </c>
      <c r="G13" s="101" t="n">
        <v>85</v>
      </c>
      <c r="H13" s="102" t="n">
        <v>9.07</v>
      </c>
      <c r="I13" s="103" t="n">
        <v>0.2</v>
      </c>
      <c r="J13" s="102" t="n">
        <v>1.5</v>
      </c>
      <c r="K13" s="102" t="n">
        <v>0.1</v>
      </c>
      <c r="L13" s="102" t="n">
        <v>1.5</v>
      </c>
      <c r="M13" s="101" t="n">
        <v>29.67</v>
      </c>
    </row>
    <row r="14" s="99" customFormat="true" ht="19.5" hidden="false" customHeight="true" outlineLevel="0" collapsed="false">
      <c r="B14" s="104"/>
      <c r="C14" s="100" t="n">
        <v>824</v>
      </c>
      <c r="D14" s="101" t="n">
        <v>3</v>
      </c>
      <c r="E14" s="102" t="n">
        <v>20</v>
      </c>
      <c r="F14" s="101" t="n">
        <v>9</v>
      </c>
      <c r="G14" s="101" t="n">
        <v>0</v>
      </c>
      <c r="H14" s="102" t="n">
        <v>7.69</v>
      </c>
      <c r="I14" s="103" t="n">
        <v>0.2</v>
      </c>
      <c r="J14" s="102" t="n">
        <v>1.5</v>
      </c>
      <c r="K14" s="102" t="n">
        <v>0.1</v>
      </c>
      <c r="L14" s="102" t="n">
        <v>1.5</v>
      </c>
      <c r="M14" s="101" t="n">
        <v>28.59</v>
      </c>
    </row>
    <row r="15" s="99" customFormat="true" ht="19.5" hidden="false" customHeight="true" outlineLevel="0" collapsed="false">
      <c r="B15" s="104"/>
      <c r="C15" s="100" t="n">
        <v>825</v>
      </c>
      <c r="D15" s="101" t="n">
        <v>2</v>
      </c>
      <c r="E15" s="102" t="n">
        <v>24.5</v>
      </c>
      <c r="F15" s="101" t="n">
        <v>200</v>
      </c>
      <c r="G15" s="101" t="n">
        <v>0</v>
      </c>
      <c r="H15" s="102" t="n">
        <v>9.42</v>
      </c>
      <c r="I15" s="103" t="n">
        <v>0.2</v>
      </c>
      <c r="J15" s="102" t="n">
        <v>1.5</v>
      </c>
      <c r="K15" s="102" t="n">
        <v>0.1</v>
      </c>
      <c r="L15" s="102" t="n">
        <v>1.5</v>
      </c>
      <c r="M15" s="101" t="n">
        <v>33.69</v>
      </c>
    </row>
    <row r="16" s="99" customFormat="true" ht="19.5" hidden="false" customHeight="true" outlineLevel="0" collapsed="false">
      <c r="B16" s="104"/>
      <c r="C16" s="100" t="n">
        <v>826</v>
      </c>
      <c r="D16" s="101" t="n">
        <v>2</v>
      </c>
      <c r="E16" s="102" t="n">
        <v>28.15</v>
      </c>
      <c r="F16" s="101" t="n">
        <v>167</v>
      </c>
      <c r="G16" s="101" t="n">
        <v>105</v>
      </c>
      <c r="H16" s="102" t="n">
        <v>10</v>
      </c>
      <c r="I16" s="103" t="n">
        <v>0.2</v>
      </c>
      <c r="J16" s="102" t="n">
        <v>1.5</v>
      </c>
      <c r="K16" s="102" t="n">
        <v>0.1</v>
      </c>
      <c r="L16" s="102" t="n">
        <v>1.5</v>
      </c>
      <c r="M16" s="101" t="n">
        <v>39.59</v>
      </c>
    </row>
    <row r="17" s="99" customFormat="true" ht="19.5" hidden="false" customHeight="true" outlineLevel="0" collapsed="false">
      <c r="B17" s="104"/>
      <c r="C17" s="100" t="n">
        <v>835</v>
      </c>
      <c r="D17" s="101" t="n">
        <v>2</v>
      </c>
      <c r="E17" s="102" t="n">
        <v>26.05</v>
      </c>
      <c r="F17" s="101" t="n">
        <v>100</v>
      </c>
      <c r="G17" s="101" t="n">
        <v>0</v>
      </c>
      <c r="H17" s="102" t="n">
        <v>10</v>
      </c>
      <c r="I17" s="103" t="n">
        <v>0.2</v>
      </c>
      <c r="J17" s="102" t="n">
        <v>1.5</v>
      </c>
      <c r="K17" s="102" t="n">
        <v>0.1</v>
      </c>
      <c r="L17" s="102" t="n">
        <v>1.5</v>
      </c>
      <c r="M17" s="101" t="n">
        <v>34.25</v>
      </c>
    </row>
    <row r="18" s="99" customFormat="true" ht="19.5" hidden="false" customHeight="true" outlineLevel="0" collapsed="false">
      <c r="B18" s="104"/>
      <c r="C18" s="100" t="n">
        <v>855</v>
      </c>
      <c r="D18" s="101" t="n">
        <v>1</v>
      </c>
      <c r="E18" s="102" t="n">
        <v>20</v>
      </c>
      <c r="F18" s="101" t="n">
        <v>7</v>
      </c>
      <c r="G18" s="101" t="n">
        <v>0</v>
      </c>
      <c r="H18" s="102" t="n">
        <v>7.69</v>
      </c>
      <c r="I18" s="103" t="n">
        <v>0.2</v>
      </c>
      <c r="J18" s="102" t="n">
        <v>1.5</v>
      </c>
      <c r="K18" s="102" t="n">
        <v>0.1</v>
      </c>
      <c r="L18" s="102" t="n">
        <v>1.5</v>
      </c>
      <c r="M18" s="101" t="n">
        <v>36.03</v>
      </c>
    </row>
    <row r="19" s="99" customFormat="true" ht="19.5" hidden="false" customHeight="true" outlineLevel="0" collapsed="false">
      <c r="B19" s="104"/>
      <c r="C19" s="100" t="n">
        <v>859</v>
      </c>
      <c r="D19" s="101" t="n">
        <v>1</v>
      </c>
      <c r="E19" s="102" t="n">
        <v>26.95</v>
      </c>
      <c r="F19" s="101" t="n">
        <v>37</v>
      </c>
      <c r="G19" s="101" t="n">
        <v>0</v>
      </c>
      <c r="H19" s="102" t="n">
        <v>10</v>
      </c>
      <c r="I19" s="103" t="n">
        <v>0.2</v>
      </c>
      <c r="J19" s="102" t="n">
        <v>1.5</v>
      </c>
      <c r="K19" s="102" t="n">
        <v>0.1</v>
      </c>
      <c r="L19" s="102" t="n">
        <v>1.5</v>
      </c>
      <c r="M19" s="101" t="n">
        <v>40.29</v>
      </c>
    </row>
    <row r="20" s="99" customFormat="true" ht="19.5" hidden="false" customHeight="true" outlineLevel="0" collapsed="false">
      <c r="B20" s="104"/>
      <c r="C20" s="100" t="n">
        <v>863</v>
      </c>
      <c r="D20" s="101" t="n">
        <v>1</v>
      </c>
      <c r="E20" s="102" t="n">
        <v>24.7</v>
      </c>
      <c r="F20" s="101" t="n">
        <v>63</v>
      </c>
      <c r="G20" s="101" t="n">
        <v>0</v>
      </c>
      <c r="H20" s="102" t="n">
        <v>9.5</v>
      </c>
      <c r="I20" s="103" t="n">
        <v>0.2</v>
      </c>
      <c r="J20" s="102" t="n">
        <v>1.5</v>
      </c>
      <c r="K20" s="102" t="n">
        <v>0.1</v>
      </c>
      <c r="L20" s="102" t="n">
        <v>1.5</v>
      </c>
      <c r="M20" s="101" t="n">
        <v>37.46</v>
      </c>
    </row>
    <row r="21" s="99" customFormat="true" ht="19.5" hidden="false" customHeight="true" outlineLevel="0" collapsed="false">
      <c r="B21" s="104"/>
      <c r="C21" s="100" t="n">
        <v>867</v>
      </c>
      <c r="D21" s="101" t="n">
        <v>1</v>
      </c>
      <c r="E21" s="102" t="n">
        <v>20</v>
      </c>
      <c r="F21" s="101" t="n">
        <v>2</v>
      </c>
      <c r="G21" s="101" t="n">
        <v>0</v>
      </c>
      <c r="H21" s="102" t="n">
        <v>7.69</v>
      </c>
      <c r="I21" s="103" t="n">
        <v>0.2</v>
      </c>
      <c r="J21" s="102" t="n">
        <v>1.5</v>
      </c>
      <c r="K21" s="102" t="n">
        <v>0.1</v>
      </c>
      <c r="L21" s="102" t="n">
        <v>1.5</v>
      </c>
      <c r="M21" s="101" t="n">
        <v>36.03</v>
      </c>
    </row>
    <row r="22" s="99" customFormat="true" ht="19.5" hidden="false" customHeight="true" outlineLevel="0" collapsed="false">
      <c r="B22" s="104"/>
      <c r="C22" s="100" t="n">
        <v>1245</v>
      </c>
      <c r="D22" s="101" t="n">
        <v>1</v>
      </c>
      <c r="E22" s="102" t="n">
        <v>20</v>
      </c>
      <c r="F22" s="101" t="n">
        <v>6</v>
      </c>
      <c r="G22" s="101" t="n">
        <v>0</v>
      </c>
      <c r="H22" s="102" t="n">
        <v>7.69</v>
      </c>
      <c r="I22" s="103" t="n">
        <v>0.2</v>
      </c>
      <c r="J22" s="102" t="n">
        <v>1.5</v>
      </c>
      <c r="K22" s="102" t="n">
        <v>0.1</v>
      </c>
      <c r="L22" s="102" t="n">
        <v>1.5</v>
      </c>
      <c r="M22" s="101" t="n">
        <v>34.6</v>
      </c>
    </row>
    <row r="23" s="99" customFormat="true" ht="19.5" hidden="false" customHeight="true" outlineLevel="0" collapsed="false">
      <c r="B23" s="104"/>
      <c r="C23" s="100" t="n">
        <v>1250</v>
      </c>
      <c r="D23" s="101" t="n">
        <v>1</v>
      </c>
      <c r="E23" s="102" t="n">
        <v>23.05</v>
      </c>
      <c r="F23" s="101" t="n">
        <v>239</v>
      </c>
      <c r="G23" s="101" t="n">
        <v>0</v>
      </c>
      <c r="H23" s="102" t="n">
        <v>8.87</v>
      </c>
      <c r="I23" s="103" t="n">
        <v>0.2</v>
      </c>
      <c r="J23" s="102" t="n">
        <v>1.5</v>
      </c>
      <c r="K23" s="102" t="n">
        <v>0.1</v>
      </c>
      <c r="L23" s="102" t="n">
        <v>1.5</v>
      </c>
      <c r="M23" s="101" t="n">
        <v>35.68</v>
      </c>
    </row>
    <row r="24" s="99" customFormat="true" ht="19.5" hidden="false" customHeight="true" outlineLevel="0" collapsed="false">
      <c r="B24" s="104"/>
      <c r="C24" s="100" t="n">
        <v>1254</v>
      </c>
      <c r="D24" s="101" t="n">
        <v>1</v>
      </c>
      <c r="E24" s="102" t="n">
        <v>24.22</v>
      </c>
      <c r="F24" s="101" t="n">
        <v>157</v>
      </c>
      <c r="G24" s="101" t="n">
        <v>0</v>
      </c>
      <c r="H24" s="102" t="n">
        <v>9.31</v>
      </c>
      <c r="I24" s="103" t="n">
        <v>0.2</v>
      </c>
      <c r="J24" s="102" t="n">
        <v>1.5</v>
      </c>
      <c r="K24" s="102" t="n">
        <v>0.1</v>
      </c>
      <c r="L24" s="102" t="n">
        <v>1.5</v>
      </c>
      <c r="M24" s="101" t="n">
        <v>36.06</v>
      </c>
    </row>
    <row r="25" s="99" customFormat="true" ht="19.5" hidden="false" customHeight="true" outlineLevel="0" collapsed="false">
      <c r="B25" s="104"/>
      <c r="C25" s="100" t="n">
        <v>1265</v>
      </c>
      <c r="D25" s="101" t="n">
        <v>1</v>
      </c>
      <c r="E25" s="102" t="n">
        <v>20</v>
      </c>
      <c r="F25" s="101" t="n">
        <v>17</v>
      </c>
      <c r="G25" s="101" t="n">
        <v>0</v>
      </c>
      <c r="H25" s="102" t="n">
        <v>7.69</v>
      </c>
      <c r="I25" s="103" t="n">
        <v>0.2</v>
      </c>
      <c r="J25" s="102" t="n">
        <v>1.5</v>
      </c>
      <c r="K25" s="102" t="n">
        <v>0.1</v>
      </c>
      <c r="L25" s="102" t="n">
        <v>1.5</v>
      </c>
      <c r="M25" s="101" t="n">
        <v>34.6</v>
      </c>
    </row>
    <row r="26" s="99" customFormat="true" ht="19.5" hidden="false" customHeight="true" outlineLevel="0" collapsed="false">
      <c r="B26" s="104"/>
      <c r="C26" s="100" t="n">
        <v>1557</v>
      </c>
      <c r="D26" s="101" t="n">
        <v>5</v>
      </c>
      <c r="E26" s="102" t="n">
        <v>20</v>
      </c>
      <c r="F26" s="101" t="n">
        <v>2</v>
      </c>
      <c r="G26" s="101" t="n">
        <v>0</v>
      </c>
      <c r="H26" s="102" t="n">
        <v>7.69</v>
      </c>
      <c r="I26" s="103" t="n">
        <v>0.2</v>
      </c>
      <c r="J26" s="102" t="n">
        <v>1.5</v>
      </c>
      <c r="K26" s="102" t="n">
        <v>0.1</v>
      </c>
      <c r="L26" s="102" t="n">
        <v>1.5</v>
      </c>
      <c r="M26" s="101" t="n">
        <v>27.55</v>
      </c>
    </row>
    <row r="27" s="99" customFormat="true" ht="19.5" hidden="false" customHeight="true" outlineLevel="0" collapsed="false">
      <c r="B27" s="104"/>
      <c r="C27" s="100" t="n">
        <v>1566</v>
      </c>
      <c r="D27" s="101" t="n">
        <v>5</v>
      </c>
      <c r="E27" s="102" t="n">
        <v>31.8</v>
      </c>
      <c r="F27" s="101" t="n">
        <v>85</v>
      </c>
      <c r="G27" s="101" t="n">
        <v>0</v>
      </c>
      <c r="H27" s="102" t="n">
        <v>10</v>
      </c>
      <c r="I27" s="103" t="n">
        <v>0.2</v>
      </c>
      <c r="J27" s="102" t="n">
        <v>1.5</v>
      </c>
      <c r="K27" s="102" t="n">
        <v>0.1</v>
      </c>
      <c r="L27" s="102" t="n">
        <v>1.5</v>
      </c>
      <c r="M27" s="101" t="n">
        <v>45.18</v>
      </c>
    </row>
    <row r="28" s="99" customFormat="true" ht="19.5" hidden="false" customHeight="true" outlineLevel="0" collapsed="false">
      <c r="B28" s="104"/>
      <c r="C28" s="100" t="n">
        <v>1700</v>
      </c>
      <c r="D28" s="101" t="n">
        <v>5</v>
      </c>
      <c r="E28" s="102" t="n">
        <v>26.8</v>
      </c>
      <c r="F28" s="101" t="n">
        <v>147</v>
      </c>
      <c r="G28" s="101" t="n">
        <v>50</v>
      </c>
      <c r="H28" s="102" t="n">
        <v>10</v>
      </c>
      <c r="I28" s="103" t="n">
        <v>0.2</v>
      </c>
      <c r="J28" s="102" t="n">
        <v>1.5</v>
      </c>
      <c r="K28" s="102" t="n">
        <v>0.1</v>
      </c>
      <c r="L28" s="102" t="n">
        <v>1.5</v>
      </c>
      <c r="M28" s="101" t="n">
        <v>31.77</v>
      </c>
    </row>
    <row r="29" s="99" customFormat="true" ht="19.5" hidden="false" customHeight="true" outlineLevel="0" collapsed="false">
      <c r="B29" s="104"/>
      <c r="C29" s="100" t="n">
        <v>1714</v>
      </c>
      <c r="D29" s="101" t="n">
        <v>4</v>
      </c>
      <c r="E29" s="102" t="n">
        <v>26.7</v>
      </c>
      <c r="F29" s="101" t="n">
        <v>213</v>
      </c>
      <c r="G29" s="101" t="n">
        <v>90</v>
      </c>
      <c r="H29" s="102" t="n">
        <v>10</v>
      </c>
      <c r="I29" s="103" t="n">
        <v>0.2</v>
      </c>
      <c r="J29" s="102" t="n">
        <v>1.5</v>
      </c>
      <c r="K29" s="102" t="n">
        <v>0.1</v>
      </c>
      <c r="L29" s="102" t="n">
        <v>1.5</v>
      </c>
      <c r="M29" s="101" t="n">
        <v>31.49</v>
      </c>
    </row>
    <row r="30" s="99" customFormat="true" ht="19.5" hidden="false" customHeight="true" outlineLevel="0" collapsed="false">
      <c r="B30" s="104"/>
      <c r="C30" s="100" t="n">
        <v>1721</v>
      </c>
      <c r="D30" s="101" t="n">
        <v>3</v>
      </c>
      <c r="E30" s="102" t="n">
        <v>26.9</v>
      </c>
      <c r="F30" s="101" t="n">
        <v>146</v>
      </c>
      <c r="G30" s="101" t="n">
        <v>103</v>
      </c>
      <c r="H30" s="102" t="n">
        <v>10</v>
      </c>
      <c r="I30" s="103" t="n">
        <v>0.2</v>
      </c>
      <c r="J30" s="102" t="n">
        <v>1.5</v>
      </c>
      <c r="K30" s="102" t="n">
        <v>0.1</v>
      </c>
      <c r="L30" s="102" t="n">
        <v>1.5</v>
      </c>
      <c r="M30" s="101" t="n">
        <v>32.01</v>
      </c>
    </row>
    <row r="31" s="99" customFormat="true" ht="19.5" hidden="false" customHeight="true" outlineLevel="0" collapsed="false">
      <c r="B31" s="104"/>
      <c r="C31" s="100" t="n">
        <v>1733</v>
      </c>
      <c r="D31" s="101" t="n">
        <v>4</v>
      </c>
      <c r="E31" s="102" t="n">
        <v>25.9</v>
      </c>
      <c r="F31" s="101" t="n">
        <v>92</v>
      </c>
      <c r="G31" s="101" t="n">
        <v>0</v>
      </c>
      <c r="H31" s="102" t="n">
        <v>9.96</v>
      </c>
      <c r="I31" s="103" t="n">
        <v>0.2</v>
      </c>
      <c r="J31" s="102" t="n">
        <v>1.5</v>
      </c>
      <c r="K31" s="102" t="n">
        <v>0.1</v>
      </c>
      <c r="L31" s="102" t="n">
        <v>1.5</v>
      </c>
      <c r="M31" s="101" t="n">
        <v>29.64</v>
      </c>
    </row>
    <row r="32" s="99" customFormat="true" ht="19.5" hidden="false" customHeight="true" outlineLevel="0" collapsed="false">
      <c r="B32" s="104"/>
      <c r="C32" s="100" t="n">
        <v>1738</v>
      </c>
      <c r="D32" s="101" t="n">
        <v>4</v>
      </c>
      <c r="E32" s="102" t="n">
        <v>31.4</v>
      </c>
      <c r="F32" s="101" t="n">
        <v>26</v>
      </c>
      <c r="G32" s="101" t="n">
        <v>0</v>
      </c>
      <c r="H32" s="102" t="n">
        <v>10</v>
      </c>
      <c r="I32" s="103" t="n">
        <v>0.2</v>
      </c>
      <c r="J32" s="102" t="n">
        <v>1.5</v>
      </c>
      <c r="K32" s="102" t="n">
        <v>0.1</v>
      </c>
      <c r="L32" s="102" t="n">
        <v>1.5</v>
      </c>
      <c r="M32" s="101" t="n">
        <v>43.71</v>
      </c>
    </row>
    <row r="33" s="99" customFormat="true" ht="19.5" hidden="false" customHeight="true" outlineLevel="0" collapsed="false">
      <c r="B33" s="104"/>
      <c r="C33" s="100" t="n">
        <v>1741</v>
      </c>
      <c r="D33" s="101" t="n">
        <v>4</v>
      </c>
      <c r="E33" s="102" t="n">
        <v>25.55</v>
      </c>
      <c r="F33" s="101" t="n">
        <v>198</v>
      </c>
      <c r="G33" s="101" t="n">
        <v>174</v>
      </c>
      <c r="H33" s="102" t="n">
        <v>9.83</v>
      </c>
      <c r="I33" s="103" t="n">
        <v>0.2</v>
      </c>
      <c r="J33" s="102" t="n">
        <v>1.5</v>
      </c>
      <c r="K33" s="102" t="n">
        <v>0.1</v>
      </c>
      <c r="L33" s="102" t="n">
        <v>1.5</v>
      </c>
      <c r="M33" s="101" t="n">
        <v>29.5</v>
      </c>
    </row>
    <row r="34" s="99" customFormat="true" ht="19.5" hidden="false" customHeight="true" outlineLevel="0" collapsed="false">
      <c r="B34" s="104"/>
      <c r="C34" s="100" t="n">
        <v>1762</v>
      </c>
      <c r="D34" s="101" t="n">
        <v>4</v>
      </c>
      <c r="E34" s="102" t="n">
        <v>28.8</v>
      </c>
      <c r="F34" s="101" t="n">
        <v>66</v>
      </c>
      <c r="G34" s="101" t="n">
        <v>0</v>
      </c>
      <c r="H34" s="102" t="n">
        <v>10</v>
      </c>
      <c r="I34" s="103" t="n">
        <v>0.2</v>
      </c>
      <c r="J34" s="102" t="n">
        <v>1.5</v>
      </c>
      <c r="K34" s="102" t="n">
        <v>0.1</v>
      </c>
      <c r="L34" s="102" t="n">
        <v>1.5</v>
      </c>
      <c r="M34" s="101" t="n">
        <v>36.97</v>
      </c>
    </row>
    <row r="35" s="99" customFormat="true" ht="19.5" hidden="false" customHeight="true" outlineLevel="0" collapsed="false">
      <c r="B35" s="104"/>
      <c r="C35" s="100" t="n">
        <v>1763</v>
      </c>
      <c r="D35" s="101" t="n">
        <v>4</v>
      </c>
      <c r="E35" s="102" t="n">
        <v>25</v>
      </c>
      <c r="F35" s="101" t="n">
        <v>19</v>
      </c>
      <c r="G35" s="101" t="n">
        <v>0</v>
      </c>
      <c r="H35" s="102" t="n">
        <v>9.62</v>
      </c>
      <c r="I35" s="103" t="n">
        <v>0.2</v>
      </c>
      <c r="J35" s="102" t="n">
        <v>1.5</v>
      </c>
      <c r="K35" s="102" t="n">
        <v>0.1</v>
      </c>
      <c r="L35" s="102" t="n">
        <v>1.5</v>
      </c>
      <c r="M35" s="101" t="n">
        <v>30.13</v>
      </c>
    </row>
    <row r="36" s="99" customFormat="true" ht="19.5" hidden="false" customHeight="true" outlineLevel="0" collapsed="false">
      <c r="B36" s="104"/>
      <c r="C36" s="100" t="n">
        <v>1764</v>
      </c>
      <c r="D36" s="101" t="n">
        <v>3</v>
      </c>
      <c r="E36" s="102" t="n">
        <v>29.57</v>
      </c>
      <c r="F36" s="101" t="n">
        <v>161</v>
      </c>
      <c r="G36" s="101" t="n">
        <v>90</v>
      </c>
      <c r="H36" s="102" t="n">
        <v>10</v>
      </c>
      <c r="I36" s="103" t="n">
        <v>0.2</v>
      </c>
      <c r="J36" s="102" t="n">
        <v>1.5</v>
      </c>
      <c r="K36" s="102" t="n">
        <v>0.1</v>
      </c>
      <c r="L36" s="102" t="n">
        <v>1.5</v>
      </c>
      <c r="M36" s="101" t="n">
        <v>38.96</v>
      </c>
    </row>
    <row r="37" s="99" customFormat="true" ht="19.5" hidden="false" customHeight="true" outlineLevel="0" collapsed="false">
      <c r="B37" s="104"/>
      <c r="C37" s="100" t="n">
        <v>1772</v>
      </c>
      <c r="D37" s="101" t="n">
        <v>3</v>
      </c>
      <c r="E37" s="102" t="n">
        <v>30.48</v>
      </c>
      <c r="F37" s="101" t="n">
        <v>142</v>
      </c>
      <c r="G37" s="101" t="n">
        <v>0</v>
      </c>
      <c r="H37" s="102" t="n">
        <v>10</v>
      </c>
      <c r="I37" s="103" t="n">
        <v>0.2</v>
      </c>
      <c r="J37" s="102" t="n">
        <v>1.5</v>
      </c>
      <c r="K37" s="102" t="n">
        <v>0.1</v>
      </c>
      <c r="L37" s="102" t="n">
        <v>1.5</v>
      </c>
      <c r="M37" s="101" t="n">
        <v>41.82</v>
      </c>
    </row>
    <row r="38" s="99" customFormat="true" ht="19.5" hidden="false" customHeight="true" outlineLevel="0" collapsed="false">
      <c r="B38" s="104"/>
      <c r="C38" s="100" t="n">
        <v>1782</v>
      </c>
      <c r="D38" s="101" t="n">
        <v>3</v>
      </c>
      <c r="E38" s="102" t="n">
        <v>25.6</v>
      </c>
      <c r="F38" s="101" t="n">
        <v>190</v>
      </c>
      <c r="G38" s="101" t="n">
        <v>115</v>
      </c>
      <c r="H38" s="102" t="n">
        <v>9.85</v>
      </c>
      <c r="I38" s="103" t="n">
        <v>0.2</v>
      </c>
      <c r="J38" s="102" t="n">
        <v>1.5</v>
      </c>
      <c r="K38" s="102" t="n">
        <v>0.1</v>
      </c>
      <c r="L38" s="102" t="n">
        <v>1.5</v>
      </c>
      <c r="M38" s="101" t="n">
        <v>29.57</v>
      </c>
    </row>
    <row r="39" s="99" customFormat="true" ht="19.5" hidden="false" customHeight="true" outlineLevel="0" collapsed="false">
      <c r="B39" s="104"/>
      <c r="C39" s="100" t="n">
        <v>1799</v>
      </c>
      <c r="D39" s="101" t="n">
        <v>3</v>
      </c>
      <c r="E39" s="102" t="n">
        <v>26.8</v>
      </c>
      <c r="F39" s="101" t="n">
        <v>157</v>
      </c>
      <c r="G39" s="101" t="n">
        <v>0</v>
      </c>
      <c r="H39" s="102" t="n">
        <v>10</v>
      </c>
      <c r="I39" s="103" t="n">
        <v>0.2</v>
      </c>
      <c r="J39" s="102" t="n">
        <v>1.5</v>
      </c>
      <c r="K39" s="102" t="n">
        <v>0.1</v>
      </c>
      <c r="L39" s="102" t="n">
        <v>1.5</v>
      </c>
      <c r="M39" s="101" t="n">
        <v>32.43</v>
      </c>
    </row>
    <row r="40" s="99" customFormat="true" ht="19.5" hidden="false" customHeight="true" outlineLevel="0" collapsed="false">
      <c r="B40" s="104"/>
      <c r="C40" s="100" t="n">
        <v>1907</v>
      </c>
      <c r="D40" s="101" t="n">
        <v>2</v>
      </c>
      <c r="E40" s="102" t="n">
        <v>29</v>
      </c>
      <c r="F40" s="101" t="n">
        <v>143</v>
      </c>
      <c r="G40" s="101" t="n">
        <v>98</v>
      </c>
      <c r="H40" s="102" t="n">
        <v>10</v>
      </c>
      <c r="I40" s="103" t="n">
        <v>0.2</v>
      </c>
      <c r="J40" s="102" t="n">
        <v>1.5</v>
      </c>
      <c r="K40" s="102" t="n">
        <v>0.1</v>
      </c>
      <c r="L40" s="102" t="n">
        <v>1.5</v>
      </c>
      <c r="M40" s="101" t="n">
        <v>41.75</v>
      </c>
    </row>
    <row r="41" s="99" customFormat="true" ht="19.5" hidden="false" customHeight="true" outlineLevel="0" collapsed="false">
      <c r="B41" s="104"/>
      <c r="C41" s="100" t="n">
        <v>1910</v>
      </c>
      <c r="D41" s="101" t="n">
        <v>3</v>
      </c>
      <c r="E41" s="102" t="n">
        <v>28.5</v>
      </c>
      <c r="F41" s="101" t="n">
        <v>90</v>
      </c>
      <c r="G41" s="101" t="n">
        <v>0</v>
      </c>
      <c r="H41" s="102" t="n">
        <v>10</v>
      </c>
      <c r="I41" s="103" t="n">
        <v>0.2</v>
      </c>
      <c r="J41" s="102" t="n">
        <v>1.5</v>
      </c>
      <c r="K41" s="102" t="n">
        <v>0.1</v>
      </c>
      <c r="L41" s="102" t="n">
        <v>1.5</v>
      </c>
      <c r="M41" s="101" t="n">
        <v>36.2</v>
      </c>
    </row>
    <row r="42" s="99" customFormat="true" ht="19.5" hidden="false" customHeight="true" outlineLevel="0" collapsed="false">
      <c r="B42" s="104"/>
      <c r="C42" s="100" t="n">
        <v>1931</v>
      </c>
      <c r="D42" s="101" t="n">
        <v>1</v>
      </c>
      <c r="E42" s="102" t="n">
        <v>25.8</v>
      </c>
      <c r="F42" s="101" t="n">
        <v>263</v>
      </c>
      <c r="G42" s="101" t="n">
        <v>163</v>
      </c>
      <c r="H42" s="102" t="n">
        <v>9.92</v>
      </c>
      <c r="I42" s="103" t="n">
        <v>0.2</v>
      </c>
      <c r="J42" s="102" t="n">
        <v>1.5</v>
      </c>
      <c r="K42" s="102" t="n">
        <v>0.1</v>
      </c>
      <c r="L42" s="102" t="n">
        <v>1.5</v>
      </c>
      <c r="M42" s="101" t="n">
        <v>36.66</v>
      </c>
    </row>
    <row r="43" s="99" customFormat="true" ht="19.5" hidden="false" customHeight="true" outlineLevel="0" collapsed="false">
      <c r="B43" s="104"/>
      <c r="C43" s="100" t="n">
        <v>1932</v>
      </c>
      <c r="D43" s="101" t="n">
        <v>2</v>
      </c>
      <c r="E43" s="102" t="n">
        <v>32.83</v>
      </c>
      <c r="F43" s="101" t="n">
        <v>171</v>
      </c>
      <c r="G43" s="101" t="n">
        <v>0</v>
      </c>
      <c r="H43" s="102" t="n">
        <v>10</v>
      </c>
      <c r="I43" s="103" t="n">
        <v>0.2</v>
      </c>
      <c r="J43" s="102" t="n">
        <v>1.5</v>
      </c>
      <c r="K43" s="102" t="n">
        <v>0.1</v>
      </c>
      <c r="L43" s="102" t="n">
        <v>1.5</v>
      </c>
      <c r="M43" s="101" t="n">
        <v>50.97</v>
      </c>
    </row>
    <row r="44" customFormat="false" ht="19.5" hidden="false" customHeight="true" outlineLevel="0" collapsed="false">
      <c r="A44" s="99"/>
      <c r="B44" s="104"/>
      <c r="C44" s="100" t="n">
        <v>1939</v>
      </c>
      <c r="D44" s="105" t="n">
        <v>2</v>
      </c>
      <c r="E44" s="106" t="n">
        <v>27.9</v>
      </c>
      <c r="F44" s="105" t="n">
        <v>110</v>
      </c>
      <c r="G44" s="105" t="n">
        <v>0</v>
      </c>
      <c r="H44" s="106" t="n">
        <v>10</v>
      </c>
      <c r="I44" s="107" t="n">
        <v>0.2</v>
      </c>
      <c r="J44" s="106" t="n">
        <v>1.5</v>
      </c>
      <c r="K44" s="106" t="n">
        <v>0.1</v>
      </c>
      <c r="L44" s="106" t="n">
        <v>1.5</v>
      </c>
      <c r="M44" s="105" t="n">
        <v>38.96</v>
      </c>
    </row>
    <row r="45" customFormat="false" ht="19.5" hidden="false" customHeight="true" outlineLevel="0" collapsed="false">
      <c r="A45" s="99"/>
      <c r="B45" s="104"/>
      <c r="C45" s="100" t="n">
        <v>1946</v>
      </c>
      <c r="D45" s="105" t="n">
        <v>1</v>
      </c>
      <c r="E45" s="102" t="n">
        <v>28.8</v>
      </c>
      <c r="F45" s="101" t="n">
        <v>118</v>
      </c>
      <c r="G45" s="101" t="n">
        <v>97</v>
      </c>
      <c r="H45" s="102" t="n">
        <v>10</v>
      </c>
      <c r="I45" s="103" t="n">
        <v>0.2</v>
      </c>
      <c r="J45" s="102" t="n">
        <v>1.5</v>
      </c>
      <c r="K45" s="102" t="n">
        <v>0.1</v>
      </c>
      <c r="L45" s="102" t="n">
        <v>1.5</v>
      </c>
      <c r="M45" s="101" t="n">
        <v>44.97</v>
      </c>
    </row>
    <row r="46" customFormat="false" ht="19.5" hidden="false" customHeight="true" outlineLevel="0" collapsed="false">
      <c r="A46" s="99"/>
      <c r="B46" s="104"/>
      <c r="C46" s="100" t="n">
        <v>1950</v>
      </c>
      <c r="D46" s="105" t="n">
        <v>1</v>
      </c>
      <c r="E46" s="102" t="n">
        <v>24.6</v>
      </c>
      <c r="F46" s="101" t="n">
        <v>85</v>
      </c>
      <c r="G46" s="101" t="n">
        <v>0</v>
      </c>
      <c r="H46" s="102" t="n">
        <v>9.46</v>
      </c>
      <c r="I46" s="103" t="n">
        <v>0.2</v>
      </c>
      <c r="J46" s="102" t="n">
        <v>1.5</v>
      </c>
      <c r="K46" s="102" t="n">
        <v>0.1</v>
      </c>
      <c r="L46" s="102" t="n">
        <v>1.5</v>
      </c>
      <c r="M46" s="101" t="n">
        <v>36.2</v>
      </c>
    </row>
    <row r="47" customFormat="false" ht="19.5" hidden="false" customHeight="true" outlineLevel="0" collapsed="false">
      <c r="A47" s="99"/>
      <c r="B47" s="104"/>
      <c r="C47" s="108" t="n">
        <v>1959</v>
      </c>
      <c r="D47" s="105" t="n">
        <v>1</v>
      </c>
      <c r="E47" s="102" t="n">
        <v>27.4</v>
      </c>
      <c r="F47" s="101" t="n">
        <v>100</v>
      </c>
      <c r="G47" s="101" t="n">
        <v>0</v>
      </c>
      <c r="H47" s="102" t="n">
        <v>10</v>
      </c>
      <c r="I47" s="103" t="n">
        <v>0.2</v>
      </c>
      <c r="J47" s="102" t="n">
        <v>1.5</v>
      </c>
      <c r="K47" s="102" t="n">
        <v>0.1</v>
      </c>
      <c r="L47" s="102" t="n">
        <v>1.5</v>
      </c>
      <c r="M47" s="101" t="n">
        <v>41.4</v>
      </c>
    </row>
    <row r="48" customFormat="false" ht="19.5" hidden="false" customHeight="true" outlineLevel="0" collapsed="false">
      <c r="A48" s="99"/>
      <c r="B48" s="100" t="s">
        <v>90</v>
      </c>
      <c r="C48" s="108" t="n">
        <v>699</v>
      </c>
      <c r="D48" s="105" t="n">
        <v>3</v>
      </c>
      <c r="E48" s="102" t="n">
        <v>18</v>
      </c>
      <c r="F48" s="101" t="n">
        <v>280</v>
      </c>
      <c r="G48" s="101" t="n">
        <v>105</v>
      </c>
      <c r="H48" s="102" t="n">
        <v>6</v>
      </c>
      <c r="I48" s="103" t="n">
        <v>0</v>
      </c>
      <c r="J48" s="102" t="n">
        <v>1.5</v>
      </c>
      <c r="K48" s="102" t="n">
        <v>0.1</v>
      </c>
      <c r="L48" s="102" t="n">
        <v>1.5</v>
      </c>
      <c r="M48" s="101" t="n">
        <v>37.11</v>
      </c>
    </row>
    <row r="49" customFormat="false" ht="19.5" hidden="false" customHeight="true" outlineLevel="0" collapsed="false">
      <c r="A49" s="99"/>
      <c r="B49" s="104"/>
      <c r="C49" s="100" t="n">
        <v>686</v>
      </c>
      <c r="D49" s="105" t="n">
        <v>4</v>
      </c>
      <c r="E49" s="102" t="n">
        <v>15</v>
      </c>
      <c r="F49" s="101" t="n">
        <v>198</v>
      </c>
      <c r="G49" s="101" t="n">
        <v>172</v>
      </c>
      <c r="H49" s="102" t="n">
        <v>5</v>
      </c>
      <c r="I49" s="103" t="n">
        <v>0</v>
      </c>
      <c r="J49" s="102" t="n">
        <v>1.5</v>
      </c>
      <c r="K49" s="102" t="n">
        <v>0.1</v>
      </c>
      <c r="L49" s="102" t="n">
        <v>1.5</v>
      </c>
      <c r="M49" s="101" t="n">
        <v>35.3</v>
      </c>
    </row>
    <row r="50" customFormat="false" ht="19.5" hidden="false" customHeight="true" outlineLevel="0" collapsed="false">
      <c r="A50" s="99"/>
      <c r="B50" s="104"/>
      <c r="C50" s="100" t="n">
        <v>694</v>
      </c>
      <c r="D50" s="105" t="n">
        <v>4</v>
      </c>
      <c r="E50" s="102" t="n">
        <v>22.8</v>
      </c>
      <c r="F50" s="101" t="n">
        <v>262</v>
      </c>
      <c r="G50" s="101" t="n">
        <v>125</v>
      </c>
      <c r="H50" s="102" t="n">
        <v>7.6</v>
      </c>
      <c r="I50" s="103" t="n">
        <v>0</v>
      </c>
      <c r="J50" s="102" t="n">
        <v>1.5</v>
      </c>
      <c r="K50" s="102" t="n">
        <v>0.1</v>
      </c>
      <c r="L50" s="102" t="n">
        <v>1.5</v>
      </c>
      <c r="M50" s="101" t="n">
        <v>39.97</v>
      </c>
    </row>
    <row r="51" customFormat="false" ht="19.5" hidden="false" customHeight="true" outlineLevel="0" collapsed="false">
      <c r="A51" s="99"/>
      <c r="B51" s="104"/>
      <c r="C51" s="100" t="n">
        <v>808</v>
      </c>
      <c r="D51" s="105" t="n">
        <v>3</v>
      </c>
      <c r="E51" s="102" t="n">
        <v>21.8</v>
      </c>
      <c r="F51" s="101" t="n">
        <v>255</v>
      </c>
      <c r="G51" s="101" t="n">
        <v>135</v>
      </c>
      <c r="H51" s="102" t="n">
        <v>7.27</v>
      </c>
      <c r="I51" s="103" t="n">
        <v>0</v>
      </c>
      <c r="J51" s="102" t="n">
        <v>1.5</v>
      </c>
      <c r="K51" s="102" t="n">
        <v>0.1</v>
      </c>
      <c r="L51" s="102" t="n">
        <v>1.5</v>
      </c>
      <c r="M51" s="101" t="n">
        <v>39.41</v>
      </c>
    </row>
    <row r="52" customFormat="false" ht="19.5" hidden="false" customHeight="true" outlineLevel="0" collapsed="false">
      <c r="A52" s="99"/>
      <c r="B52" s="104"/>
      <c r="C52" s="108" t="n">
        <v>830</v>
      </c>
      <c r="D52" s="105" t="n">
        <v>2</v>
      </c>
      <c r="E52" s="102" t="n">
        <v>18.5</v>
      </c>
      <c r="F52" s="101" t="n">
        <v>204</v>
      </c>
      <c r="G52" s="101" t="n">
        <v>135</v>
      </c>
      <c r="H52" s="102" t="n">
        <v>6.17</v>
      </c>
      <c r="I52" s="103" t="n">
        <v>0</v>
      </c>
      <c r="J52" s="102" t="n">
        <v>1.5</v>
      </c>
      <c r="K52" s="102" t="n">
        <v>0.1</v>
      </c>
      <c r="L52" s="102" t="n">
        <v>1.5</v>
      </c>
      <c r="M52" s="101" t="n">
        <v>41.09</v>
      </c>
    </row>
    <row r="53" customFormat="false" ht="19.5" hidden="false" customHeight="true" outlineLevel="0" collapsed="false">
      <c r="A53" s="99"/>
      <c r="B53" s="104"/>
      <c r="C53" s="100" t="n">
        <v>832</v>
      </c>
      <c r="D53" s="105" t="n">
        <v>2</v>
      </c>
      <c r="E53" s="102" t="n">
        <v>16.1</v>
      </c>
      <c r="F53" s="101" t="n">
        <v>111</v>
      </c>
      <c r="G53" s="101" t="n">
        <v>0</v>
      </c>
      <c r="H53" s="102" t="n">
        <v>5.37</v>
      </c>
      <c r="I53" s="103" t="n">
        <v>0</v>
      </c>
      <c r="J53" s="102" t="n">
        <v>1.5</v>
      </c>
      <c r="K53" s="102" t="n">
        <v>0.1</v>
      </c>
      <c r="L53" s="102" t="n">
        <v>1.5</v>
      </c>
      <c r="M53" s="101" t="n">
        <v>39.69</v>
      </c>
    </row>
    <row r="54" customFormat="false" ht="19.5" hidden="false" customHeight="true" outlineLevel="0" collapsed="false">
      <c r="A54" s="99"/>
      <c r="B54" s="104"/>
      <c r="C54" s="100" t="n">
        <v>1251</v>
      </c>
      <c r="D54" s="105" t="n">
        <v>1</v>
      </c>
      <c r="E54" s="102" t="n">
        <v>19.68</v>
      </c>
      <c r="F54" s="101" t="n">
        <v>166</v>
      </c>
      <c r="G54" s="101" t="n">
        <v>80</v>
      </c>
      <c r="H54" s="102" t="n">
        <v>6.56</v>
      </c>
      <c r="I54" s="103" t="n">
        <v>0</v>
      </c>
      <c r="J54" s="102" t="n">
        <v>1.5</v>
      </c>
      <c r="K54" s="102" t="n">
        <v>0.1</v>
      </c>
      <c r="L54" s="102" t="n">
        <v>1.5</v>
      </c>
      <c r="M54" s="101" t="n">
        <v>44.09</v>
      </c>
    </row>
    <row r="55" customFormat="false" ht="19.5" hidden="false" customHeight="true" outlineLevel="0" collapsed="false">
      <c r="A55" s="99"/>
      <c r="B55" s="104"/>
      <c r="C55" s="100" t="n">
        <v>1710</v>
      </c>
      <c r="D55" s="105" t="n">
        <v>4</v>
      </c>
      <c r="E55" s="102" t="n">
        <v>20.7</v>
      </c>
      <c r="F55" s="101" t="n">
        <v>256</v>
      </c>
      <c r="G55" s="101" t="n">
        <v>182</v>
      </c>
      <c r="H55" s="102" t="n">
        <v>6.9</v>
      </c>
      <c r="I55" s="103" t="n">
        <v>0</v>
      </c>
      <c r="J55" s="102" t="n">
        <v>1.5</v>
      </c>
      <c r="K55" s="102" t="n">
        <v>0.1</v>
      </c>
      <c r="L55" s="102" t="n">
        <v>1.5</v>
      </c>
      <c r="M55" s="101" t="n">
        <v>38.72</v>
      </c>
    </row>
    <row r="56" customFormat="false" ht="19.5" hidden="false" customHeight="true" outlineLevel="0" collapsed="false">
      <c r="A56" s="99"/>
      <c r="B56" s="104"/>
      <c r="C56" s="100" t="n">
        <v>1793</v>
      </c>
      <c r="D56" s="105" t="n">
        <v>2</v>
      </c>
      <c r="E56" s="102" t="n">
        <v>17.9</v>
      </c>
      <c r="F56" s="101" t="n">
        <v>256</v>
      </c>
      <c r="G56" s="101" t="n">
        <v>115</v>
      </c>
      <c r="H56" s="102" t="n">
        <v>5.97</v>
      </c>
      <c r="I56" s="103" t="n">
        <v>0</v>
      </c>
      <c r="J56" s="102" t="n">
        <v>1.5</v>
      </c>
      <c r="K56" s="102" t="n">
        <v>0.1</v>
      </c>
      <c r="L56" s="102" t="n">
        <v>1.5</v>
      </c>
      <c r="M56" s="101" t="n">
        <v>40.78</v>
      </c>
    </row>
    <row r="57" customFormat="false" ht="19.5" hidden="false" customHeight="true" outlineLevel="0" collapsed="false">
      <c r="A57" s="99"/>
      <c r="B57" s="104"/>
      <c r="C57" s="100" t="n">
        <v>1903</v>
      </c>
      <c r="D57" s="105" t="n">
        <v>3</v>
      </c>
      <c r="E57" s="102" t="n">
        <v>21.6</v>
      </c>
      <c r="F57" s="101" t="n">
        <v>97</v>
      </c>
      <c r="G57" s="101" t="n">
        <v>0</v>
      </c>
      <c r="H57" s="102" t="n">
        <v>7.2</v>
      </c>
      <c r="I57" s="103" t="n">
        <v>0</v>
      </c>
      <c r="J57" s="102" t="n">
        <v>1.5</v>
      </c>
      <c r="K57" s="102" t="n">
        <v>0.1</v>
      </c>
      <c r="L57" s="102" t="n">
        <v>1.5</v>
      </c>
      <c r="M57" s="101" t="n">
        <v>38.3</v>
      </c>
    </row>
    <row r="58" customFormat="false" ht="19.5" hidden="false" customHeight="true" outlineLevel="0" collapsed="false">
      <c r="A58" s="99"/>
      <c r="B58" s="104"/>
      <c r="C58" s="100" t="n">
        <v>1934</v>
      </c>
      <c r="D58" s="105" t="n">
        <v>2</v>
      </c>
      <c r="E58" s="102" t="n">
        <v>22.27</v>
      </c>
      <c r="F58" s="101" t="n">
        <v>160</v>
      </c>
      <c r="G58" s="101" t="n">
        <v>100</v>
      </c>
      <c r="H58" s="102" t="n">
        <v>7.42</v>
      </c>
      <c r="I58" s="103" t="n">
        <v>0</v>
      </c>
      <c r="J58" s="102" t="n">
        <v>1.5</v>
      </c>
      <c r="K58" s="102" t="n">
        <v>0.1</v>
      </c>
      <c r="L58" s="102" t="n">
        <v>1.5</v>
      </c>
      <c r="M58" s="101" t="n">
        <v>43.39</v>
      </c>
    </row>
    <row r="59" customFormat="false" ht="19.5" hidden="false" customHeight="true" outlineLevel="0" collapsed="false">
      <c r="A59" s="99"/>
      <c r="B59" s="100" t="s">
        <v>91</v>
      </c>
      <c r="C59" s="100" t="n">
        <v>829</v>
      </c>
      <c r="D59" s="105" t="n">
        <v>2</v>
      </c>
      <c r="E59" s="102" t="n">
        <v>14.7</v>
      </c>
      <c r="F59" s="101" t="n">
        <v>318</v>
      </c>
      <c r="G59" s="101" t="n">
        <v>0</v>
      </c>
      <c r="H59" s="102" t="n">
        <v>4.32</v>
      </c>
      <c r="I59" s="103" t="n">
        <v>0</v>
      </c>
      <c r="J59" s="102" t="n">
        <v>1.5</v>
      </c>
      <c r="K59" s="102" t="n">
        <v>0.1</v>
      </c>
      <c r="L59" s="102" t="n">
        <v>1.5</v>
      </c>
      <c r="M59" s="101" t="n">
        <v>42.24</v>
      </c>
    </row>
    <row r="60" customFormat="false" ht="19.5" hidden="false" customHeight="true" outlineLevel="0" collapsed="false">
      <c r="A60" s="99"/>
      <c r="B60" s="104"/>
      <c r="C60" s="100" t="n">
        <v>848</v>
      </c>
      <c r="D60" s="105" t="n">
        <v>1</v>
      </c>
      <c r="E60" s="102" t="n">
        <v>14.6</v>
      </c>
      <c r="F60" s="101" t="n">
        <v>104</v>
      </c>
      <c r="G60" s="101" t="n">
        <v>0</v>
      </c>
      <c r="H60" s="102" t="n">
        <v>4.29</v>
      </c>
      <c r="I60" s="103" t="n">
        <v>0</v>
      </c>
      <c r="J60" s="102" t="n">
        <v>1.5</v>
      </c>
      <c r="K60" s="102" t="n">
        <v>0.1</v>
      </c>
      <c r="L60" s="102" t="n">
        <v>1.5</v>
      </c>
      <c r="M60" s="101" t="n">
        <v>45.84</v>
      </c>
    </row>
    <row r="61" customFormat="false" ht="19.5" hidden="false" customHeight="true" outlineLevel="0" collapsed="false">
      <c r="A61" s="99"/>
      <c r="B61" s="104"/>
      <c r="C61" s="100" t="n">
        <v>1248</v>
      </c>
      <c r="D61" s="105" t="n">
        <v>1</v>
      </c>
      <c r="E61" s="102" t="n">
        <v>14.5</v>
      </c>
      <c r="F61" s="101" t="n">
        <v>178</v>
      </c>
      <c r="G61" s="101" t="n">
        <v>151</v>
      </c>
      <c r="H61" s="102" t="n">
        <v>4.26</v>
      </c>
      <c r="I61" s="103" t="n">
        <v>0</v>
      </c>
      <c r="J61" s="102" t="n">
        <v>1.5</v>
      </c>
      <c r="K61" s="102" t="n">
        <v>0.1</v>
      </c>
      <c r="L61" s="102" t="n">
        <v>1.5</v>
      </c>
      <c r="M61" s="101" t="n">
        <v>44.02</v>
      </c>
    </row>
    <row r="62" customFormat="false" ht="19.5" hidden="false" customHeight="true" outlineLevel="0" collapsed="false">
      <c r="A62" s="99"/>
      <c r="B62" s="104"/>
      <c r="C62" s="100" t="n">
        <v>1533</v>
      </c>
      <c r="D62" s="105" t="n">
        <v>6</v>
      </c>
      <c r="E62" s="102" t="n">
        <v>14.1</v>
      </c>
      <c r="F62" s="101" t="n">
        <v>341</v>
      </c>
      <c r="G62" s="101" t="n">
        <v>135</v>
      </c>
      <c r="H62" s="102" t="n">
        <v>4.15</v>
      </c>
      <c r="I62" s="103" t="n">
        <v>0</v>
      </c>
      <c r="J62" s="102" t="n">
        <v>1.5</v>
      </c>
      <c r="K62" s="102" t="n">
        <v>0.1</v>
      </c>
      <c r="L62" s="102" t="n">
        <v>1.5</v>
      </c>
      <c r="M62" s="101" t="n">
        <v>36.62</v>
      </c>
    </row>
    <row r="63" customFormat="false" ht="19.5" hidden="false" customHeight="true" outlineLevel="0" collapsed="false">
      <c r="A63" s="99"/>
      <c r="B63" s="104"/>
      <c r="C63" s="100" t="n">
        <v>1786</v>
      </c>
      <c r="D63" s="105" t="n">
        <v>3</v>
      </c>
      <c r="E63" s="102" t="n">
        <v>13.5</v>
      </c>
      <c r="F63" s="101" t="n">
        <v>240</v>
      </c>
      <c r="G63" s="101" t="n">
        <v>165</v>
      </c>
      <c r="H63" s="102" t="n">
        <v>3.97</v>
      </c>
      <c r="I63" s="103" t="n">
        <v>0</v>
      </c>
      <c r="J63" s="102" t="n">
        <v>1.5</v>
      </c>
      <c r="K63" s="102" t="n">
        <v>0.1</v>
      </c>
      <c r="L63" s="102" t="n">
        <v>1.5</v>
      </c>
      <c r="M63" s="101" t="n">
        <v>37.53</v>
      </c>
    </row>
    <row r="64" customFormat="false" ht="19.5" hidden="false" customHeight="true" outlineLevel="0" collapsed="false">
      <c r="A64" s="99"/>
      <c r="B64" s="104"/>
      <c r="C64" s="100" t="n">
        <v>1787</v>
      </c>
      <c r="D64" s="105" t="n">
        <v>3</v>
      </c>
      <c r="E64" s="102" t="n">
        <v>6.7</v>
      </c>
      <c r="F64" s="101" t="n">
        <v>247</v>
      </c>
      <c r="G64" s="101" t="n">
        <v>177</v>
      </c>
      <c r="H64" s="102" t="n">
        <v>1.97</v>
      </c>
      <c r="I64" s="103" t="n">
        <v>0</v>
      </c>
      <c r="J64" s="102" t="n">
        <v>1.5</v>
      </c>
      <c r="K64" s="102" t="n">
        <v>0.1</v>
      </c>
      <c r="L64" s="102" t="n">
        <v>1.5</v>
      </c>
      <c r="M64" s="101" t="n">
        <v>30.13</v>
      </c>
    </row>
    <row r="65" customFormat="false" ht="19.5" hidden="false" customHeight="true" outlineLevel="0" collapsed="false">
      <c r="B65" s="109" t="s">
        <v>92</v>
      </c>
      <c r="C65" s="110" t="n">
        <f aca="false">+COUNT(C5:C64)</f>
        <v>59</v>
      </c>
      <c r="D65" s="110"/>
      <c r="E65" s="111" t="n">
        <f aca="false">SUM(E5:E64)</f>
        <v>1408.03</v>
      </c>
      <c r="F65" s="112"/>
      <c r="G65" s="111"/>
      <c r="H65" s="111" t="n">
        <f aca="false">SUM(H5:H64)</f>
        <v>494.01</v>
      </c>
      <c r="I65" s="111" t="n">
        <f aca="false">SUM(I6:I64)</f>
        <v>8.4</v>
      </c>
      <c r="J65" s="111" t="n">
        <f aca="false">SUM(J6:J64)</f>
        <v>88.5</v>
      </c>
      <c r="K65" s="111" t="n">
        <f aca="false">SUM(K6:K64)</f>
        <v>5.9</v>
      </c>
      <c r="L65" s="111" t="n">
        <f aca="false">SUM(L6:L64)</f>
        <v>88.5</v>
      </c>
      <c r="M65" s="113" t="n">
        <f aca="false">SUM(M6:M64)</f>
        <v>2226.16</v>
      </c>
    </row>
    <row r="66" customFormat="false" ht="19.5" hidden="false" customHeight="true" outlineLevel="0" collapsed="false">
      <c r="B66" s="114" t="s">
        <v>93</v>
      </c>
      <c r="C66" s="104"/>
      <c r="D66" s="115" t="n">
        <f aca="false">AVERAGE(D6:D64)</f>
        <v>2.69491525423729</v>
      </c>
      <c r="E66" s="115" t="n">
        <f aca="false">AVERAGE(E6:E64)</f>
        <v>23.8649152542373</v>
      </c>
      <c r="F66" s="115" t="n">
        <f aca="false">AVERAGE(F6:F64)</f>
        <v>141.322033898305</v>
      </c>
      <c r="G66" s="115" t="n">
        <f aca="false">AVERAGE(G6:G64)</f>
        <v>53.6440677966102</v>
      </c>
      <c r="H66" s="115" t="n">
        <f aca="false">AVERAGE(H6:H64)</f>
        <v>8.37305084745763</v>
      </c>
      <c r="I66" s="115" t="n">
        <f aca="false">AVERAGE(I6:I64)</f>
        <v>0.142372881355932</v>
      </c>
      <c r="J66" s="115" t="n">
        <f aca="false">AVERAGE(J6:J64)</f>
        <v>1.5</v>
      </c>
      <c r="K66" s="115" t="n">
        <f aca="false">AVERAGE(K6:K64)</f>
        <v>0.1</v>
      </c>
      <c r="L66" s="115" t="n">
        <f aca="false">AVERAGE(L6:L64)</f>
        <v>1.5</v>
      </c>
      <c r="M66" s="116" t="n">
        <f aca="false">AVERAGE(M6:M64)</f>
        <v>37.7315254237288</v>
      </c>
    </row>
    <row r="67" customFormat="false" ht="19.5" hidden="false" customHeight="true" outlineLevel="0" collapsed="false">
      <c r="B67" s="117" t="s">
        <v>94</v>
      </c>
      <c r="C67" s="118"/>
      <c r="D67" s="119"/>
      <c r="E67" s="119"/>
      <c r="F67" s="119"/>
      <c r="G67" s="119"/>
      <c r="H67" s="120" t="n">
        <f aca="false">+H65*7/46</f>
        <v>75.1754347826087</v>
      </c>
      <c r="I67" s="121" t="n">
        <f aca="false">+I65*7/25</f>
        <v>2.352</v>
      </c>
      <c r="J67" s="121" t="n">
        <f aca="false">+J65*7/46</f>
        <v>13.4673913043478</v>
      </c>
      <c r="K67" s="121" t="n">
        <f aca="false">+K65*7/20</f>
        <v>2.065</v>
      </c>
      <c r="L67" s="121" t="n">
        <f aca="false">+L65*7/16</f>
        <v>38.71875</v>
      </c>
      <c r="M67" s="122"/>
    </row>
    <row r="68" customFormat="false" ht="19.5" hidden="false" customHeight="true" outlineLevel="0" collapsed="false">
      <c r="B68" s="104"/>
      <c r="C68" s="123"/>
      <c r="D68" s="124"/>
      <c r="E68" s="124"/>
      <c r="F68" s="125"/>
      <c r="G68" s="99"/>
      <c r="H68" s="99"/>
      <c r="I68" s="99"/>
      <c r="J68" s="99"/>
      <c r="L68" s="99"/>
      <c r="M68" s="99"/>
    </row>
    <row r="69" customFormat="false" ht="19.5" hidden="false" customHeight="true" outlineLevel="0" collapsed="false">
      <c r="B69" s="104"/>
      <c r="C69" s="109" t="s">
        <v>95</v>
      </c>
      <c r="D69" s="126"/>
      <c r="E69" s="126"/>
      <c r="F69" s="127" t="n">
        <f aca="false">(E65*7*305)*1.15</f>
        <v>3457065.6575</v>
      </c>
      <c r="G69" s="99"/>
      <c r="H69" s="128" t="s">
        <v>96</v>
      </c>
      <c r="I69" s="129"/>
      <c r="J69" s="130"/>
      <c r="L69" s="131" t="n">
        <f aca="false">+(E65*7)/((H67*46))</f>
        <v>2.8502054614279</v>
      </c>
      <c r="M69" s="99"/>
    </row>
    <row r="70" customFormat="false" ht="19.5" hidden="false" customHeight="true" outlineLevel="0" collapsed="false">
      <c r="B70" s="104"/>
      <c r="C70" s="114" t="s">
        <v>97</v>
      </c>
      <c r="D70" s="124"/>
      <c r="E70" s="124"/>
      <c r="F70" s="132" t="n">
        <f aca="false">+(H67*(206*46))+(I67*20000)+(J67*6500)+(K67*20000)+(L67*1200)</f>
        <v>934702.963478261</v>
      </c>
      <c r="G70" s="99"/>
      <c r="H70" s="133" t="s">
        <v>98</v>
      </c>
      <c r="I70" s="129"/>
      <c r="J70" s="130"/>
      <c r="L70" s="131" t="n">
        <f aca="false">+(E65*7)/(F70/206)</f>
        <v>2.17221870405167</v>
      </c>
      <c r="M70" s="99"/>
    </row>
    <row r="71" customFormat="false" ht="19.5" hidden="false" customHeight="true" outlineLevel="0" collapsed="false">
      <c r="B71" s="104"/>
      <c r="C71" s="117" t="s">
        <v>99</v>
      </c>
      <c r="D71" s="119"/>
      <c r="E71" s="119"/>
      <c r="F71" s="134" t="n">
        <f aca="false">+F70/F69</f>
        <v>0.270374663394214</v>
      </c>
      <c r="G71" s="99"/>
      <c r="H71" s="99"/>
      <c r="I71" s="99"/>
      <c r="J71" s="99"/>
      <c r="L71" s="99"/>
      <c r="M71" s="99"/>
    </row>
  </sheetData>
  <mergeCells count="3">
    <mergeCell ref="C2:M2"/>
    <mergeCell ref="C3:M3"/>
    <mergeCell ref="C4:M4"/>
  </mergeCells>
  <printOptions headings="false" gridLines="false" gridLinesSet="true" horizontalCentered="true" verticalCentered="true"/>
  <pageMargins left="0.220138888888889" right="0.240277777777778" top="0.279861111111111" bottom="0.3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H3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31" activeCellId="0" sqref="I31"/>
    </sheetView>
  </sheetViews>
  <sheetFormatPr defaultRowHeight="23.25" outlineLevelRow="0" outlineLevelCol="0"/>
  <cols>
    <col collapsed="false" customWidth="true" hidden="false" outlineLevel="0" max="1" min="1" style="135" width="3.28"/>
    <col collapsed="false" customWidth="true" hidden="false" outlineLevel="0" max="3" min="2" style="135" width="25.15"/>
    <col collapsed="false" customWidth="true" hidden="false" outlineLevel="0" max="4" min="4" style="135" width="3.71"/>
    <col collapsed="false" customWidth="true" hidden="false" outlineLevel="0" max="6" min="5" style="135" width="25.15"/>
    <col collapsed="false" customWidth="true" hidden="false" outlineLevel="0" max="7" min="7" style="135" width="3.14"/>
    <col collapsed="false" customWidth="false" hidden="false" outlineLevel="0" max="1025" min="8" style="135" width="11.43"/>
  </cols>
  <sheetData>
    <row r="2" customFormat="false" ht="23.25" hidden="false" customHeight="true" outlineLevel="0" collapsed="false">
      <c r="B2" s="136" t="s">
        <v>76</v>
      </c>
      <c r="C2" s="136"/>
      <c r="D2" s="136"/>
      <c r="E2" s="136"/>
      <c r="F2" s="136"/>
    </row>
    <row r="3" customFormat="false" ht="23.25" hidden="false" customHeight="true" outlineLevel="0" collapsed="false">
      <c r="B3" s="137" t="s">
        <v>77</v>
      </c>
      <c r="C3" s="137"/>
      <c r="D3" s="137"/>
      <c r="E3" s="137"/>
      <c r="F3" s="137"/>
      <c r="H3" s="138"/>
    </row>
    <row r="4" customFormat="false" ht="23.25" hidden="false" customHeight="true" outlineLevel="0" collapsed="false">
      <c r="B4" s="139" t="s">
        <v>78</v>
      </c>
      <c r="C4" s="139"/>
      <c r="D4" s="139"/>
      <c r="E4" s="139"/>
      <c r="F4" s="139"/>
      <c r="H4" s="138"/>
    </row>
    <row r="5" s="140" customFormat="true" ht="35.25" hidden="false" customHeight="true" outlineLevel="0" collapsed="false">
      <c r="B5" s="141" t="s">
        <v>79</v>
      </c>
      <c r="C5" s="141" t="s">
        <v>84</v>
      </c>
      <c r="E5" s="141" t="s">
        <v>79</v>
      </c>
      <c r="F5" s="141" t="s">
        <v>84</v>
      </c>
      <c r="H5" s="138"/>
    </row>
    <row r="6" s="138" customFormat="true" ht="23.25" hidden="false" customHeight="false" outlineLevel="0" collapsed="false">
      <c r="B6" s="142" t="n">
        <v>654</v>
      </c>
      <c r="C6" s="143" t="n">
        <v>5</v>
      </c>
      <c r="E6" s="144" t="n">
        <v>1533</v>
      </c>
      <c r="F6" s="145" t="n">
        <v>2</v>
      </c>
      <c r="H6" s="146"/>
    </row>
    <row r="7" s="138" customFormat="true" ht="23.25" hidden="false" customHeight="false" outlineLevel="0" collapsed="false">
      <c r="B7" s="142" t="n">
        <v>659</v>
      </c>
      <c r="C7" s="143" t="n">
        <v>5</v>
      </c>
      <c r="E7" s="142" t="n">
        <v>1557</v>
      </c>
      <c r="F7" s="143" t="n">
        <v>4</v>
      </c>
      <c r="H7" s="146"/>
    </row>
    <row r="8" s="138" customFormat="true" ht="23.25" hidden="false" customHeight="false" outlineLevel="0" collapsed="false">
      <c r="B8" s="142" t="n">
        <v>663</v>
      </c>
      <c r="C8" s="143" t="n">
        <v>5</v>
      </c>
      <c r="E8" s="142" t="n">
        <v>1566</v>
      </c>
      <c r="F8" s="143" t="n">
        <v>5</v>
      </c>
      <c r="H8" s="146"/>
    </row>
    <row r="9" customFormat="false" ht="23.25" hidden="false" customHeight="false" outlineLevel="0" collapsed="false">
      <c r="A9" s="138"/>
      <c r="B9" s="147" t="n">
        <v>686</v>
      </c>
      <c r="C9" s="145" t="n">
        <v>2.5</v>
      </c>
      <c r="D9" s="138"/>
      <c r="E9" s="142" t="n">
        <v>1700</v>
      </c>
      <c r="F9" s="143" t="n">
        <v>5</v>
      </c>
      <c r="G9" s="138"/>
    </row>
    <row r="10" customFormat="false" ht="23.25" hidden="false" customHeight="false" outlineLevel="0" collapsed="false">
      <c r="A10" s="138"/>
      <c r="B10" s="147" t="n">
        <v>694</v>
      </c>
      <c r="C10" s="145" t="n">
        <v>4</v>
      </c>
      <c r="D10" s="138"/>
      <c r="E10" s="147" t="n">
        <v>1710</v>
      </c>
      <c r="F10" s="145" t="n">
        <v>3.45</v>
      </c>
      <c r="G10" s="138"/>
    </row>
    <row r="11" customFormat="false" ht="23.25" hidden="false" customHeight="false" outlineLevel="0" collapsed="false">
      <c r="A11" s="138"/>
      <c r="B11" s="147" t="n">
        <v>699</v>
      </c>
      <c r="C11" s="145" t="n">
        <v>3</v>
      </c>
      <c r="D11" s="138"/>
      <c r="E11" s="142" t="n">
        <v>1714</v>
      </c>
      <c r="F11" s="143" t="n">
        <v>5</v>
      </c>
      <c r="G11" s="138"/>
    </row>
    <row r="12" customFormat="false" ht="23.25" hidden="false" customHeight="false" outlineLevel="0" collapsed="false">
      <c r="A12" s="138"/>
      <c r="B12" s="142" t="n">
        <v>803</v>
      </c>
      <c r="C12" s="143" t="n">
        <v>5</v>
      </c>
      <c r="D12" s="138"/>
      <c r="E12" s="148" t="n">
        <v>1721</v>
      </c>
      <c r="F12" s="143" t="n">
        <v>5</v>
      </c>
      <c r="G12" s="138"/>
    </row>
    <row r="13" customFormat="false" ht="23.25" hidden="false" customHeight="false" outlineLevel="0" collapsed="false">
      <c r="A13" s="138"/>
      <c r="B13" s="147" t="n">
        <v>808</v>
      </c>
      <c r="C13" s="145" t="n">
        <v>3.5</v>
      </c>
      <c r="D13" s="138"/>
      <c r="E13" s="142" t="n">
        <v>1733</v>
      </c>
      <c r="F13" s="143" t="n">
        <v>4.98</v>
      </c>
      <c r="G13" s="138"/>
    </row>
    <row r="14" customFormat="false" ht="23.25" hidden="false" customHeight="false" outlineLevel="0" collapsed="false">
      <c r="A14" s="138"/>
      <c r="B14" s="142" t="n">
        <v>811</v>
      </c>
      <c r="C14" s="143" t="n">
        <v>4.5</v>
      </c>
      <c r="D14" s="138"/>
      <c r="E14" s="142" t="n">
        <v>1738</v>
      </c>
      <c r="F14" s="143" t="n">
        <v>5</v>
      </c>
      <c r="G14" s="138"/>
    </row>
    <row r="15" customFormat="false" ht="23.25" hidden="false" customHeight="false" outlineLevel="0" collapsed="false">
      <c r="A15" s="138"/>
      <c r="B15" s="142" t="n">
        <v>812</v>
      </c>
      <c r="C15" s="143" t="n">
        <v>5</v>
      </c>
      <c r="D15" s="138"/>
      <c r="E15" s="148" t="n">
        <v>1741</v>
      </c>
      <c r="F15" s="143" t="n">
        <v>5</v>
      </c>
      <c r="G15" s="138"/>
    </row>
    <row r="16" customFormat="false" ht="23.25" hidden="false" customHeight="false" outlineLevel="0" collapsed="false">
      <c r="A16" s="138"/>
      <c r="B16" s="142" t="n">
        <v>820</v>
      </c>
      <c r="C16" s="143" t="n">
        <v>5</v>
      </c>
      <c r="D16" s="138"/>
      <c r="E16" s="142" t="n">
        <v>1762</v>
      </c>
      <c r="F16" s="143" t="n">
        <v>5</v>
      </c>
      <c r="G16" s="138"/>
    </row>
    <row r="17" customFormat="false" ht="23.25" hidden="false" customHeight="false" outlineLevel="0" collapsed="false">
      <c r="A17" s="138"/>
      <c r="B17" s="142" t="n">
        <v>821</v>
      </c>
      <c r="C17" s="143" t="n">
        <v>4.535</v>
      </c>
      <c r="D17" s="138"/>
      <c r="E17" s="142" t="n">
        <v>1763</v>
      </c>
      <c r="F17" s="143" t="n">
        <v>5</v>
      </c>
      <c r="G17" s="138"/>
    </row>
    <row r="18" customFormat="false" ht="23.25" hidden="false" customHeight="false" outlineLevel="0" collapsed="false">
      <c r="A18" s="138"/>
      <c r="B18" s="142" t="n">
        <v>824</v>
      </c>
      <c r="C18" s="143" t="n">
        <v>4</v>
      </c>
      <c r="D18" s="138"/>
      <c r="E18" s="148" t="n">
        <v>1764</v>
      </c>
      <c r="F18" s="143" t="n">
        <v>5</v>
      </c>
      <c r="G18" s="138"/>
    </row>
    <row r="19" customFormat="false" ht="23.25" hidden="false" customHeight="false" outlineLevel="0" collapsed="false">
      <c r="A19" s="138"/>
      <c r="B19" s="149" t="n">
        <v>825</v>
      </c>
      <c r="C19" s="143" t="n">
        <v>4.5</v>
      </c>
      <c r="D19" s="138"/>
      <c r="E19" s="148" t="n">
        <v>1772</v>
      </c>
      <c r="F19" s="143" t="n">
        <v>5</v>
      </c>
      <c r="G19" s="138"/>
    </row>
    <row r="20" customFormat="false" ht="23.25" hidden="false" customHeight="false" outlineLevel="0" collapsed="false">
      <c r="A20" s="138"/>
      <c r="B20" s="149" t="n">
        <v>826</v>
      </c>
      <c r="C20" s="143" t="n">
        <v>5</v>
      </c>
      <c r="D20" s="138"/>
      <c r="E20" s="148" t="n">
        <v>1782</v>
      </c>
      <c r="F20" s="143" t="n">
        <v>5</v>
      </c>
      <c r="G20" s="138"/>
    </row>
    <row r="21" customFormat="false" ht="23.25" hidden="false" customHeight="false" outlineLevel="0" collapsed="false">
      <c r="A21" s="138"/>
      <c r="B21" s="147" t="n">
        <v>829</v>
      </c>
      <c r="C21" s="145" t="n">
        <v>2</v>
      </c>
      <c r="D21" s="138"/>
      <c r="E21" s="150" t="n">
        <v>1786</v>
      </c>
      <c r="F21" s="145" t="n">
        <v>1.985</v>
      </c>
      <c r="G21" s="138"/>
    </row>
    <row r="22" customFormat="false" ht="23.25" hidden="false" customHeight="false" outlineLevel="0" collapsed="false">
      <c r="A22" s="138"/>
      <c r="B22" s="147" t="n">
        <v>830</v>
      </c>
      <c r="C22" s="145" t="n">
        <v>3</v>
      </c>
      <c r="D22" s="138"/>
      <c r="E22" s="147" t="n">
        <v>1787</v>
      </c>
      <c r="F22" s="145" t="n">
        <v>0.985</v>
      </c>
      <c r="G22" s="138"/>
    </row>
    <row r="23" customFormat="false" ht="23.25" hidden="false" customHeight="false" outlineLevel="0" collapsed="false">
      <c r="A23" s="138"/>
      <c r="B23" s="147" t="n">
        <v>832</v>
      </c>
      <c r="C23" s="145" t="n">
        <v>2.5</v>
      </c>
      <c r="D23" s="138"/>
      <c r="E23" s="150" t="n">
        <v>1793</v>
      </c>
      <c r="F23" s="145" t="n">
        <v>2.985</v>
      </c>
      <c r="G23" s="138"/>
    </row>
    <row r="24" customFormat="false" ht="23.25" hidden="false" customHeight="false" outlineLevel="0" collapsed="false">
      <c r="A24" s="138"/>
      <c r="B24" s="142" t="n">
        <v>835</v>
      </c>
      <c r="C24" s="143" t="n">
        <v>5</v>
      </c>
      <c r="D24" s="138"/>
      <c r="E24" s="148" t="n">
        <v>1799</v>
      </c>
      <c r="F24" s="143" t="n">
        <v>5</v>
      </c>
      <c r="G24" s="138"/>
    </row>
    <row r="25" customFormat="false" ht="23.25" hidden="false" customHeight="false" outlineLevel="0" collapsed="false">
      <c r="A25" s="138"/>
      <c r="B25" s="147" t="n">
        <v>848</v>
      </c>
      <c r="C25" s="145" t="n">
        <v>2</v>
      </c>
      <c r="D25" s="138"/>
      <c r="E25" s="150" t="n">
        <v>1903</v>
      </c>
      <c r="F25" s="145" t="n">
        <v>3.5</v>
      </c>
      <c r="G25" s="138"/>
    </row>
    <row r="26" customFormat="false" ht="23.25" hidden="false" customHeight="false" outlineLevel="0" collapsed="false">
      <c r="A26" s="138"/>
      <c r="B26" s="142" t="n">
        <v>855</v>
      </c>
      <c r="C26" s="143" t="n">
        <v>4</v>
      </c>
      <c r="D26" s="138"/>
      <c r="E26" s="148" t="n">
        <v>1907</v>
      </c>
      <c r="F26" s="151" t="n">
        <v>5</v>
      </c>
      <c r="G26" s="138"/>
    </row>
    <row r="27" customFormat="false" ht="23.25" hidden="false" customHeight="false" outlineLevel="0" collapsed="false">
      <c r="A27" s="138"/>
      <c r="B27" s="142" t="n">
        <v>859</v>
      </c>
      <c r="C27" s="143" t="n">
        <v>5</v>
      </c>
      <c r="D27" s="138"/>
      <c r="E27" s="148" t="n">
        <v>1910</v>
      </c>
      <c r="F27" s="143" t="n">
        <v>5</v>
      </c>
      <c r="G27" s="138"/>
    </row>
    <row r="28" customFormat="false" ht="23.25" hidden="false" customHeight="false" outlineLevel="0" collapsed="false">
      <c r="A28" s="138"/>
      <c r="B28" s="142" t="n">
        <v>863</v>
      </c>
      <c r="C28" s="143" t="n">
        <v>5</v>
      </c>
      <c r="D28" s="138"/>
      <c r="E28" s="148" t="n">
        <v>1931</v>
      </c>
      <c r="F28" s="143" t="n">
        <v>4.96</v>
      </c>
      <c r="G28" s="138"/>
    </row>
    <row r="29" customFormat="false" ht="23.25" hidden="false" customHeight="false" outlineLevel="0" collapsed="false">
      <c r="A29" s="138"/>
      <c r="B29" s="142" t="n">
        <v>867</v>
      </c>
      <c r="C29" s="143" t="n">
        <v>4</v>
      </c>
      <c r="D29" s="138"/>
      <c r="E29" s="148" t="n">
        <v>1932</v>
      </c>
      <c r="F29" s="143" t="n">
        <v>5</v>
      </c>
      <c r="G29" s="138"/>
    </row>
    <row r="30" customFormat="false" ht="23.25" hidden="false" customHeight="false" outlineLevel="0" collapsed="false">
      <c r="A30" s="138"/>
      <c r="B30" s="142" t="n">
        <v>1245</v>
      </c>
      <c r="C30" s="143" t="n">
        <v>4</v>
      </c>
      <c r="D30" s="138"/>
      <c r="E30" s="150" t="n">
        <v>1934</v>
      </c>
      <c r="F30" s="145" t="n">
        <v>3.5</v>
      </c>
      <c r="G30" s="138"/>
    </row>
    <row r="31" customFormat="false" ht="23.25" hidden="false" customHeight="false" outlineLevel="0" collapsed="false">
      <c r="A31" s="138"/>
      <c r="B31" s="147" t="n">
        <v>1248</v>
      </c>
      <c r="C31" s="145" t="n">
        <v>2</v>
      </c>
      <c r="D31" s="138"/>
      <c r="E31" s="148" t="n">
        <v>1939</v>
      </c>
      <c r="F31" s="143" t="n">
        <v>5</v>
      </c>
      <c r="G31" s="138"/>
    </row>
    <row r="32" customFormat="false" ht="23.25" hidden="false" customHeight="false" outlineLevel="0" collapsed="false">
      <c r="A32" s="138"/>
      <c r="B32" s="142" t="n">
        <v>1250</v>
      </c>
      <c r="C32" s="143" t="n">
        <v>4.5</v>
      </c>
      <c r="D32" s="138"/>
      <c r="E32" s="148" t="n">
        <v>1946</v>
      </c>
      <c r="F32" s="143" t="n">
        <v>5</v>
      </c>
      <c r="G32" s="138"/>
    </row>
    <row r="33" customFormat="false" ht="23.25" hidden="false" customHeight="false" outlineLevel="0" collapsed="false">
      <c r="A33" s="138"/>
      <c r="B33" s="152" t="n">
        <v>1251</v>
      </c>
      <c r="C33" s="145" t="n">
        <v>3.5</v>
      </c>
      <c r="D33" s="138"/>
      <c r="E33" s="148" t="n">
        <v>1950</v>
      </c>
      <c r="F33" s="143" t="n">
        <v>4.5</v>
      </c>
      <c r="G33" s="138"/>
    </row>
    <row r="34" customFormat="false" ht="23.25" hidden="false" customHeight="false" outlineLevel="0" collapsed="false">
      <c r="A34" s="138"/>
      <c r="B34" s="149" t="n">
        <v>1254</v>
      </c>
      <c r="C34" s="143" t="n">
        <v>4.5</v>
      </c>
      <c r="D34" s="138"/>
      <c r="E34" s="148" t="n">
        <v>1959</v>
      </c>
      <c r="F34" s="143" t="n">
        <v>5</v>
      </c>
      <c r="G34" s="138"/>
    </row>
    <row r="35" customFormat="false" ht="23.25" hidden="false" customHeight="false" outlineLevel="0" collapsed="false">
      <c r="A35" s="138"/>
      <c r="B35" s="142" t="n">
        <v>1265</v>
      </c>
      <c r="C35" s="143" t="n">
        <v>4</v>
      </c>
      <c r="D35" s="138"/>
      <c r="E35" s="150"/>
      <c r="F35" s="145"/>
      <c r="G35" s="138"/>
    </row>
    <row r="36" customFormat="false" ht="23.25" hidden="false" customHeight="false" outlineLevel="0" collapsed="false">
      <c r="A36" s="138"/>
      <c r="B36" s="153" t="s">
        <v>100</v>
      </c>
      <c r="C36" s="154" t="n">
        <f aca="false">+SUM(C6:C35,F6:F35)*2/46</f>
        <v>10.755652173913</v>
      </c>
      <c r="D36" s="2"/>
      <c r="E36" s="155" t="s">
        <v>101</v>
      </c>
      <c r="F36" s="156" t="n">
        <f aca="false">+C36*7</f>
        <v>75.2895652173913</v>
      </c>
      <c r="G36" s="138"/>
    </row>
    <row r="37" customFormat="false" ht="23.25" hidden="false" customHeight="false" outlineLevel="0" collapsed="false">
      <c r="A37" s="138"/>
      <c r="B37" s="157" t="s">
        <v>102</v>
      </c>
      <c r="C37" s="2"/>
      <c r="D37" s="2"/>
      <c r="E37" s="2"/>
      <c r="F37" s="2"/>
      <c r="G37" s="138"/>
    </row>
  </sheetData>
  <mergeCells count="3">
    <mergeCell ref="B2:F2"/>
    <mergeCell ref="B3:F3"/>
    <mergeCell ref="B4:F4"/>
  </mergeCells>
  <printOptions headings="false" gridLines="false" gridLinesSet="true" horizontalCentered="true" verticalCentered="true"/>
  <pageMargins left="0.270138888888889" right="0.220138888888889" top="0.309722222222222" bottom="0.32986111111111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L69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F49" activeCellId="0" sqref="F49"/>
    </sheetView>
  </sheetViews>
  <sheetFormatPr defaultRowHeight="15.75" outlineLevelRow="0" outlineLevelCol="0"/>
  <cols>
    <col collapsed="false" customWidth="true" hidden="false" outlineLevel="0" max="1" min="1" style="93" width="4.14"/>
    <col collapsed="false" customWidth="true" hidden="false" outlineLevel="0" max="2" min="2" style="93" width="18.71"/>
    <col collapsed="false" customWidth="false" hidden="false" outlineLevel="0" max="5" min="3" style="93" width="11.43"/>
    <col collapsed="false" customWidth="true" hidden="false" outlineLevel="0" max="6" min="6" style="93" width="16.57"/>
    <col collapsed="false" customWidth="false" hidden="false" outlineLevel="0" max="8" min="7" style="93" width="11.43"/>
    <col collapsed="false" customWidth="true" hidden="false" outlineLevel="0" max="9" min="9" style="93" width="14"/>
    <col collapsed="false" customWidth="true" hidden="false" outlineLevel="0" max="10" min="10" style="93" width="13.71"/>
    <col collapsed="false" customWidth="true" hidden="false" outlineLevel="0" max="12" min="11" style="93" width="13.14"/>
    <col collapsed="false" customWidth="true" hidden="false" outlineLevel="0" max="13" min="13" style="93" width="3.71"/>
    <col collapsed="false" customWidth="false" hidden="false" outlineLevel="0" max="1025" min="14" style="93" width="11.43"/>
  </cols>
  <sheetData>
    <row r="2" customFormat="false" ht="18" hidden="false" customHeight="true" outlineLevel="0" collapsed="false">
      <c r="C2" s="94" t="s">
        <v>76</v>
      </c>
      <c r="D2" s="94"/>
      <c r="E2" s="94"/>
      <c r="F2" s="94"/>
      <c r="G2" s="94"/>
      <c r="H2" s="94"/>
      <c r="I2" s="94"/>
      <c r="J2" s="94"/>
      <c r="K2" s="94"/>
      <c r="L2" s="94"/>
    </row>
    <row r="3" customFormat="false" ht="18" hidden="false" customHeight="true" outlineLevel="0" collapsed="false">
      <c r="C3" s="95" t="s">
        <v>77</v>
      </c>
      <c r="D3" s="95"/>
      <c r="E3" s="95"/>
      <c r="F3" s="95"/>
      <c r="G3" s="95"/>
      <c r="H3" s="95"/>
      <c r="I3" s="95"/>
      <c r="J3" s="95"/>
      <c r="K3" s="95"/>
      <c r="L3" s="95"/>
    </row>
    <row r="4" customFormat="false" ht="18" hidden="false" customHeight="true" outlineLevel="0" collapsed="false">
      <c r="C4" s="96" t="s">
        <v>103</v>
      </c>
      <c r="D4" s="96"/>
      <c r="E4" s="96"/>
      <c r="F4" s="96"/>
      <c r="G4" s="96"/>
      <c r="H4" s="96"/>
      <c r="I4" s="96"/>
      <c r="J4" s="96"/>
      <c r="K4" s="96"/>
      <c r="L4" s="96"/>
    </row>
    <row r="5" s="97" customFormat="true" ht="38.25" hidden="false" customHeight="false" outlineLevel="0" collapsed="false">
      <c r="C5" s="98" t="s">
        <v>79</v>
      </c>
      <c r="D5" s="98" t="s">
        <v>80</v>
      </c>
      <c r="E5" s="98" t="s">
        <v>81</v>
      </c>
      <c r="F5" s="98" t="s">
        <v>82</v>
      </c>
      <c r="G5" s="98" t="s">
        <v>83</v>
      </c>
      <c r="H5" s="98" t="s">
        <v>84</v>
      </c>
      <c r="I5" s="98" t="s">
        <v>10</v>
      </c>
      <c r="J5" s="98" t="s">
        <v>86</v>
      </c>
      <c r="K5" s="98" t="s">
        <v>87</v>
      </c>
      <c r="L5" s="98" t="s">
        <v>104</v>
      </c>
    </row>
    <row r="6" s="99" customFormat="true" ht="15.75" hidden="false" customHeight="true" outlineLevel="0" collapsed="false">
      <c r="B6" s="100" t="s">
        <v>89</v>
      </c>
      <c r="C6" s="158" t="n">
        <v>688</v>
      </c>
      <c r="D6" s="105" t="n">
        <v>4</v>
      </c>
      <c r="E6" s="102" t="n">
        <v>26.2</v>
      </c>
      <c r="F6" s="101" t="n">
        <v>202</v>
      </c>
      <c r="G6" s="103" t="n">
        <v>155</v>
      </c>
      <c r="H6" s="102" t="n">
        <v>10</v>
      </c>
      <c r="I6" s="102" t="n">
        <v>1.5</v>
      </c>
      <c r="J6" s="102" t="n">
        <v>0.1</v>
      </c>
      <c r="K6" s="102" t="n">
        <v>1.5</v>
      </c>
      <c r="L6" s="101" t="n">
        <v>33.97</v>
      </c>
    </row>
    <row r="7" s="99" customFormat="true" ht="15.75" hidden="false" customHeight="true" outlineLevel="0" collapsed="false">
      <c r="B7" s="104"/>
      <c r="C7" s="100" t="n">
        <v>807</v>
      </c>
      <c r="D7" s="159" t="n">
        <v>3</v>
      </c>
      <c r="E7" s="102" t="n">
        <v>29.3</v>
      </c>
      <c r="F7" s="101" t="n">
        <v>17</v>
      </c>
      <c r="G7" s="103" t="n">
        <v>0</v>
      </c>
      <c r="H7" s="102" t="n">
        <v>10</v>
      </c>
      <c r="I7" s="102" t="n">
        <v>1.5</v>
      </c>
      <c r="J7" s="102" t="n">
        <v>0.1</v>
      </c>
      <c r="K7" s="102" t="n">
        <v>1.5</v>
      </c>
      <c r="L7" s="101" t="n">
        <v>41.71</v>
      </c>
    </row>
    <row r="8" customFormat="false" ht="15.75" hidden="false" customHeight="true" outlineLevel="0" collapsed="false">
      <c r="A8" s="99"/>
      <c r="B8" s="104"/>
      <c r="C8" s="108" t="n">
        <v>809</v>
      </c>
      <c r="D8" s="159" t="n">
        <v>4</v>
      </c>
      <c r="E8" s="102" t="n">
        <v>20</v>
      </c>
      <c r="F8" s="103" t="n">
        <v>11</v>
      </c>
      <c r="G8" s="101" t="n">
        <v>0</v>
      </c>
      <c r="H8" s="102" t="n">
        <v>7.69</v>
      </c>
      <c r="I8" s="102" t="n">
        <v>1.5</v>
      </c>
      <c r="J8" s="102" t="n">
        <v>0.1</v>
      </c>
      <c r="K8" s="102" t="n">
        <v>1.5</v>
      </c>
      <c r="L8" s="101" t="n">
        <v>31.68</v>
      </c>
    </row>
    <row r="9" customFormat="false" ht="15.75" hidden="false" customHeight="true" outlineLevel="0" collapsed="false">
      <c r="A9" s="99"/>
      <c r="B9" s="104"/>
      <c r="C9" s="100" t="n">
        <v>823</v>
      </c>
      <c r="D9" s="159" t="n">
        <v>3</v>
      </c>
      <c r="E9" s="102" t="n">
        <v>29.1</v>
      </c>
      <c r="F9" s="101" t="n">
        <v>118</v>
      </c>
      <c r="G9" s="103" t="n">
        <v>80</v>
      </c>
      <c r="H9" s="102" t="n">
        <v>10</v>
      </c>
      <c r="I9" s="102" t="n">
        <v>1.5</v>
      </c>
      <c r="J9" s="102" t="n">
        <v>0.1</v>
      </c>
      <c r="K9" s="102" t="n">
        <v>1.5</v>
      </c>
      <c r="L9" s="101" t="n">
        <v>41.2</v>
      </c>
    </row>
    <row r="10" customFormat="false" ht="15.75" hidden="false" customHeight="true" outlineLevel="0" collapsed="false">
      <c r="A10" s="99"/>
      <c r="B10" s="104"/>
      <c r="C10" s="158" t="n">
        <v>839</v>
      </c>
      <c r="D10" s="159" t="n">
        <v>2</v>
      </c>
      <c r="E10" s="102" t="n">
        <v>20</v>
      </c>
      <c r="F10" s="101" t="n">
        <v>3</v>
      </c>
      <c r="G10" s="103" t="n">
        <v>0</v>
      </c>
      <c r="H10" s="102" t="n">
        <v>7.69</v>
      </c>
      <c r="I10" s="102" t="n">
        <v>1.5</v>
      </c>
      <c r="J10" s="102" t="n">
        <v>0.1</v>
      </c>
      <c r="K10" s="102" t="n">
        <v>1.5</v>
      </c>
      <c r="L10" s="101" t="n">
        <v>35.34</v>
      </c>
    </row>
    <row r="11" customFormat="false" ht="15.75" hidden="false" customHeight="true" outlineLevel="0" collapsed="false">
      <c r="A11" s="99"/>
      <c r="B11" s="104"/>
      <c r="C11" s="100" t="n">
        <v>843</v>
      </c>
      <c r="D11" s="159" t="n">
        <v>1</v>
      </c>
      <c r="E11" s="102" t="n">
        <v>24.7</v>
      </c>
      <c r="F11" s="101" t="n">
        <v>266</v>
      </c>
      <c r="G11" s="103" t="n">
        <v>158</v>
      </c>
      <c r="H11" s="102" t="n">
        <v>9.5</v>
      </c>
      <c r="I11" s="102" t="n">
        <v>1.5</v>
      </c>
      <c r="J11" s="102" t="n">
        <v>0.1</v>
      </c>
      <c r="K11" s="102" t="n">
        <v>1.5</v>
      </c>
      <c r="L11" s="101" t="n">
        <v>40.37</v>
      </c>
    </row>
    <row r="12" customFormat="false" ht="15.75" hidden="false" customHeight="true" outlineLevel="0" collapsed="false">
      <c r="A12" s="99"/>
      <c r="B12" s="104"/>
      <c r="C12" s="158" t="n">
        <v>851</v>
      </c>
      <c r="D12" s="160" t="n">
        <v>1</v>
      </c>
      <c r="E12" s="106" t="n">
        <v>22.06</v>
      </c>
      <c r="F12" s="101" t="n">
        <v>77</v>
      </c>
      <c r="G12" s="103" t="n">
        <v>0</v>
      </c>
      <c r="H12" s="102" t="n">
        <v>8.48</v>
      </c>
      <c r="I12" s="102" t="n">
        <v>1.5</v>
      </c>
      <c r="J12" s="102" t="n">
        <v>0.1</v>
      </c>
      <c r="K12" s="102" t="n">
        <v>1.5</v>
      </c>
      <c r="L12" s="101" t="n">
        <v>39.59</v>
      </c>
    </row>
    <row r="13" customFormat="false" ht="15.75" hidden="false" customHeight="true" outlineLevel="0" collapsed="false">
      <c r="A13" s="99"/>
      <c r="B13" s="104"/>
      <c r="C13" s="100" t="n">
        <v>853</v>
      </c>
      <c r="D13" s="160" t="n">
        <v>1</v>
      </c>
      <c r="E13" s="106" t="n">
        <v>23.42</v>
      </c>
      <c r="F13" s="101" t="n">
        <v>100</v>
      </c>
      <c r="G13" s="103" t="n">
        <v>0</v>
      </c>
      <c r="H13" s="102" t="n">
        <v>9.01</v>
      </c>
      <c r="I13" s="102" t="n">
        <v>1.5</v>
      </c>
      <c r="J13" s="102" t="n">
        <v>0.1</v>
      </c>
      <c r="K13" s="102" t="n">
        <v>1.5</v>
      </c>
      <c r="L13" s="101" t="n">
        <v>40</v>
      </c>
    </row>
    <row r="14" customFormat="false" ht="15.75" hidden="false" customHeight="true" outlineLevel="0" collapsed="false">
      <c r="A14" s="99"/>
      <c r="B14" s="104"/>
      <c r="C14" s="100" t="n">
        <v>857</v>
      </c>
      <c r="D14" s="159" t="n">
        <v>1</v>
      </c>
      <c r="E14" s="102" t="n">
        <v>23.3</v>
      </c>
      <c r="F14" s="101" t="n">
        <v>64</v>
      </c>
      <c r="G14" s="103" t="n">
        <v>0</v>
      </c>
      <c r="H14" s="102" t="n">
        <v>8.96</v>
      </c>
      <c r="I14" s="102" t="n">
        <v>1.5</v>
      </c>
      <c r="J14" s="102" t="n">
        <v>0.1</v>
      </c>
      <c r="K14" s="102" t="n">
        <v>1.5</v>
      </c>
      <c r="L14" s="101" t="n">
        <v>39.96</v>
      </c>
    </row>
    <row r="15" customFormat="false" ht="15.75" hidden="false" customHeight="true" outlineLevel="0" collapsed="false">
      <c r="A15" s="99"/>
      <c r="B15" s="104"/>
      <c r="C15" s="100" t="n">
        <v>860</v>
      </c>
      <c r="D15" s="159" t="n">
        <v>1</v>
      </c>
      <c r="E15" s="102" t="n">
        <v>29.69</v>
      </c>
      <c r="F15" s="101" t="n">
        <v>63</v>
      </c>
      <c r="G15" s="103" t="n">
        <v>0</v>
      </c>
      <c r="H15" s="102" t="n">
        <v>10</v>
      </c>
      <c r="I15" s="102" t="n">
        <v>1.5</v>
      </c>
      <c r="J15" s="102" t="n">
        <v>0.1</v>
      </c>
      <c r="K15" s="102" t="n">
        <v>1.5</v>
      </c>
      <c r="L15" s="101" t="n">
        <v>49.96</v>
      </c>
    </row>
    <row r="16" customFormat="false" ht="15.75" hidden="false" customHeight="true" outlineLevel="0" collapsed="false">
      <c r="A16" s="99"/>
      <c r="B16" s="104"/>
      <c r="C16" s="100" t="n">
        <v>866</v>
      </c>
      <c r="D16" s="159" t="n">
        <v>1</v>
      </c>
      <c r="E16" s="102" t="n">
        <v>20</v>
      </c>
      <c r="F16" s="103" t="n">
        <v>4</v>
      </c>
      <c r="G16" s="101" t="n">
        <v>0</v>
      </c>
      <c r="H16" s="102" t="n">
        <v>7.69</v>
      </c>
      <c r="I16" s="102" t="n">
        <v>1.5</v>
      </c>
      <c r="J16" s="102" t="n">
        <v>0.1</v>
      </c>
      <c r="K16" s="102" t="n">
        <v>1.5</v>
      </c>
      <c r="L16" s="101" t="n">
        <v>39</v>
      </c>
    </row>
    <row r="17" customFormat="false" ht="15.75" hidden="false" customHeight="true" outlineLevel="0" collapsed="false">
      <c r="A17" s="99"/>
      <c r="B17" s="104"/>
      <c r="C17" s="100" t="n">
        <v>1238</v>
      </c>
      <c r="D17" s="159" t="n">
        <v>2</v>
      </c>
      <c r="E17" s="102" t="n">
        <v>20.6</v>
      </c>
      <c r="F17" s="101" t="n">
        <v>44</v>
      </c>
      <c r="G17" s="103" t="n">
        <v>0</v>
      </c>
      <c r="H17" s="102" t="n">
        <v>7.92</v>
      </c>
      <c r="I17" s="102" t="n">
        <v>1.5</v>
      </c>
      <c r="J17" s="102" t="n">
        <v>0.1</v>
      </c>
      <c r="K17" s="102" t="n">
        <v>1.5</v>
      </c>
      <c r="L17" s="101" t="n">
        <v>34.35</v>
      </c>
    </row>
    <row r="18" customFormat="false" ht="15.75" hidden="false" customHeight="true" outlineLevel="0" collapsed="false">
      <c r="A18" s="99"/>
      <c r="B18" s="104"/>
      <c r="C18" s="100" t="n">
        <v>1242</v>
      </c>
      <c r="D18" s="159" t="n">
        <v>2</v>
      </c>
      <c r="E18" s="102" t="n">
        <v>20.3</v>
      </c>
      <c r="F18" s="101" t="n">
        <v>58</v>
      </c>
      <c r="G18" s="103" t="n">
        <v>0</v>
      </c>
      <c r="H18" s="102" t="n">
        <v>7.81</v>
      </c>
      <c r="I18" s="102" t="n">
        <v>1.5</v>
      </c>
      <c r="J18" s="102" t="n">
        <v>0.1</v>
      </c>
      <c r="K18" s="102" t="n">
        <v>1.5</v>
      </c>
      <c r="L18" s="101" t="n">
        <v>34.24</v>
      </c>
    </row>
    <row r="19" customFormat="false" ht="15.75" hidden="false" customHeight="true" outlineLevel="0" collapsed="false">
      <c r="A19" s="99"/>
      <c r="B19" s="104"/>
      <c r="C19" s="100" t="n">
        <v>1584</v>
      </c>
      <c r="D19" s="159" t="n">
        <v>4</v>
      </c>
      <c r="E19" s="102" t="n">
        <v>22</v>
      </c>
      <c r="F19" s="103" t="n">
        <v>98</v>
      </c>
      <c r="G19" s="101" t="n">
        <v>0</v>
      </c>
      <c r="H19" s="102" t="n">
        <v>8.46</v>
      </c>
      <c r="I19" s="102" t="n">
        <v>1.5</v>
      </c>
      <c r="J19" s="102" t="n">
        <v>0.1</v>
      </c>
      <c r="K19" s="102" t="n">
        <v>1.5</v>
      </c>
      <c r="L19" s="101" t="n">
        <v>32.26</v>
      </c>
    </row>
    <row r="20" customFormat="false" ht="15.75" hidden="false" customHeight="true" outlineLevel="0" collapsed="false">
      <c r="A20" s="99"/>
      <c r="B20" s="104"/>
      <c r="C20" s="100" t="n">
        <v>1707</v>
      </c>
      <c r="D20" s="159" t="n">
        <v>4</v>
      </c>
      <c r="E20" s="102" t="n">
        <v>28.5</v>
      </c>
      <c r="F20" s="101" t="n">
        <v>104</v>
      </c>
      <c r="G20" s="103" t="n">
        <v>0</v>
      </c>
      <c r="H20" s="102" t="n">
        <v>10</v>
      </c>
      <c r="I20" s="102" t="n">
        <v>1.5</v>
      </c>
      <c r="J20" s="102" t="n">
        <v>0.1</v>
      </c>
      <c r="K20" s="102" t="n">
        <v>1.5</v>
      </c>
      <c r="L20" s="101" t="n">
        <v>39.72</v>
      </c>
    </row>
    <row r="21" customFormat="false" ht="15.75" hidden="false" customHeight="true" outlineLevel="0" collapsed="false">
      <c r="A21" s="99"/>
      <c r="B21" s="104"/>
      <c r="C21" s="100" t="n">
        <v>1719</v>
      </c>
      <c r="D21" s="159" t="n">
        <v>4</v>
      </c>
      <c r="E21" s="102" t="n">
        <v>26.6</v>
      </c>
      <c r="F21" s="103" t="n">
        <v>260</v>
      </c>
      <c r="G21" s="101" t="n">
        <v>135</v>
      </c>
      <c r="H21" s="102" t="n">
        <v>10</v>
      </c>
      <c r="I21" s="102" t="n">
        <v>1.5</v>
      </c>
      <c r="J21" s="102" t="n">
        <v>0.1</v>
      </c>
      <c r="K21" s="102" t="n">
        <v>1.5</v>
      </c>
      <c r="L21" s="101" t="n">
        <v>34.28</v>
      </c>
    </row>
    <row r="22" customFormat="false" ht="15.75" hidden="false" customHeight="true" outlineLevel="0" collapsed="false">
      <c r="A22" s="99"/>
      <c r="B22" s="104"/>
      <c r="C22" s="158" t="n">
        <v>1743</v>
      </c>
      <c r="D22" s="159" t="n">
        <v>4</v>
      </c>
      <c r="E22" s="102" t="n">
        <v>25.1</v>
      </c>
      <c r="F22" s="103" t="n">
        <v>72</v>
      </c>
      <c r="G22" s="101" t="n">
        <v>0</v>
      </c>
      <c r="H22" s="102" t="n">
        <v>9.65</v>
      </c>
      <c r="I22" s="102" t="n">
        <v>1.5</v>
      </c>
      <c r="J22" s="102" t="n">
        <v>0.1</v>
      </c>
      <c r="K22" s="102" t="n">
        <v>1.5</v>
      </c>
      <c r="L22" s="101" t="n">
        <v>33.18</v>
      </c>
    </row>
    <row r="23" customFormat="false" ht="15.75" hidden="false" customHeight="true" outlineLevel="0" collapsed="false">
      <c r="A23" s="99"/>
      <c r="B23" s="104"/>
      <c r="C23" s="100" t="n">
        <v>1745</v>
      </c>
      <c r="D23" s="105" t="n">
        <v>4</v>
      </c>
      <c r="E23" s="102" t="n">
        <v>20</v>
      </c>
      <c r="F23" s="103" t="n">
        <v>15</v>
      </c>
      <c r="G23" s="101" t="n">
        <v>0</v>
      </c>
      <c r="H23" s="102" t="n">
        <v>7.69</v>
      </c>
      <c r="I23" s="102" t="n">
        <v>1.5</v>
      </c>
      <c r="J23" s="102" t="n">
        <v>0.1</v>
      </c>
      <c r="K23" s="102" t="n">
        <v>1.5</v>
      </c>
      <c r="L23" s="101" t="n">
        <v>31.68</v>
      </c>
    </row>
    <row r="24" customFormat="false" ht="15.75" hidden="false" customHeight="true" outlineLevel="0" collapsed="false">
      <c r="A24" s="99"/>
      <c r="B24" s="104"/>
      <c r="C24" s="161" t="n">
        <v>1746</v>
      </c>
      <c r="D24" s="105" t="n">
        <v>4</v>
      </c>
      <c r="E24" s="102" t="n">
        <v>19.9</v>
      </c>
      <c r="F24" s="101" t="n">
        <v>10</v>
      </c>
      <c r="G24" s="103" t="n">
        <v>0</v>
      </c>
      <c r="H24" s="102" t="n">
        <v>7.65</v>
      </c>
      <c r="I24" s="102" t="n">
        <v>1.5</v>
      </c>
      <c r="J24" s="102" t="n">
        <v>0.1</v>
      </c>
      <c r="K24" s="102" t="n">
        <v>1.5</v>
      </c>
      <c r="L24" s="101" t="n">
        <v>30.61</v>
      </c>
    </row>
    <row r="25" customFormat="false" ht="15.75" hidden="false" customHeight="true" outlineLevel="0" collapsed="false">
      <c r="A25" s="99"/>
      <c r="B25" s="104"/>
      <c r="C25" s="100" t="n">
        <v>1755</v>
      </c>
      <c r="D25" s="159" t="n">
        <v>4</v>
      </c>
      <c r="E25" s="102" t="n">
        <v>23.6</v>
      </c>
      <c r="F25" s="101" t="n">
        <v>146</v>
      </c>
      <c r="G25" s="103" t="n">
        <v>100</v>
      </c>
      <c r="H25" s="102" t="n">
        <v>9.08</v>
      </c>
      <c r="I25" s="102" t="n">
        <v>1.5</v>
      </c>
      <c r="J25" s="102" t="n">
        <v>0.1</v>
      </c>
      <c r="K25" s="102" t="n">
        <v>1.5</v>
      </c>
      <c r="L25" s="101" t="n">
        <v>32.74</v>
      </c>
    </row>
    <row r="26" customFormat="false" ht="15.75" hidden="false" customHeight="true" outlineLevel="0" collapsed="false">
      <c r="A26" s="99"/>
      <c r="B26" s="104"/>
      <c r="C26" s="108" t="n">
        <v>1776</v>
      </c>
      <c r="D26" s="159" t="n">
        <v>3</v>
      </c>
      <c r="E26" s="102" t="n">
        <v>24.3</v>
      </c>
      <c r="F26" s="103" t="n">
        <v>66</v>
      </c>
      <c r="G26" s="101" t="n">
        <v>0</v>
      </c>
      <c r="H26" s="102" t="n">
        <v>9.35</v>
      </c>
      <c r="I26" s="102" t="n">
        <v>1.5</v>
      </c>
      <c r="J26" s="102" t="n">
        <v>0.1</v>
      </c>
      <c r="K26" s="102" t="n">
        <v>1.5</v>
      </c>
      <c r="L26" s="101" t="n">
        <v>32.19</v>
      </c>
    </row>
    <row r="27" customFormat="false" ht="15.75" hidden="false" customHeight="true" outlineLevel="0" collapsed="false">
      <c r="A27" s="99"/>
      <c r="B27" s="104"/>
      <c r="C27" s="100" t="n">
        <v>1784</v>
      </c>
      <c r="D27" s="105" t="n">
        <v>3</v>
      </c>
      <c r="E27" s="102" t="n">
        <v>28.65</v>
      </c>
      <c r="F27" s="101" t="n">
        <v>92</v>
      </c>
      <c r="G27" s="103" t="n">
        <v>0</v>
      </c>
      <c r="H27" s="102" t="n">
        <v>10</v>
      </c>
      <c r="I27" s="102" t="n">
        <v>1.5</v>
      </c>
      <c r="J27" s="102" t="n">
        <v>0.1</v>
      </c>
      <c r="K27" s="102" t="n">
        <v>1.5</v>
      </c>
      <c r="L27" s="101" t="n">
        <v>39.52</v>
      </c>
    </row>
    <row r="28" customFormat="false" ht="15.75" hidden="false" customHeight="true" outlineLevel="0" collapsed="false">
      <c r="A28" s="99"/>
      <c r="B28" s="104"/>
      <c r="C28" s="100" t="n">
        <v>1935</v>
      </c>
      <c r="D28" s="105" t="n">
        <v>2</v>
      </c>
      <c r="E28" s="102" t="n">
        <v>22.1</v>
      </c>
      <c r="F28" s="101" t="n">
        <v>110</v>
      </c>
      <c r="G28" s="103" t="n">
        <v>0</v>
      </c>
      <c r="H28" s="102" t="n">
        <v>8.5</v>
      </c>
      <c r="I28" s="102" t="n">
        <v>1.5</v>
      </c>
      <c r="J28" s="102" t="n">
        <v>0.1</v>
      </c>
      <c r="K28" s="102" t="n">
        <v>1.5</v>
      </c>
      <c r="L28" s="101" t="n">
        <v>34.86</v>
      </c>
    </row>
    <row r="29" customFormat="false" ht="15.75" hidden="false" customHeight="true" outlineLevel="0" collapsed="false">
      <c r="A29" s="99"/>
      <c r="B29" s="104"/>
      <c r="C29" s="100" t="n">
        <v>1965</v>
      </c>
      <c r="D29" s="105" t="n">
        <v>1</v>
      </c>
      <c r="E29" s="102" t="n">
        <v>17.8</v>
      </c>
      <c r="F29" s="103" t="n">
        <v>46</v>
      </c>
      <c r="G29" s="101" t="n">
        <v>0</v>
      </c>
      <c r="H29" s="102" t="n">
        <v>6.85</v>
      </c>
      <c r="I29" s="102" t="n">
        <v>1.5</v>
      </c>
      <c r="J29" s="102" t="n">
        <v>0.1</v>
      </c>
      <c r="K29" s="102" t="n">
        <v>1.5</v>
      </c>
      <c r="L29" s="101" t="n">
        <v>36.85</v>
      </c>
    </row>
    <row r="30" customFormat="false" ht="15.75" hidden="false" customHeight="true" outlineLevel="0" collapsed="false">
      <c r="A30" s="99"/>
      <c r="B30" s="100" t="s">
        <v>90</v>
      </c>
      <c r="C30" s="100" t="n">
        <v>801</v>
      </c>
      <c r="D30" s="105" t="n">
        <v>3</v>
      </c>
      <c r="E30" s="102" t="n">
        <v>14.8</v>
      </c>
      <c r="F30" s="101" t="n">
        <v>92</v>
      </c>
      <c r="G30" s="103" t="n">
        <v>0</v>
      </c>
      <c r="H30" s="102" t="n">
        <v>4.48</v>
      </c>
      <c r="I30" s="102" t="n">
        <v>1.5</v>
      </c>
      <c r="J30" s="102" t="n">
        <v>0.1</v>
      </c>
      <c r="K30" s="102" t="n">
        <v>1.5</v>
      </c>
      <c r="L30" s="101" t="n">
        <v>37.05</v>
      </c>
    </row>
    <row r="31" customFormat="false" ht="15.75" hidden="false" customHeight="true" outlineLevel="0" collapsed="false">
      <c r="A31" s="99"/>
      <c r="B31" s="104"/>
      <c r="C31" s="100" t="n">
        <v>837</v>
      </c>
      <c r="D31" s="105" t="n">
        <v>1</v>
      </c>
      <c r="E31" s="102" t="n">
        <v>11.52</v>
      </c>
      <c r="F31" s="101" t="n">
        <v>268</v>
      </c>
      <c r="G31" s="103" t="n">
        <v>0</v>
      </c>
      <c r="H31" s="102" t="n">
        <v>3.49</v>
      </c>
      <c r="I31" s="102" t="n">
        <v>1.5</v>
      </c>
      <c r="J31" s="102" t="n">
        <v>0.1</v>
      </c>
      <c r="K31" s="102" t="n">
        <v>1.5</v>
      </c>
      <c r="L31" s="101" t="n">
        <v>41.88</v>
      </c>
    </row>
    <row r="32" customFormat="false" ht="15.75" hidden="false" customHeight="true" outlineLevel="0" collapsed="false">
      <c r="A32" s="99"/>
      <c r="B32" s="104"/>
      <c r="C32" s="100" t="n">
        <v>1243</v>
      </c>
      <c r="D32" s="105" t="n">
        <v>2</v>
      </c>
      <c r="E32" s="102" t="n">
        <v>18.8</v>
      </c>
      <c r="F32" s="101" t="n">
        <v>99</v>
      </c>
      <c r="G32" s="103" t="n">
        <v>0</v>
      </c>
      <c r="H32" s="102" t="n">
        <v>5.7</v>
      </c>
      <c r="I32" s="102" t="n">
        <v>1.5</v>
      </c>
      <c r="J32" s="102" t="n">
        <v>0.1</v>
      </c>
      <c r="K32" s="102" t="n">
        <v>1.5</v>
      </c>
      <c r="L32" s="101" t="n">
        <v>42.5</v>
      </c>
    </row>
    <row r="33" customFormat="false" ht="15.75" hidden="false" customHeight="true" outlineLevel="0" collapsed="false">
      <c r="A33" s="99"/>
      <c r="B33" s="104"/>
      <c r="C33" s="100" t="n">
        <v>1582</v>
      </c>
      <c r="D33" s="105" t="n">
        <v>5</v>
      </c>
      <c r="E33" s="102" t="n">
        <v>16.32</v>
      </c>
      <c r="F33" s="101" t="n">
        <v>335</v>
      </c>
      <c r="G33" s="103" t="n">
        <v>0</v>
      </c>
      <c r="H33" s="102" t="n">
        <v>4.94</v>
      </c>
      <c r="I33" s="102" t="n">
        <v>1.5</v>
      </c>
      <c r="J33" s="102" t="n">
        <v>0.1</v>
      </c>
      <c r="K33" s="102" t="n">
        <v>1.5</v>
      </c>
      <c r="L33" s="101" t="n">
        <v>37.02</v>
      </c>
    </row>
    <row r="34" customFormat="false" ht="15.75" hidden="false" customHeight="true" outlineLevel="0" collapsed="false">
      <c r="A34" s="99"/>
      <c r="B34" s="104"/>
      <c r="C34" s="100" t="n">
        <v>1718</v>
      </c>
      <c r="D34" s="105" t="n">
        <v>3</v>
      </c>
      <c r="E34" s="102" t="n">
        <v>13.1</v>
      </c>
      <c r="F34" s="101" t="n">
        <v>228</v>
      </c>
      <c r="G34" s="103" t="n">
        <v>0</v>
      </c>
      <c r="H34" s="102" t="n">
        <v>3.97</v>
      </c>
      <c r="I34" s="102" t="n">
        <v>1.5</v>
      </c>
      <c r="J34" s="102" t="n">
        <v>0.1</v>
      </c>
      <c r="K34" s="102" t="n">
        <v>1.5</v>
      </c>
      <c r="L34" s="101" t="n">
        <v>34.42</v>
      </c>
    </row>
    <row r="35" customFormat="false" ht="15.75" hidden="false" customHeight="true" outlineLevel="0" collapsed="false">
      <c r="A35" s="99"/>
      <c r="B35" s="104"/>
      <c r="C35" s="100" t="n">
        <v>1751</v>
      </c>
      <c r="D35" s="105" t="n">
        <v>4</v>
      </c>
      <c r="E35" s="102" t="n">
        <v>19.7</v>
      </c>
      <c r="F35" s="101" t="n">
        <v>100</v>
      </c>
      <c r="G35" s="103" t="n">
        <v>70</v>
      </c>
      <c r="H35" s="102" t="n">
        <v>5.97</v>
      </c>
      <c r="I35" s="102" t="n">
        <v>1.5</v>
      </c>
      <c r="J35" s="102" t="n">
        <v>0.1</v>
      </c>
      <c r="K35" s="102" t="n">
        <v>1.5</v>
      </c>
      <c r="L35" s="101" t="n">
        <v>39.79</v>
      </c>
    </row>
    <row r="36" customFormat="false" ht="15.75" hidden="false" customHeight="true" outlineLevel="0" collapsed="false">
      <c r="A36" s="99"/>
      <c r="B36" s="104"/>
      <c r="C36" s="100" t="n">
        <v>1754</v>
      </c>
      <c r="D36" s="105" t="n">
        <v>2</v>
      </c>
      <c r="E36" s="102" t="n">
        <v>9.23</v>
      </c>
      <c r="F36" s="101" t="n">
        <v>395</v>
      </c>
      <c r="G36" s="103" t="n">
        <v>0</v>
      </c>
      <c r="H36" s="102" t="n">
        <v>2.8</v>
      </c>
      <c r="I36" s="102" t="n">
        <v>1.5</v>
      </c>
      <c r="J36" s="102" t="n">
        <v>0.1</v>
      </c>
      <c r="K36" s="102" t="n">
        <v>1.5</v>
      </c>
      <c r="L36" s="101" t="n">
        <v>34.69</v>
      </c>
    </row>
    <row r="37" customFormat="false" ht="15.75" hidden="false" customHeight="true" outlineLevel="0" collapsed="false">
      <c r="A37" s="99"/>
      <c r="B37" s="104"/>
      <c r="C37" s="100" t="n">
        <v>1918</v>
      </c>
      <c r="D37" s="105" t="n">
        <v>3</v>
      </c>
      <c r="E37" s="102" t="n">
        <v>14.05</v>
      </c>
      <c r="F37" s="103" t="n">
        <v>63</v>
      </c>
      <c r="G37" s="101" t="n">
        <v>0</v>
      </c>
      <c r="H37" s="102" t="n">
        <v>4.26</v>
      </c>
      <c r="I37" s="102" t="n">
        <v>1.5</v>
      </c>
      <c r="J37" s="102" t="n">
        <v>0.1</v>
      </c>
      <c r="K37" s="102" t="n">
        <v>1.5</v>
      </c>
      <c r="L37" s="101" t="n">
        <v>36.47</v>
      </c>
    </row>
    <row r="38" customFormat="false" ht="15.75" hidden="false" customHeight="true" outlineLevel="0" collapsed="false">
      <c r="A38" s="99"/>
      <c r="B38" s="104"/>
      <c r="C38" s="100" t="n">
        <v>1927</v>
      </c>
      <c r="D38" s="105" t="n">
        <v>1</v>
      </c>
      <c r="E38" s="102" t="n">
        <v>16.7</v>
      </c>
      <c r="F38" s="101" t="n">
        <v>133</v>
      </c>
      <c r="G38" s="103" t="n">
        <v>90</v>
      </c>
      <c r="H38" s="102" t="n">
        <v>5.06</v>
      </c>
      <c r="I38" s="102" t="n">
        <v>1.5</v>
      </c>
      <c r="J38" s="102" t="n">
        <v>0.1</v>
      </c>
      <c r="K38" s="102" t="n">
        <v>1.5</v>
      </c>
      <c r="L38" s="101" t="n">
        <v>45.85</v>
      </c>
    </row>
    <row r="39" customFormat="false" ht="15.75" hidden="false" customHeight="true" outlineLevel="0" collapsed="false">
      <c r="A39" s="99"/>
      <c r="B39" s="104"/>
      <c r="C39" s="100" t="n">
        <v>1961</v>
      </c>
      <c r="D39" s="105" t="n">
        <v>1</v>
      </c>
      <c r="E39" s="102" t="n">
        <v>13</v>
      </c>
      <c r="F39" s="101" t="n">
        <v>64</v>
      </c>
      <c r="G39" s="103" t="n">
        <v>0</v>
      </c>
      <c r="H39" s="102" t="n">
        <v>3.94</v>
      </c>
      <c r="I39" s="102" t="n">
        <v>1.5</v>
      </c>
      <c r="J39" s="102" t="n">
        <v>0.1</v>
      </c>
      <c r="K39" s="102" t="n">
        <v>1.5</v>
      </c>
      <c r="L39" s="101" t="n">
        <v>41.2</v>
      </c>
    </row>
    <row r="40" customFormat="false" ht="15.75" hidden="false" customHeight="true" outlineLevel="0" collapsed="false">
      <c r="A40" s="99"/>
      <c r="B40" s="104"/>
      <c r="C40" s="100" t="n">
        <v>1962</v>
      </c>
      <c r="D40" s="105" t="n">
        <v>1</v>
      </c>
      <c r="E40" s="102" t="n">
        <v>15.5</v>
      </c>
      <c r="F40" s="101" t="n">
        <v>141</v>
      </c>
      <c r="G40" s="103" t="n">
        <v>0</v>
      </c>
      <c r="H40" s="102" t="n">
        <v>4.7</v>
      </c>
      <c r="I40" s="102" t="n">
        <v>1.5</v>
      </c>
      <c r="J40" s="102" t="n">
        <v>0.1</v>
      </c>
      <c r="K40" s="102" t="n">
        <v>1.5</v>
      </c>
      <c r="L40" s="101" t="n">
        <v>44.93</v>
      </c>
    </row>
    <row r="41" customFormat="false" ht="15.75" hidden="false" customHeight="true" outlineLevel="0" collapsed="false">
      <c r="A41" s="99"/>
      <c r="B41" s="104"/>
      <c r="C41" s="100" t="n">
        <v>1967</v>
      </c>
      <c r="D41" s="105" t="n">
        <v>1</v>
      </c>
      <c r="E41" s="102" t="n">
        <v>16.6</v>
      </c>
      <c r="F41" s="101" t="n">
        <v>83</v>
      </c>
      <c r="G41" s="103" t="n">
        <v>0</v>
      </c>
      <c r="H41" s="102" t="n">
        <v>5.03</v>
      </c>
      <c r="I41" s="102" t="n">
        <v>1.5</v>
      </c>
      <c r="J41" s="102" t="n">
        <v>0.1</v>
      </c>
      <c r="K41" s="102" t="n">
        <v>1.5</v>
      </c>
      <c r="L41" s="101" t="n">
        <v>44.11</v>
      </c>
    </row>
    <row r="42" customFormat="false" ht="15.75" hidden="false" customHeight="true" outlineLevel="0" collapsed="false">
      <c r="A42" s="99"/>
      <c r="B42" s="100" t="s">
        <v>91</v>
      </c>
      <c r="C42" s="100" t="n">
        <v>672</v>
      </c>
      <c r="D42" s="105" t="n">
        <v>5</v>
      </c>
      <c r="E42" s="102" t="n">
        <v>12.3</v>
      </c>
      <c r="F42" s="101" t="n">
        <v>303</v>
      </c>
      <c r="G42" s="103" t="n">
        <v>103</v>
      </c>
      <c r="H42" s="102" t="n">
        <v>3.15</v>
      </c>
      <c r="I42" s="102" t="n">
        <v>1.5</v>
      </c>
      <c r="J42" s="102" t="n">
        <v>0.1</v>
      </c>
      <c r="K42" s="102" t="n">
        <v>1.5</v>
      </c>
      <c r="L42" s="101" t="n">
        <v>38.42</v>
      </c>
    </row>
    <row r="43" customFormat="false" ht="15.75" hidden="false" customHeight="true" outlineLevel="0" collapsed="false">
      <c r="A43" s="99"/>
      <c r="B43" s="104"/>
      <c r="C43" s="100" t="n">
        <v>675</v>
      </c>
      <c r="D43" s="105" t="n">
        <v>4</v>
      </c>
      <c r="E43" s="102" t="n">
        <v>10.3</v>
      </c>
      <c r="F43" s="103" t="n">
        <v>342</v>
      </c>
      <c r="G43" s="101" t="n">
        <v>196</v>
      </c>
      <c r="H43" s="102" t="n">
        <v>2.64</v>
      </c>
      <c r="I43" s="102" t="n">
        <v>1.5</v>
      </c>
      <c r="J43" s="102" t="n">
        <v>0.1</v>
      </c>
      <c r="K43" s="102" t="n">
        <v>1.5</v>
      </c>
      <c r="L43" s="101" t="n">
        <v>36.44</v>
      </c>
    </row>
    <row r="44" customFormat="false" ht="15.75" hidden="false" customHeight="true" outlineLevel="0" collapsed="false">
      <c r="A44" s="99"/>
      <c r="B44" s="104"/>
      <c r="C44" s="100" t="n">
        <v>680</v>
      </c>
      <c r="D44" s="105" t="n">
        <v>4</v>
      </c>
      <c r="E44" s="102" t="n">
        <v>12.62</v>
      </c>
      <c r="F44" s="103" t="n">
        <v>414</v>
      </c>
      <c r="G44" s="101" t="n">
        <v>91</v>
      </c>
      <c r="H44" s="102" t="n">
        <v>3.24</v>
      </c>
      <c r="I44" s="102" t="n">
        <v>1.5</v>
      </c>
      <c r="J44" s="102" t="n">
        <v>0.1</v>
      </c>
      <c r="K44" s="102" t="n">
        <v>1.5</v>
      </c>
      <c r="L44" s="101" t="n">
        <v>38.76</v>
      </c>
    </row>
    <row r="45" customFormat="false" ht="15.75" hidden="false" customHeight="true" outlineLevel="0" collapsed="false">
      <c r="A45" s="99"/>
      <c r="B45" s="104"/>
      <c r="C45" s="100" t="n">
        <v>822</v>
      </c>
      <c r="D45" s="105" t="n">
        <v>2</v>
      </c>
      <c r="E45" s="102" t="n">
        <v>11.6</v>
      </c>
      <c r="F45" s="101" t="n">
        <v>314</v>
      </c>
      <c r="G45" s="103" t="n">
        <v>173</v>
      </c>
      <c r="H45" s="102" t="n">
        <v>2.97</v>
      </c>
      <c r="I45" s="102" t="n">
        <v>1.5</v>
      </c>
      <c r="J45" s="102" t="n">
        <v>0.1</v>
      </c>
      <c r="K45" s="102" t="n">
        <v>1.5</v>
      </c>
      <c r="L45" s="101" t="n">
        <v>41.37</v>
      </c>
    </row>
    <row r="46" customFormat="false" ht="15.75" hidden="false" customHeight="true" outlineLevel="0" collapsed="false">
      <c r="A46" s="99"/>
      <c r="B46" s="104"/>
      <c r="C46" s="100" t="n">
        <v>864</v>
      </c>
      <c r="D46" s="105" t="n">
        <v>1</v>
      </c>
      <c r="E46" s="102" t="n">
        <v>7.9</v>
      </c>
      <c r="F46" s="101" t="n">
        <v>285</v>
      </c>
      <c r="G46" s="103" t="n">
        <v>196</v>
      </c>
      <c r="H46" s="102" t="n">
        <v>2.03</v>
      </c>
      <c r="I46" s="102" t="n">
        <v>1.5</v>
      </c>
      <c r="J46" s="102" t="n">
        <v>0.1</v>
      </c>
      <c r="K46" s="102" t="n">
        <v>1.5</v>
      </c>
      <c r="L46" s="101" t="n">
        <v>41.23</v>
      </c>
    </row>
    <row r="47" customFormat="false" ht="15.75" hidden="false" customHeight="true" outlineLevel="0" collapsed="false">
      <c r="A47" s="99"/>
      <c r="B47" s="104"/>
      <c r="C47" s="100" t="n">
        <v>1240</v>
      </c>
      <c r="D47" s="105" t="n">
        <v>1</v>
      </c>
      <c r="E47" s="102" t="n">
        <v>10.4</v>
      </c>
      <c r="F47" s="101" t="n">
        <v>442</v>
      </c>
      <c r="G47" s="103" t="n">
        <v>100</v>
      </c>
      <c r="H47" s="102" t="n">
        <v>2.67</v>
      </c>
      <c r="I47" s="102" t="n">
        <v>1.5</v>
      </c>
      <c r="J47" s="102" t="n">
        <v>0.1</v>
      </c>
      <c r="K47" s="102" t="n">
        <v>1.5</v>
      </c>
      <c r="L47" s="101" t="n">
        <v>41.85</v>
      </c>
    </row>
    <row r="48" customFormat="false" ht="15.75" hidden="false" customHeight="true" outlineLevel="0" collapsed="false">
      <c r="A48" s="99"/>
      <c r="B48" s="104"/>
      <c r="C48" s="100" t="n">
        <v>1249</v>
      </c>
      <c r="D48" s="105" t="n">
        <v>1</v>
      </c>
      <c r="E48" s="102" t="n">
        <v>9.42</v>
      </c>
      <c r="F48" s="101" t="n">
        <v>261</v>
      </c>
      <c r="G48" s="103" t="n">
        <v>125</v>
      </c>
      <c r="H48" s="102" t="n">
        <v>2.41</v>
      </c>
      <c r="I48" s="102" t="n">
        <v>1.5</v>
      </c>
      <c r="J48" s="102" t="n">
        <v>0.1</v>
      </c>
      <c r="K48" s="102" t="n">
        <v>1.5</v>
      </c>
      <c r="L48" s="101" t="n">
        <v>40.82</v>
      </c>
    </row>
    <row r="49" customFormat="false" ht="15.75" hidden="false" customHeight="true" outlineLevel="0" collapsed="false">
      <c r="A49" s="99"/>
      <c r="B49" s="104"/>
      <c r="C49" s="100" t="n">
        <v>1253</v>
      </c>
      <c r="D49" s="105" t="n">
        <v>1</v>
      </c>
      <c r="E49" s="102" t="n">
        <v>12.2</v>
      </c>
      <c r="F49" s="101" t="n">
        <v>255</v>
      </c>
      <c r="G49" s="103" t="n">
        <v>115</v>
      </c>
      <c r="H49" s="102" t="n">
        <v>3.13</v>
      </c>
      <c r="I49" s="102" t="n">
        <v>1.5</v>
      </c>
      <c r="J49" s="102" t="n">
        <v>0.1</v>
      </c>
      <c r="K49" s="102" t="n">
        <v>1.5</v>
      </c>
      <c r="L49" s="101" t="n">
        <v>43.83</v>
      </c>
    </row>
    <row r="50" customFormat="false" ht="15.75" hidden="false" customHeight="true" outlineLevel="0" collapsed="false">
      <c r="A50" s="99"/>
      <c r="B50" s="104"/>
      <c r="C50" s="100" t="n">
        <v>1715</v>
      </c>
      <c r="D50" s="105" t="n">
        <v>4</v>
      </c>
      <c r="E50" s="102" t="n">
        <v>11.1</v>
      </c>
      <c r="F50" s="101" t="n">
        <v>246</v>
      </c>
      <c r="G50" s="103" t="n">
        <v>185</v>
      </c>
      <c r="H50" s="102" t="n">
        <v>2.85</v>
      </c>
      <c r="I50" s="102" t="n">
        <v>1.5</v>
      </c>
      <c r="J50" s="102" t="n">
        <v>0.1</v>
      </c>
      <c r="K50" s="102" t="n">
        <v>1.5</v>
      </c>
      <c r="L50" s="101" t="n">
        <v>37.26</v>
      </c>
    </row>
    <row r="51" customFormat="false" ht="15.75" hidden="false" customHeight="true" outlineLevel="0" collapsed="false">
      <c r="A51" s="99"/>
      <c r="B51" s="104"/>
      <c r="C51" s="100" t="n">
        <v>1722</v>
      </c>
      <c r="D51" s="105" t="n">
        <v>4</v>
      </c>
      <c r="E51" s="102" t="n">
        <v>12.4</v>
      </c>
      <c r="F51" s="101" t="n">
        <v>213</v>
      </c>
      <c r="G51" s="103" t="n">
        <v>142</v>
      </c>
      <c r="H51" s="102" t="n">
        <v>3.18</v>
      </c>
      <c r="I51" s="102" t="n">
        <v>1.5</v>
      </c>
      <c r="J51" s="102" t="n">
        <v>0.1</v>
      </c>
      <c r="K51" s="102" t="n">
        <v>1.5</v>
      </c>
      <c r="L51" s="101" t="n">
        <v>37.12</v>
      </c>
    </row>
    <row r="52" customFormat="false" ht="15.75" hidden="false" customHeight="true" outlineLevel="0" collapsed="false">
      <c r="A52" s="99"/>
      <c r="B52" s="104"/>
      <c r="C52" s="162" t="n">
        <v>1730</v>
      </c>
      <c r="D52" s="105" t="n">
        <v>3</v>
      </c>
      <c r="E52" s="163" t="n">
        <v>12</v>
      </c>
      <c r="F52" s="101" t="n">
        <v>299</v>
      </c>
      <c r="G52" s="163" t="n">
        <v>97</v>
      </c>
      <c r="H52" s="163" t="n">
        <v>3.08</v>
      </c>
      <c r="I52" s="163" t="n">
        <v>1.5</v>
      </c>
      <c r="J52" s="163" t="n">
        <v>0.1</v>
      </c>
      <c r="K52" s="163" t="n">
        <v>1.5</v>
      </c>
      <c r="L52" s="163" t="n">
        <v>36.68</v>
      </c>
    </row>
    <row r="53" customFormat="false" ht="15.75" hidden="false" customHeight="true" outlineLevel="0" collapsed="false">
      <c r="A53" s="99"/>
      <c r="B53" s="104"/>
      <c r="C53" s="100" t="n">
        <v>1911</v>
      </c>
      <c r="D53" s="105" t="n">
        <v>3</v>
      </c>
      <c r="E53" s="102" t="n">
        <v>11</v>
      </c>
      <c r="F53" s="101" t="n">
        <v>234</v>
      </c>
      <c r="G53" s="103" t="n">
        <v>185</v>
      </c>
      <c r="H53" s="102" t="n">
        <v>2.82</v>
      </c>
      <c r="I53" s="102" t="n">
        <v>1.5</v>
      </c>
      <c r="J53" s="102" t="n">
        <v>0.1</v>
      </c>
      <c r="K53" s="102" t="n">
        <v>1.5</v>
      </c>
      <c r="L53" s="101" t="n">
        <v>37.12</v>
      </c>
    </row>
    <row r="54" customFormat="false" ht="15.75" hidden="false" customHeight="true" outlineLevel="0" collapsed="false">
      <c r="A54" s="99"/>
      <c r="B54" s="104"/>
      <c r="C54" s="100" t="n">
        <v>1912</v>
      </c>
      <c r="D54" s="105" t="n">
        <v>2</v>
      </c>
      <c r="E54" s="102" t="n">
        <v>9.9</v>
      </c>
      <c r="F54" s="101" t="n">
        <v>273</v>
      </c>
      <c r="G54" s="103" t="n">
        <v>186</v>
      </c>
      <c r="H54" s="102" t="n">
        <v>2.54</v>
      </c>
      <c r="I54" s="102" t="n">
        <v>1.5</v>
      </c>
      <c r="J54" s="102" t="n">
        <v>0.1</v>
      </c>
      <c r="K54" s="102" t="n">
        <v>1.5</v>
      </c>
      <c r="L54" s="101" t="n">
        <v>37.91</v>
      </c>
    </row>
    <row r="55" customFormat="false" ht="15.75" hidden="false" customHeight="true" outlineLevel="0" collapsed="false">
      <c r="A55" s="99"/>
      <c r="B55" s="104"/>
      <c r="C55" s="100" t="n">
        <v>1923</v>
      </c>
      <c r="D55" s="105" t="n">
        <v>2</v>
      </c>
      <c r="E55" s="102" t="n">
        <v>13.9</v>
      </c>
      <c r="F55" s="101" t="n">
        <v>129</v>
      </c>
      <c r="G55" s="103" t="n">
        <v>75</v>
      </c>
      <c r="H55" s="102" t="n">
        <v>3.56</v>
      </c>
      <c r="I55" s="102" t="n">
        <v>1.5</v>
      </c>
      <c r="J55" s="102" t="n">
        <v>0.1</v>
      </c>
      <c r="K55" s="102" t="n">
        <v>1.5</v>
      </c>
      <c r="L55" s="101" t="n">
        <v>42.19</v>
      </c>
    </row>
    <row r="56" customFormat="false" ht="15.75" hidden="false" customHeight="true" outlineLevel="0" collapsed="false">
      <c r="A56" s="99"/>
      <c r="B56" s="104"/>
      <c r="C56" s="100" t="n">
        <v>1925</v>
      </c>
      <c r="D56" s="105" t="n">
        <v>2</v>
      </c>
      <c r="E56" s="102" t="n">
        <v>11.97</v>
      </c>
      <c r="F56" s="101" t="n">
        <v>238</v>
      </c>
      <c r="G56" s="103" t="n">
        <v>190</v>
      </c>
      <c r="H56" s="102" t="n">
        <v>3.07</v>
      </c>
      <c r="I56" s="102" t="n">
        <v>1.5</v>
      </c>
      <c r="J56" s="102" t="n">
        <v>0.1</v>
      </c>
      <c r="K56" s="102" t="n">
        <v>1.5</v>
      </c>
      <c r="L56" s="101" t="n">
        <v>40.1</v>
      </c>
    </row>
    <row r="57" customFormat="false" ht="15.75" hidden="false" customHeight="true" outlineLevel="0" collapsed="false">
      <c r="A57" s="99"/>
      <c r="B57" s="104"/>
      <c r="C57" s="100" t="n">
        <v>1929</v>
      </c>
      <c r="D57" s="105" t="n">
        <v>1</v>
      </c>
      <c r="E57" s="102" t="n">
        <v>11.6</v>
      </c>
      <c r="F57" s="101" t="n">
        <v>320</v>
      </c>
      <c r="G57" s="103" t="n">
        <v>200</v>
      </c>
      <c r="H57" s="102" t="n">
        <v>2.97</v>
      </c>
      <c r="I57" s="102" t="n">
        <v>1.5</v>
      </c>
      <c r="J57" s="102" t="n">
        <v>0.1</v>
      </c>
      <c r="K57" s="102" t="n">
        <v>1.5</v>
      </c>
      <c r="L57" s="101" t="n">
        <v>43.15</v>
      </c>
    </row>
    <row r="58" customFormat="false" ht="15.75" hidden="false" customHeight="true" outlineLevel="0" collapsed="false">
      <c r="A58" s="99"/>
      <c r="B58" s="104"/>
      <c r="C58" s="100" t="n">
        <v>1942</v>
      </c>
      <c r="D58" s="105" t="n">
        <v>1</v>
      </c>
      <c r="E58" s="102" t="n">
        <v>14.1</v>
      </c>
      <c r="F58" s="101" t="n">
        <v>265</v>
      </c>
      <c r="G58" s="103" t="n">
        <v>169</v>
      </c>
      <c r="H58" s="102" t="n">
        <v>3.62</v>
      </c>
      <c r="I58" s="102" t="n">
        <v>1.5</v>
      </c>
      <c r="J58" s="102" t="n">
        <v>0.1</v>
      </c>
      <c r="K58" s="102" t="n">
        <v>1.5</v>
      </c>
      <c r="L58" s="101" t="n">
        <v>45.89</v>
      </c>
    </row>
    <row r="59" customFormat="false" ht="15.75" hidden="false" customHeight="true" outlineLevel="0" collapsed="false">
      <c r="A59" s="99"/>
      <c r="B59" s="104"/>
      <c r="C59" s="100" t="n">
        <v>1949</v>
      </c>
      <c r="D59" s="105" t="n">
        <v>1</v>
      </c>
      <c r="E59" s="102" t="n">
        <v>11.8</v>
      </c>
      <c r="F59" s="101" t="n">
        <v>255</v>
      </c>
      <c r="G59" s="103" t="n">
        <v>200</v>
      </c>
      <c r="H59" s="102" t="n">
        <v>3.03</v>
      </c>
      <c r="I59" s="102" t="n">
        <v>1.5</v>
      </c>
      <c r="J59" s="102" t="n">
        <v>0.1</v>
      </c>
      <c r="K59" s="102" t="n">
        <v>1.5</v>
      </c>
      <c r="L59" s="101" t="n">
        <v>43.39</v>
      </c>
    </row>
    <row r="60" customFormat="false" ht="15.75" hidden="false" customHeight="true" outlineLevel="0" collapsed="false">
      <c r="A60" s="99"/>
      <c r="B60" s="104"/>
      <c r="C60" s="100" t="n">
        <v>1953</v>
      </c>
      <c r="D60" s="105" t="n">
        <v>1</v>
      </c>
      <c r="E60" s="102" t="n">
        <v>11.1</v>
      </c>
      <c r="F60" s="101" t="n">
        <v>388</v>
      </c>
      <c r="G60" s="103" t="n">
        <v>100</v>
      </c>
      <c r="H60" s="102" t="n">
        <v>2.85</v>
      </c>
      <c r="I60" s="102" t="n">
        <v>1.5</v>
      </c>
      <c r="J60" s="102" t="n">
        <v>0.1</v>
      </c>
      <c r="K60" s="102" t="n">
        <v>1.5</v>
      </c>
      <c r="L60" s="101" t="n">
        <v>42.63</v>
      </c>
    </row>
    <row r="61" customFormat="false" ht="15.75" hidden="false" customHeight="true" outlineLevel="0" collapsed="false">
      <c r="A61" s="99"/>
      <c r="B61" s="104"/>
      <c r="C61" s="100" t="n">
        <v>1954</v>
      </c>
      <c r="D61" s="105" t="n">
        <v>1</v>
      </c>
      <c r="E61" s="102" t="n">
        <v>12.5</v>
      </c>
      <c r="F61" s="101" t="n">
        <v>267</v>
      </c>
      <c r="G61" s="103" t="n">
        <v>161</v>
      </c>
      <c r="H61" s="102" t="n">
        <v>3.21</v>
      </c>
      <c r="I61" s="102" t="n">
        <v>1.5</v>
      </c>
      <c r="J61" s="102" t="n">
        <v>0.1</v>
      </c>
      <c r="K61" s="102" t="n">
        <v>1.5</v>
      </c>
      <c r="L61" s="101" t="n">
        <v>44.14</v>
      </c>
    </row>
    <row r="62" customFormat="false" ht="15.75" hidden="false" customHeight="true" outlineLevel="0" collapsed="false">
      <c r="A62" s="99"/>
      <c r="B62" s="104"/>
      <c r="C62" s="100" t="n">
        <v>1957</v>
      </c>
      <c r="D62" s="105" t="n">
        <v>1</v>
      </c>
      <c r="E62" s="102" t="n">
        <v>14.3</v>
      </c>
      <c r="F62" s="101" t="n">
        <v>276</v>
      </c>
      <c r="G62" s="103" t="n">
        <v>80</v>
      </c>
      <c r="H62" s="102" t="n">
        <v>3.67</v>
      </c>
      <c r="I62" s="102" t="n">
        <v>1.5</v>
      </c>
      <c r="J62" s="102" t="n">
        <v>0.1</v>
      </c>
      <c r="K62" s="102" t="n">
        <v>1.5</v>
      </c>
      <c r="L62" s="101" t="n">
        <v>46.06</v>
      </c>
    </row>
    <row r="63" customFormat="false" ht="15.75" hidden="false" customHeight="true" outlineLevel="0" collapsed="false">
      <c r="B63" s="109" t="s">
        <v>92</v>
      </c>
      <c r="C63" s="110" t="n">
        <f aca="false">COUNT(C4:C62)</f>
        <v>57</v>
      </c>
      <c r="D63" s="110"/>
      <c r="E63" s="111" t="n">
        <f aca="false">SUM(E4:E62)</f>
        <v>990.95</v>
      </c>
      <c r="F63" s="112"/>
      <c r="G63" s="111"/>
      <c r="H63" s="111" t="n">
        <f aca="false">SUM(H4:H62)</f>
        <v>329.01</v>
      </c>
      <c r="I63" s="111" t="n">
        <f aca="false">SUM(I4:I62)</f>
        <v>85.5</v>
      </c>
      <c r="J63" s="111" t="n">
        <f aca="false">SUM(J4:J62)</f>
        <v>5.7</v>
      </c>
      <c r="K63" s="111" t="n">
        <f aca="false">SUM(K4:K62)</f>
        <v>85.5</v>
      </c>
      <c r="L63" s="113" t="n">
        <f aca="false">SUM(L4:L62)</f>
        <v>2215.53</v>
      </c>
    </row>
    <row r="64" customFormat="false" ht="15.75" hidden="false" customHeight="true" outlineLevel="0" collapsed="false">
      <c r="B64" s="114" t="s">
        <v>93</v>
      </c>
      <c r="C64" s="104"/>
      <c r="D64" s="115" t="n">
        <f aca="false">AVERAGE(D4:D62)</f>
        <v>2.36842105263158</v>
      </c>
      <c r="E64" s="115" t="n">
        <f aca="false">AVERAGE(E4:E62)</f>
        <v>17.3850877192982</v>
      </c>
      <c r="F64" s="115" t="n">
        <f aca="false">AVERAGE(F4:F62)</f>
        <v>176.59649122807</v>
      </c>
      <c r="G64" s="115" t="n">
        <f aca="false">AVERAGE(G4:G62)</f>
        <v>67.6666666666667</v>
      </c>
      <c r="H64" s="115" t="n">
        <f aca="false">AVERAGE(H4:H62)</f>
        <v>5.7721052631579</v>
      </c>
      <c r="I64" s="115" t="n">
        <f aca="false">AVERAGE(I4:I62)</f>
        <v>1.5</v>
      </c>
      <c r="J64" s="115" t="n">
        <f aca="false">AVERAGE(J4:J62)</f>
        <v>0.1</v>
      </c>
      <c r="K64" s="115" t="n">
        <f aca="false">AVERAGE(K4:K62)</f>
        <v>1.5</v>
      </c>
      <c r="L64" s="116" t="n">
        <f aca="false">AVERAGE(L4:L62)</f>
        <v>38.868947368421</v>
      </c>
    </row>
    <row r="65" customFormat="false" ht="15.75" hidden="false" customHeight="true" outlineLevel="0" collapsed="false">
      <c r="B65" s="117" t="s">
        <v>94</v>
      </c>
      <c r="C65" s="118"/>
      <c r="D65" s="119"/>
      <c r="E65" s="119"/>
      <c r="F65" s="119"/>
      <c r="G65" s="119"/>
      <c r="H65" s="120" t="n">
        <f aca="false">+H63*7/46</f>
        <v>50.0667391304348</v>
      </c>
      <c r="I65" s="120" t="n">
        <f aca="false">+I63*7/46</f>
        <v>13.0108695652174</v>
      </c>
      <c r="J65" s="121" t="n">
        <f aca="false">+J63*7/20</f>
        <v>1.995</v>
      </c>
      <c r="K65" s="121" t="n">
        <f aca="false">+K63*7/16</f>
        <v>37.40625</v>
      </c>
      <c r="L65" s="164"/>
    </row>
    <row r="66" customFormat="false" ht="15.75" hidden="false" customHeight="true" outlineLevel="0" collapsed="false">
      <c r="B66" s="104"/>
      <c r="C66" s="123"/>
      <c r="D66" s="124"/>
      <c r="E66" s="124"/>
      <c r="F66" s="125"/>
      <c r="G66" s="99"/>
      <c r="H66" s="99"/>
      <c r="I66" s="99"/>
      <c r="K66" s="99"/>
      <c r="L66" s="99"/>
    </row>
    <row r="67" customFormat="false" ht="15.75" hidden="false" customHeight="true" outlineLevel="0" collapsed="false">
      <c r="B67" s="104"/>
      <c r="C67" s="109" t="s">
        <v>95</v>
      </c>
      <c r="D67" s="126"/>
      <c r="E67" s="126"/>
      <c r="F67" s="127" t="n">
        <f aca="false">(E63*7*305)*1.15</f>
        <v>2433029.9875</v>
      </c>
      <c r="G67" s="99"/>
      <c r="H67" s="128" t="s">
        <v>96</v>
      </c>
      <c r="I67" s="129"/>
      <c r="J67" s="165"/>
      <c r="L67" s="131" t="n">
        <f aca="false">+(E63*7)/((H65*46))</f>
        <v>3.01191453147321</v>
      </c>
    </row>
    <row r="68" customFormat="false" ht="15.75" hidden="false" customHeight="true" outlineLevel="0" collapsed="false">
      <c r="B68" s="104"/>
      <c r="C68" s="114" t="s">
        <v>97</v>
      </c>
      <c r="D68" s="124"/>
      <c r="E68" s="124"/>
      <c r="F68" s="132" t="n">
        <f aca="false">+(H65*(206*46))+(I65*6932)+(J65*20000)+(K65*1200)</f>
        <v>649411.267826087</v>
      </c>
      <c r="G68" s="99"/>
      <c r="H68" s="166" t="s">
        <v>98</v>
      </c>
      <c r="I68" s="167"/>
      <c r="J68" s="168"/>
      <c r="L68" s="131" t="n">
        <f aca="false">+(E63*7)/(F68/206)</f>
        <v>2.2003774353707</v>
      </c>
    </row>
    <row r="69" customFormat="false" ht="15.75" hidden="false" customHeight="true" outlineLevel="0" collapsed="false">
      <c r="B69" s="104"/>
      <c r="C69" s="117" t="s">
        <v>99</v>
      </c>
      <c r="D69" s="119"/>
      <c r="E69" s="119"/>
      <c r="F69" s="134" t="n">
        <f aca="false">+F68/F67</f>
        <v>0.266914617231403</v>
      </c>
      <c r="G69" s="99"/>
      <c r="H69" s="99"/>
      <c r="I69" s="99"/>
      <c r="K69" s="99"/>
      <c r="L69" s="99"/>
    </row>
  </sheetData>
  <mergeCells count="3">
    <mergeCell ref="C2:L2"/>
    <mergeCell ref="C3:L3"/>
    <mergeCell ref="C4:L4"/>
  </mergeCells>
  <printOptions headings="false" gridLines="false" gridLinesSet="true" horizontalCentered="true" verticalCentered="true"/>
  <pageMargins left="0.159722222222222" right="0.159722222222222" top="0.309722222222222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RowHeight="15" outlineLevelRow="0" outlineLevelCol="0"/>
  <cols>
    <col collapsed="false" customWidth="true" hidden="false" outlineLevel="0" max="1" min="1" style="93" width="4.28"/>
    <col collapsed="false" customWidth="true" hidden="false" outlineLevel="0" max="3" min="2" style="93" width="27.57"/>
    <col collapsed="false" customWidth="true" hidden="false" outlineLevel="0" max="4" min="4" style="93" width="5.28"/>
    <col collapsed="false" customWidth="true" hidden="false" outlineLevel="0" max="6" min="5" style="93" width="27.57"/>
    <col collapsed="false" customWidth="true" hidden="false" outlineLevel="0" max="7" min="7" style="93" width="4.28"/>
    <col collapsed="false" customWidth="true" hidden="false" outlineLevel="0" max="8" min="8" style="93" width="15.28"/>
    <col collapsed="false" customWidth="false" hidden="false" outlineLevel="0" max="1025" min="9" style="93" width="11.43"/>
  </cols>
  <sheetData>
    <row r="1" customFormat="false" ht="24" hidden="false" customHeight="true" outlineLevel="0" collapsed="false"/>
    <row r="2" customFormat="false" ht="24" hidden="false" customHeight="true" outlineLevel="0" collapsed="false">
      <c r="B2" s="136" t="s">
        <v>76</v>
      </c>
      <c r="C2" s="136"/>
      <c r="D2" s="136"/>
      <c r="E2" s="136"/>
      <c r="F2" s="136"/>
    </row>
    <row r="3" customFormat="false" ht="24" hidden="false" customHeight="true" outlineLevel="0" collapsed="false">
      <c r="B3" s="169" t="s">
        <v>77</v>
      </c>
      <c r="C3" s="169"/>
      <c r="D3" s="169"/>
      <c r="E3" s="169"/>
      <c r="F3" s="169"/>
    </row>
    <row r="4" customFormat="false" ht="24" hidden="false" customHeight="true" outlineLevel="0" collapsed="false">
      <c r="B4" s="170" t="s">
        <v>103</v>
      </c>
      <c r="C4" s="170"/>
      <c r="D4" s="170"/>
      <c r="E4" s="170"/>
      <c r="F4" s="170"/>
    </row>
    <row r="5" s="140" customFormat="true" ht="24" hidden="false" customHeight="true" outlineLevel="0" collapsed="false">
      <c r="B5" s="141" t="s">
        <v>79</v>
      </c>
      <c r="C5" s="141" t="s">
        <v>84</v>
      </c>
      <c r="E5" s="141" t="s">
        <v>79</v>
      </c>
      <c r="F5" s="141" t="s">
        <v>84</v>
      </c>
    </row>
    <row r="6" customFormat="false" ht="24" hidden="false" customHeight="true" outlineLevel="0" collapsed="false">
      <c r="B6" s="147" t="n">
        <v>688</v>
      </c>
      <c r="C6" s="145" t="n">
        <v>5</v>
      </c>
      <c r="E6" s="147" t="n">
        <v>1719</v>
      </c>
      <c r="F6" s="145" t="n">
        <v>5</v>
      </c>
    </row>
    <row r="7" customFormat="false" ht="24" hidden="false" customHeight="true" outlineLevel="0" collapsed="false">
      <c r="B7" s="147" t="n">
        <v>672</v>
      </c>
      <c r="C7" s="145" t="n">
        <v>1.5</v>
      </c>
      <c r="E7" s="147" t="n">
        <v>1722</v>
      </c>
      <c r="F7" s="145" t="n">
        <v>1.5</v>
      </c>
    </row>
    <row r="8" customFormat="false" ht="24" hidden="false" customHeight="true" outlineLevel="0" collapsed="false">
      <c r="B8" s="147" t="n">
        <v>675</v>
      </c>
      <c r="C8" s="145" t="n">
        <v>1.5</v>
      </c>
      <c r="E8" s="147" t="n">
        <v>1730</v>
      </c>
      <c r="F8" s="145" t="n">
        <v>2</v>
      </c>
      <c r="H8" s="171"/>
    </row>
    <row r="9" customFormat="false" ht="24" hidden="false" customHeight="true" outlineLevel="0" collapsed="false">
      <c r="B9" s="147" t="n">
        <v>680</v>
      </c>
      <c r="C9" s="145" t="n">
        <v>1.5</v>
      </c>
      <c r="E9" s="147" t="n">
        <v>1743</v>
      </c>
      <c r="F9" s="145" t="n">
        <v>5</v>
      </c>
      <c r="H9" s="171"/>
    </row>
    <row r="10" s="138" customFormat="true" ht="24" hidden="false" customHeight="true" outlineLevel="0" collapsed="false">
      <c r="B10" s="147" t="n">
        <v>801</v>
      </c>
      <c r="C10" s="145" t="n">
        <v>2</v>
      </c>
      <c r="E10" s="147" t="n">
        <v>1745</v>
      </c>
      <c r="F10" s="145" t="n">
        <v>4</v>
      </c>
      <c r="H10" s="172"/>
    </row>
    <row r="11" customFormat="false" ht="24" hidden="false" customHeight="true" outlineLevel="0" collapsed="false">
      <c r="A11" s="138"/>
      <c r="B11" s="147" t="n">
        <v>807</v>
      </c>
      <c r="C11" s="145" t="n">
        <v>5</v>
      </c>
      <c r="D11" s="138"/>
      <c r="E11" s="147" t="n">
        <v>1746</v>
      </c>
      <c r="F11" s="145" t="n">
        <v>4</v>
      </c>
      <c r="G11" s="138"/>
      <c r="H11" s="173"/>
    </row>
    <row r="12" customFormat="false" ht="24" hidden="false" customHeight="true" outlineLevel="0" collapsed="false">
      <c r="B12" s="147" t="n">
        <v>809</v>
      </c>
      <c r="C12" s="145" t="n">
        <v>4</v>
      </c>
      <c r="E12" s="147" t="n">
        <v>1751</v>
      </c>
      <c r="F12" s="145" t="n">
        <v>2.985</v>
      </c>
      <c r="H12" s="173"/>
    </row>
    <row r="13" customFormat="false" ht="24" hidden="false" customHeight="true" outlineLevel="0" collapsed="false">
      <c r="B13" s="147" t="n">
        <v>822</v>
      </c>
      <c r="C13" s="145" t="n">
        <v>1.485</v>
      </c>
      <c r="E13" s="147" t="n">
        <v>1754</v>
      </c>
      <c r="F13" s="145" t="n">
        <v>1.5</v>
      </c>
      <c r="H13" s="172"/>
    </row>
    <row r="14" s="138" customFormat="true" ht="24" hidden="false" customHeight="true" outlineLevel="0" collapsed="false">
      <c r="B14" s="147" t="n">
        <v>823</v>
      </c>
      <c r="C14" s="145" t="n">
        <v>5</v>
      </c>
      <c r="E14" s="147" t="n">
        <v>1755</v>
      </c>
      <c r="F14" s="145" t="n">
        <v>4.54</v>
      </c>
      <c r="H14" s="172"/>
    </row>
    <row r="15" s="138" customFormat="true" ht="24" hidden="false" customHeight="true" outlineLevel="0" collapsed="false">
      <c r="B15" s="147" t="n">
        <v>837</v>
      </c>
      <c r="C15" s="145" t="n">
        <v>1.5</v>
      </c>
      <c r="E15" s="147" t="n">
        <v>1776</v>
      </c>
      <c r="F15" s="145" t="n">
        <v>4.5</v>
      </c>
      <c r="H15" s="172"/>
    </row>
    <row r="16" customFormat="false" ht="24" hidden="false" customHeight="true" outlineLevel="0" collapsed="false">
      <c r="B16" s="147" t="n">
        <v>839</v>
      </c>
      <c r="C16" s="145" t="n">
        <v>4</v>
      </c>
      <c r="E16" s="147" t="n">
        <v>1784</v>
      </c>
      <c r="F16" s="145" t="n">
        <v>5</v>
      </c>
      <c r="H16" s="172"/>
    </row>
    <row r="17" customFormat="false" ht="24" hidden="false" customHeight="true" outlineLevel="0" collapsed="false">
      <c r="B17" s="147" t="n">
        <v>843</v>
      </c>
      <c r="C17" s="145" t="n">
        <v>5</v>
      </c>
      <c r="E17" s="147" t="n">
        <v>1911</v>
      </c>
      <c r="F17" s="145" t="n">
        <v>1.5</v>
      </c>
      <c r="H17" s="172"/>
    </row>
    <row r="18" customFormat="false" ht="24" hidden="false" customHeight="true" outlineLevel="0" collapsed="false">
      <c r="B18" s="147" t="n">
        <v>851</v>
      </c>
      <c r="C18" s="145" t="n">
        <v>4</v>
      </c>
      <c r="E18" s="147" t="n">
        <v>1912</v>
      </c>
      <c r="F18" s="145" t="n">
        <v>1.5</v>
      </c>
      <c r="H18" s="172"/>
    </row>
    <row r="19" customFormat="false" ht="24" hidden="false" customHeight="true" outlineLevel="0" collapsed="false">
      <c r="B19" s="147" t="n">
        <v>853</v>
      </c>
      <c r="C19" s="145" t="n">
        <v>4.505</v>
      </c>
      <c r="E19" s="147" t="n">
        <v>1918</v>
      </c>
      <c r="F19" s="145" t="n">
        <v>2</v>
      </c>
      <c r="H19" s="172"/>
    </row>
    <row r="20" s="138" customFormat="true" ht="24" hidden="false" customHeight="true" outlineLevel="0" collapsed="false">
      <c r="B20" s="147" t="n">
        <v>857</v>
      </c>
      <c r="C20" s="145" t="n">
        <v>4.48</v>
      </c>
      <c r="E20" s="147" t="n">
        <v>1923</v>
      </c>
      <c r="F20" s="145" t="n">
        <v>2</v>
      </c>
      <c r="H20" s="172"/>
    </row>
    <row r="21" s="138" customFormat="true" ht="24" hidden="false" customHeight="true" outlineLevel="0" collapsed="false">
      <c r="B21" s="147" t="n">
        <v>860</v>
      </c>
      <c r="C21" s="145" t="n">
        <v>5</v>
      </c>
      <c r="E21" s="147" t="n">
        <v>1925</v>
      </c>
      <c r="F21" s="145" t="n">
        <v>1.535</v>
      </c>
      <c r="H21" s="172"/>
    </row>
    <row r="22" s="138" customFormat="true" ht="24" hidden="false" customHeight="true" outlineLevel="0" collapsed="false">
      <c r="B22" s="147" t="n">
        <v>864</v>
      </c>
      <c r="C22" s="145" t="n">
        <v>1.015</v>
      </c>
      <c r="E22" s="147" t="n">
        <v>1927</v>
      </c>
      <c r="F22" s="145" t="n">
        <v>2.53</v>
      </c>
      <c r="H22" s="172"/>
    </row>
    <row r="23" s="138" customFormat="true" ht="24" hidden="false" customHeight="true" outlineLevel="0" collapsed="false">
      <c r="B23" s="147" t="n">
        <v>866</v>
      </c>
      <c r="C23" s="145" t="n">
        <v>4</v>
      </c>
      <c r="E23" s="147" t="n">
        <v>1929</v>
      </c>
      <c r="F23" s="145" t="n">
        <v>1.485</v>
      </c>
      <c r="H23" s="172"/>
    </row>
    <row r="24" s="138" customFormat="true" ht="24" hidden="false" customHeight="true" outlineLevel="0" collapsed="false">
      <c r="B24" s="147" t="n">
        <v>1238</v>
      </c>
      <c r="C24" s="145" t="n">
        <v>3.96</v>
      </c>
      <c r="E24" s="147" t="n">
        <v>1935</v>
      </c>
      <c r="F24" s="145" t="n">
        <v>4.5</v>
      </c>
      <c r="H24" s="172"/>
    </row>
    <row r="25" s="138" customFormat="true" ht="24" hidden="false" customHeight="true" outlineLevel="0" collapsed="false">
      <c r="B25" s="147" t="n">
        <v>1240</v>
      </c>
      <c r="C25" s="145" t="n">
        <v>1.5</v>
      </c>
      <c r="E25" s="147" t="n">
        <v>1942</v>
      </c>
      <c r="F25" s="145" t="n">
        <v>2</v>
      </c>
      <c r="H25" s="172"/>
    </row>
    <row r="26" s="138" customFormat="true" ht="24" hidden="false" customHeight="true" outlineLevel="0" collapsed="false">
      <c r="B26" s="147" t="n">
        <v>1242</v>
      </c>
      <c r="C26" s="145" t="n">
        <v>4</v>
      </c>
      <c r="E26" s="147" t="n">
        <v>1949</v>
      </c>
      <c r="F26" s="145" t="n">
        <v>1.515</v>
      </c>
      <c r="H26" s="172"/>
    </row>
    <row r="27" s="138" customFormat="true" ht="24" hidden="false" customHeight="true" outlineLevel="0" collapsed="false">
      <c r="B27" s="147" t="n">
        <v>1243</v>
      </c>
      <c r="C27" s="145" t="n">
        <v>3</v>
      </c>
      <c r="E27" s="147" t="n">
        <v>1953</v>
      </c>
      <c r="F27" s="145" t="n">
        <v>1.5</v>
      </c>
      <c r="H27" s="172"/>
    </row>
    <row r="28" s="138" customFormat="true" ht="24" hidden="false" customHeight="true" outlineLevel="0" collapsed="false">
      <c r="B28" s="147" t="n">
        <v>1249</v>
      </c>
      <c r="C28" s="145" t="n">
        <v>1</v>
      </c>
      <c r="E28" s="147" t="n">
        <v>1954</v>
      </c>
      <c r="F28" s="145" t="n">
        <v>1.5</v>
      </c>
      <c r="H28" s="172"/>
    </row>
    <row r="29" s="138" customFormat="true" ht="24" hidden="false" customHeight="true" outlineLevel="0" collapsed="false">
      <c r="B29" s="147" t="n">
        <v>1253</v>
      </c>
      <c r="C29" s="145" t="n">
        <v>1.5</v>
      </c>
      <c r="E29" s="147" t="n">
        <v>1957</v>
      </c>
      <c r="F29" s="145" t="n">
        <v>2</v>
      </c>
      <c r="H29" s="172"/>
    </row>
    <row r="30" s="138" customFormat="true" ht="24" hidden="false" customHeight="true" outlineLevel="0" collapsed="false">
      <c r="B30" s="147" t="n">
        <v>1582</v>
      </c>
      <c r="C30" s="145" t="n">
        <v>2.47</v>
      </c>
      <c r="E30" s="147" t="n">
        <v>1961</v>
      </c>
      <c r="F30" s="145" t="n">
        <v>1.97</v>
      </c>
      <c r="H30" s="172"/>
    </row>
    <row r="31" s="138" customFormat="true" ht="24" hidden="false" customHeight="true" outlineLevel="0" collapsed="false">
      <c r="B31" s="147" t="n">
        <v>1584</v>
      </c>
      <c r="C31" s="145" t="n">
        <v>4</v>
      </c>
      <c r="E31" s="147" t="n">
        <v>1962</v>
      </c>
      <c r="F31" s="145" t="n">
        <v>2.5</v>
      </c>
      <c r="H31" s="172"/>
    </row>
    <row r="32" s="138" customFormat="true" ht="24" hidden="false" customHeight="true" outlineLevel="0" collapsed="false">
      <c r="B32" s="147" t="n">
        <v>1707</v>
      </c>
      <c r="C32" s="145" t="n">
        <v>5</v>
      </c>
      <c r="E32" s="147" t="n">
        <v>1965</v>
      </c>
      <c r="F32" s="145" t="n">
        <v>3.5</v>
      </c>
      <c r="H32" s="172"/>
    </row>
    <row r="33" s="138" customFormat="true" ht="24" hidden="false" customHeight="true" outlineLevel="0" collapsed="false">
      <c r="B33" s="147" t="n">
        <v>1715</v>
      </c>
      <c r="C33" s="145" t="n">
        <v>1.5</v>
      </c>
      <c r="E33" s="147" t="n">
        <v>1967</v>
      </c>
      <c r="F33" s="145" t="n">
        <v>2.515</v>
      </c>
      <c r="H33" s="172"/>
    </row>
    <row r="34" s="138" customFormat="true" ht="24" hidden="false" customHeight="true" outlineLevel="0" collapsed="false">
      <c r="B34" s="147" t="n">
        <v>1718</v>
      </c>
      <c r="C34" s="145" t="n">
        <v>1.985</v>
      </c>
      <c r="E34" s="147"/>
      <c r="F34" s="145"/>
      <c r="H34" s="172"/>
    </row>
    <row r="35" customFormat="false" ht="22.5" hidden="false" customHeight="false" outlineLevel="0" collapsed="false">
      <c r="B35" s="174" t="s">
        <v>100</v>
      </c>
      <c r="C35" s="154" t="n">
        <f aca="false">+SUM(C5:C34,F5:F33)*2/46</f>
        <v>7.23804347826087</v>
      </c>
      <c r="D35" s="138"/>
      <c r="E35" s="174" t="s">
        <v>101</v>
      </c>
      <c r="F35" s="156" t="n">
        <f aca="false">+C35*7</f>
        <v>50.6663043478261</v>
      </c>
    </row>
    <row r="45" customFormat="false" ht="16.5" hidden="false" customHeight="true" outlineLevel="0" collapsed="false"/>
  </sheetData>
  <mergeCells count="3">
    <mergeCell ref="B2:F2"/>
    <mergeCell ref="B3:F3"/>
    <mergeCell ref="B4:F4"/>
  </mergeCells>
  <printOptions headings="false" gridLines="false" gridLinesSet="true" horizontalCentered="true" verticalCentered="true"/>
  <pageMargins left="0.240277777777778" right="0.179861111111111" top="0.309722222222222" bottom="0.3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L5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12" activeCellId="0" sqref="H12"/>
    </sheetView>
  </sheetViews>
  <sheetFormatPr defaultRowHeight="18" outlineLevelRow="0" outlineLevelCol="0"/>
  <cols>
    <col collapsed="false" customWidth="true" hidden="false" outlineLevel="0" max="1" min="1" style="93" width="4.14"/>
    <col collapsed="false" customWidth="true" hidden="false" outlineLevel="0" max="2" min="2" style="93" width="17.71"/>
    <col collapsed="false" customWidth="true" hidden="false" outlineLevel="0" max="3" min="3" style="93" width="11.14"/>
    <col collapsed="false" customWidth="true" hidden="false" outlineLevel="0" max="4" min="4" style="93" width="9.28"/>
    <col collapsed="false" customWidth="true" hidden="false" outlineLevel="0" max="5" min="5" style="93" width="13"/>
    <col collapsed="false" customWidth="true" hidden="false" outlineLevel="0" max="6" min="6" style="93" width="16.57"/>
    <col collapsed="false" customWidth="true" hidden="false" outlineLevel="0" max="7" min="7" style="93" width="13.28"/>
    <col collapsed="false" customWidth="true" hidden="false" outlineLevel="0" max="8" min="8" style="93" width="11.71"/>
    <col collapsed="false" customWidth="true" hidden="false" outlineLevel="0" max="9" min="9" style="93" width="12.28"/>
    <col collapsed="false" customWidth="true" hidden="false" outlineLevel="0" max="10" min="10" style="93" width="14"/>
    <col collapsed="false" customWidth="true" hidden="false" outlineLevel="0" max="11" min="11" style="93" width="12.28"/>
    <col collapsed="false" customWidth="true" hidden="false" outlineLevel="0" max="12" min="12" style="93" width="13.71"/>
    <col collapsed="false" customWidth="true" hidden="false" outlineLevel="0" max="13" min="13" style="93" width="5"/>
    <col collapsed="false" customWidth="false" hidden="false" outlineLevel="0" max="1025" min="14" style="93" width="11.43"/>
  </cols>
  <sheetData>
    <row r="2" customFormat="false" ht="18" hidden="false" customHeight="true" outlineLevel="0" collapsed="false">
      <c r="C2" s="94" t="s">
        <v>76</v>
      </c>
      <c r="D2" s="94"/>
      <c r="E2" s="94"/>
      <c r="F2" s="94"/>
      <c r="G2" s="94"/>
      <c r="H2" s="94"/>
      <c r="I2" s="94"/>
      <c r="J2" s="94"/>
      <c r="K2" s="94"/>
      <c r="L2" s="94"/>
    </row>
    <row r="3" customFormat="false" ht="18" hidden="false" customHeight="true" outlineLevel="0" collapsed="false">
      <c r="C3" s="95" t="s">
        <v>77</v>
      </c>
      <c r="D3" s="95"/>
      <c r="E3" s="95"/>
      <c r="F3" s="95"/>
      <c r="G3" s="95"/>
      <c r="H3" s="95"/>
      <c r="I3" s="95"/>
      <c r="J3" s="95"/>
      <c r="K3" s="95"/>
      <c r="L3" s="95"/>
    </row>
    <row r="4" customFormat="false" ht="18" hidden="false" customHeight="true" outlineLevel="0" collapsed="false">
      <c r="C4" s="96" t="s">
        <v>105</v>
      </c>
      <c r="D4" s="96"/>
      <c r="E4" s="96"/>
      <c r="F4" s="96"/>
      <c r="G4" s="96"/>
      <c r="H4" s="96"/>
      <c r="I4" s="96"/>
      <c r="J4" s="96"/>
      <c r="K4" s="96"/>
      <c r="L4" s="96"/>
    </row>
    <row r="5" s="97" customFormat="true" ht="38.25" hidden="false" customHeight="false" outlineLevel="0" collapsed="false">
      <c r="C5" s="98" t="s">
        <v>79</v>
      </c>
      <c r="D5" s="98" t="s">
        <v>80</v>
      </c>
      <c r="E5" s="98" t="s">
        <v>81</v>
      </c>
      <c r="F5" s="98" t="s">
        <v>82</v>
      </c>
      <c r="G5" s="98" t="s">
        <v>83</v>
      </c>
      <c r="H5" s="175" t="s">
        <v>106</v>
      </c>
      <c r="I5" s="98" t="s">
        <v>10</v>
      </c>
      <c r="J5" s="98" t="s">
        <v>86</v>
      </c>
      <c r="K5" s="98" t="s">
        <v>87</v>
      </c>
      <c r="L5" s="98" t="s">
        <v>107</v>
      </c>
    </row>
    <row r="6" s="99" customFormat="true" ht="18" hidden="false" customHeight="true" outlineLevel="0" collapsed="false">
      <c r="B6" s="100" t="s">
        <v>89</v>
      </c>
      <c r="C6" s="100" t="n">
        <v>649</v>
      </c>
      <c r="D6" s="106" t="n">
        <v>7</v>
      </c>
      <c r="E6" s="102" t="n">
        <v>29.1</v>
      </c>
      <c r="F6" s="103" t="n">
        <v>36</v>
      </c>
      <c r="G6" s="101" t="n">
        <v>0</v>
      </c>
      <c r="H6" s="102" t="n">
        <v>10</v>
      </c>
      <c r="I6" s="102" t="n">
        <v>1.5</v>
      </c>
      <c r="J6" s="102" t="n">
        <v>0.1</v>
      </c>
      <c r="K6" s="102" t="n">
        <v>1.5</v>
      </c>
      <c r="L6" s="101" t="n">
        <v>39.91</v>
      </c>
    </row>
    <row r="7" s="99" customFormat="true" ht="18" hidden="false" customHeight="true" outlineLevel="0" collapsed="false">
      <c r="B7" s="104"/>
      <c r="C7" s="108" t="n">
        <v>655</v>
      </c>
      <c r="D7" s="106" t="n">
        <v>6</v>
      </c>
      <c r="E7" s="102" t="n">
        <v>28.4</v>
      </c>
      <c r="F7" s="103" t="n">
        <v>57</v>
      </c>
      <c r="G7" s="101" t="n">
        <v>0</v>
      </c>
      <c r="H7" s="102" t="n">
        <v>10</v>
      </c>
      <c r="I7" s="102" t="n">
        <v>1.5</v>
      </c>
      <c r="J7" s="102" t="n">
        <v>0.1</v>
      </c>
      <c r="K7" s="102" t="n">
        <v>1.5</v>
      </c>
      <c r="L7" s="101" t="n">
        <v>38.22</v>
      </c>
    </row>
    <row r="8" s="99" customFormat="true" ht="18" hidden="false" customHeight="true" outlineLevel="0" collapsed="false">
      <c r="B8" s="104"/>
      <c r="C8" s="108" t="n">
        <v>656</v>
      </c>
      <c r="D8" s="106" t="n">
        <v>6</v>
      </c>
      <c r="E8" s="102" t="n">
        <v>21.1</v>
      </c>
      <c r="F8" s="103" t="n">
        <v>18</v>
      </c>
      <c r="G8" s="101" t="n">
        <v>0</v>
      </c>
      <c r="H8" s="102" t="n">
        <v>8.12</v>
      </c>
      <c r="I8" s="102" t="n">
        <v>1.5</v>
      </c>
      <c r="J8" s="102" t="n">
        <v>0.1</v>
      </c>
      <c r="K8" s="102" t="n">
        <v>1.5</v>
      </c>
      <c r="L8" s="101" t="n">
        <v>31.02</v>
      </c>
    </row>
    <row r="9" s="99" customFormat="true" ht="18" hidden="false" customHeight="true" outlineLevel="0" collapsed="false">
      <c r="B9" s="104"/>
      <c r="C9" s="108" t="n">
        <v>658</v>
      </c>
      <c r="D9" s="106" t="n">
        <v>5</v>
      </c>
      <c r="E9" s="102" t="n">
        <v>32.83</v>
      </c>
      <c r="F9" s="103" t="n">
        <v>124</v>
      </c>
      <c r="G9" s="101" t="n">
        <v>60</v>
      </c>
      <c r="H9" s="102" t="n">
        <v>10</v>
      </c>
      <c r="I9" s="102" t="n">
        <v>1.5</v>
      </c>
      <c r="J9" s="102" t="n">
        <v>0.1</v>
      </c>
      <c r="K9" s="102" t="n">
        <v>1.5</v>
      </c>
      <c r="L9" s="101" t="n">
        <v>48.96</v>
      </c>
    </row>
    <row r="10" s="99" customFormat="true" ht="18" hidden="false" customHeight="true" outlineLevel="0" collapsed="false">
      <c r="B10" s="104"/>
      <c r="C10" s="108" t="n">
        <v>660</v>
      </c>
      <c r="D10" s="106" t="n">
        <v>5</v>
      </c>
      <c r="E10" s="102" t="n">
        <v>27.33</v>
      </c>
      <c r="F10" s="103" t="n">
        <v>151</v>
      </c>
      <c r="G10" s="101" t="n">
        <v>93</v>
      </c>
      <c r="H10" s="102" t="n">
        <v>10</v>
      </c>
      <c r="I10" s="102" t="n">
        <v>1.5</v>
      </c>
      <c r="J10" s="102" t="n">
        <v>0.1</v>
      </c>
      <c r="K10" s="102" t="n">
        <v>1.5</v>
      </c>
      <c r="L10" s="101" t="n">
        <v>35.66</v>
      </c>
    </row>
    <row r="11" s="99" customFormat="true" ht="18" hidden="false" customHeight="true" outlineLevel="0" collapsed="false">
      <c r="B11" s="104"/>
      <c r="C11" s="108" t="n">
        <v>687</v>
      </c>
      <c r="D11" s="106" t="n">
        <v>5</v>
      </c>
      <c r="E11" s="102" t="n">
        <v>24.3</v>
      </c>
      <c r="F11" s="103" t="n">
        <v>126</v>
      </c>
      <c r="G11" s="101" t="n">
        <v>85</v>
      </c>
      <c r="H11" s="102" t="n">
        <v>9.35</v>
      </c>
      <c r="I11" s="102" t="n">
        <v>1.5</v>
      </c>
      <c r="J11" s="102" t="n">
        <v>0.1</v>
      </c>
      <c r="K11" s="102" t="n">
        <v>1.5</v>
      </c>
      <c r="L11" s="101" t="n">
        <v>31.95</v>
      </c>
    </row>
    <row r="12" s="99" customFormat="true" ht="18" hidden="false" customHeight="true" outlineLevel="0" collapsed="false">
      <c r="B12" s="104"/>
      <c r="C12" s="108" t="n">
        <v>942</v>
      </c>
      <c r="D12" s="106" t="n">
        <v>9</v>
      </c>
      <c r="E12" s="102" t="n">
        <v>20</v>
      </c>
      <c r="F12" s="103" t="n">
        <v>11</v>
      </c>
      <c r="G12" s="101" t="n">
        <v>0</v>
      </c>
      <c r="H12" s="102" t="n">
        <v>7.69</v>
      </c>
      <c r="I12" s="102" t="n">
        <v>1.5</v>
      </c>
      <c r="J12" s="102" t="n">
        <v>0.1</v>
      </c>
      <c r="K12" s="102" t="n">
        <v>1.5</v>
      </c>
      <c r="L12" s="101" t="n">
        <v>29.72</v>
      </c>
    </row>
    <row r="13" s="99" customFormat="true" ht="18" hidden="false" customHeight="true" outlineLevel="0" collapsed="false">
      <c r="B13" s="104"/>
      <c r="C13" s="100" t="n">
        <v>969</v>
      </c>
      <c r="D13" s="106" t="n">
        <v>8</v>
      </c>
      <c r="E13" s="102" t="n">
        <v>20</v>
      </c>
      <c r="F13" s="103" t="n">
        <v>37</v>
      </c>
      <c r="G13" s="101" t="n">
        <v>0</v>
      </c>
      <c r="H13" s="102" t="n">
        <v>7.69</v>
      </c>
      <c r="I13" s="102" t="n">
        <v>1.5</v>
      </c>
      <c r="J13" s="102" t="n">
        <v>0.1</v>
      </c>
      <c r="K13" s="102" t="n">
        <v>1.5</v>
      </c>
      <c r="L13" s="101" t="n">
        <v>30.69</v>
      </c>
    </row>
    <row r="14" s="99" customFormat="true" ht="18" hidden="false" customHeight="true" outlineLevel="0" collapsed="false">
      <c r="B14" s="104"/>
      <c r="C14" s="108" t="n">
        <v>972</v>
      </c>
      <c r="D14" s="106" t="n">
        <v>6</v>
      </c>
      <c r="E14" s="102" t="n">
        <v>28.9</v>
      </c>
      <c r="F14" s="103" t="n">
        <v>134</v>
      </c>
      <c r="G14" s="101" t="n">
        <v>93</v>
      </c>
      <c r="H14" s="102" t="n">
        <v>10</v>
      </c>
      <c r="I14" s="102" t="n">
        <v>1.5</v>
      </c>
      <c r="J14" s="102" t="n">
        <v>0.1</v>
      </c>
      <c r="K14" s="102" t="n">
        <v>1.5</v>
      </c>
      <c r="L14" s="101" t="n">
        <v>38.91</v>
      </c>
    </row>
    <row r="15" s="99" customFormat="true" ht="18" hidden="false" customHeight="true" outlineLevel="0" collapsed="false">
      <c r="B15" s="104"/>
      <c r="C15" s="100" t="n">
        <v>985</v>
      </c>
      <c r="D15" s="106" t="n">
        <v>8</v>
      </c>
      <c r="E15" s="102" t="n">
        <v>24.03</v>
      </c>
      <c r="F15" s="103" t="n">
        <v>140</v>
      </c>
      <c r="G15" s="101" t="n">
        <v>57</v>
      </c>
      <c r="H15" s="102" t="n">
        <v>9.24</v>
      </c>
      <c r="I15" s="102" t="n">
        <v>1.5</v>
      </c>
      <c r="J15" s="102" t="n">
        <v>0.1</v>
      </c>
      <c r="K15" s="102" t="n">
        <v>1.5</v>
      </c>
      <c r="L15" s="101" t="n">
        <v>31.88</v>
      </c>
    </row>
    <row r="16" s="99" customFormat="true" ht="18" hidden="false" customHeight="true" outlineLevel="0" collapsed="false">
      <c r="B16" s="104"/>
      <c r="C16" s="100" t="n">
        <v>1502</v>
      </c>
      <c r="D16" s="106" t="n">
        <v>7</v>
      </c>
      <c r="E16" s="102" t="n">
        <v>25</v>
      </c>
      <c r="F16" s="103" t="n">
        <v>27</v>
      </c>
      <c r="G16" s="101" t="n">
        <v>0</v>
      </c>
      <c r="H16" s="102" t="n">
        <v>9.62</v>
      </c>
      <c r="I16" s="102" t="n">
        <v>1.5</v>
      </c>
      <c r="J16" s="102" t="n">
        <v>0.1</v>
      </c>
      <c r="K16" s="102" t="n">
        <v>1.5</v>
      </c>
      <c r="L16" s="101" t="n">
        <v>31.42</v>
      </c>
    </row>
    <row r="17" s="99" customFormat="true" ht="18" hidden="false" customHeight="true" outlineLevel="0" collapsed="false">
      <c r="B17" s="104"/>
      <c r="C17" s="100" t="n">
        <v>1508</v>
      </c>
      <c r="D17" s="106" t="n">
        <v>6</v>
      </c>
      <c r="E17" s="102" t="n">
        <v>24</v>
      </c>
      <c r="F17" s="103" t="n">
        <v>133</v>
      </c>
      <c r="G17" s="101" t="n">
        <v>0</v>
      </c>
      <c r="H17" s="102" t="n">
        <v>9.23</v>
      </c>
      <c r="I17" s="102" t="n">
        <v>1.5</v>
      </c>
      <c r="J17" s="102" t="n">
        <v>0.1</v>
      </c>
      <c r="K17" s="102" t="n">
        <v>1.5</v>
      </c>
      <c r="L17" s="101" t="n">
        <v>31.08</v>
      </c>
    </row>
    <row r="18" s="99" customFormat="true" ht="18" hidden="false" customHeight="true" outlineLevel="0" collapsed="false">
      <c r="B18" s="104"/>
      <c r="C18" s="100" t="n">
        <v>1518</v>
      </c>
      <c r="D18" s="106" t="n">
        <v>6</v>
      </c>
      <c r="E18" s="102" t="n">
        <v>30.7</v>
      </c>
      <c r="F18" s="103" t="n">
        <v>75</v>
      </c>
      <c r="G18" s="101" t="n">
        <v>0</v>
      </c>
      <c r="H18" s="102" t="n">
        <v>10</v>
      </c>
      <c r="I18" s="102" t="n">
        <v>1.5</v>
      </c>
      <c r="J18" s="102" t="n">
        <v>0.1</v>
      </c>
      <c r="K18" s="102" t="n">
        <v>1.5</v>
      </c>
      <c r="L18" s="101" t="n">
        <v>43.79</v>
      </c>
    </row>
    <row r="19" s="99" customFormat="true" ht="18" hidden="false" customHeight="true" outlineLevel="0" collapsed="false">
      <c r="B19" s="104"/>
      <c r="C19" s="100" t="n">
        <v>1519</v>
      </c>
      <c r="D19" s="106" t="n">
        <v>7</v>
      </c>
      <c r="E19" s="102" t="n">
        <v>20.97</v>
      </c>
      <c r="F19" s="103" t="n">
        <v>21</v>
      </c>
      <c r="G19" s="101" t="n">
        <v>0</v>
      </c>
      <c r="H19" s="102" t="n">
        <v>8.06</v>
      </c>
      <c r="I19" s="102" t="n">
        <v>1.5</v>
      </c>
      <c r="J19" s="102" t="n">
        <v>0.1</v>
      </c>
      <c r="K19" s="102" t="n">
        <v>1.5</v>
      </c>
      <c r="L19" s="101" t="n">
        <v>30.02</v>
      </c>
    </row>
    <row r="20" s="99" customFormat="true" ht="18" hidden="false" customHeight="true" outlineLevel="0" collapsed="false">
      <c r="B20" s="104"/>
      <c r="C20" s="100" t="n">
        <v>1546</v>
      </c>
      <c r="D20" s="106" t="n">
        <v>6</v>
      </c>
      <c r="E20" s="102" t="n">
        <v>22.52</v>
      </c>
      <c r="F20" s="103" t="n">
        <v>131</v>
      </c>
      <c r="G20" s="101" t="n">
        <v>65</v>
      </c>
      <c r="H20" s="102" t="n">
        <v>8.66</v>
      </c>
      <c r="I20" s="102" t="n">
        <v>1.5</v>
      </c>
      <c r="J20" s="102" t="n">
        <v>0.1</v>
      </c>
      <c r="K20" s="102" t="n">
        <v>1.5</v>
      </c>
      <c r="L20" s="101" t="n">
        <v>31.42</v>
      </c>
    </row>
    <row r="21" s="99" customFormat="true" ht="18" hidden="false" customHeight="true" outlineLevel="0" collapsed="false">
      <c r="B21" s="104"/>
      <c r="C21" s="100" t="n">
        <v>1561</v>
      </c>
      <c r="D21" s="106" t="n">
        <v>6</v>
      </c>
      <c r="E21" s="102" t="n">
        <v>26.4</v>
      </c>
      <c r="F21" s="103" t="n">
        <v>106</v>
      </c>
      <c r="G21" s="101" t="n">
        <v>0</v>
      </c>
      <c r="H21" s="102" t="n">
        <v>10</v>
      </c>
      <c r="I21" s="102" t="n">
        <v>1.5</v>
      </c>
      <c r="J21" s="102" t="n">
        <v>0.1</v>
      </c>
      <c r="K21" s="102" t="n">
        <v>1.5</v>
      </c>
      <c r="L21" s="101" t="n">
        <v>32.74</v>
      </c>
    </row>
    <row r="22" s="99" customFormat="true" ht="18" hidden="false" customHeight="true" outlineLevel="0" collapsed="false">
      <c r="B22" s="104"/>
      <c r="C22" s="100" t="n">
        <v>1577</v>
      </c>
      <c r="D22" s="106" t="n">
        <v>6</v>
      </c>
      <c r="E22" s="102" t="n">
        <v>27</v>
      </c>
      <c r="F22" s="103" t="n">
        <v>21</v>
      </c>
      <c r="G22" s="101" t="n">
        <v>0</v>
      </c>
      <c r="H22" s="102" t="n">
        <v>10</v>
      </c>
      <c r="I22" s="102" t="n">
        <v>1.5</v>
      </c>
      <c r="J22" s="102" t="n">
        <v>0.1</v>
      </c>
      <c r="K22" s="102" t="n">
        <v>1.5</v>
      </c>
      <c r="L22" s="101" t="n">
        <v>34.83</v>
      </c>
    </row>
    <row r="23" s="99" customFormat="true" ht="18" hidden="false" customHeight="true" outlineLevel="0" collapsed="false">
      <c r="B23" s="104"/>
      <c r="C23" s="100" t="n">
        <v>1586</v>
      </c>
      <c r="D23" s="106" t="n">
        <v>5</v>
      </c>
      <c r="E23" s="102" t="n">
        <v>22.4</v>
      </c>
      <c r="F23" s="103" t="n">
        <v>135</v>
      </c>
      <c r="G23" s="101" t="n">
        <v>65</v>
      </c>
      <c r="H23" s="102" t="n">
        <v>8.62</v>
      </c>
      <c r="I23" s="102" t="n">
        <v>1.5</v>
      </c>
      <c r="J23" s="102" t="n">
        <v>0.1</v>
      </c>
      <c r="K23" s="102" t="n">
        <v>1.5</v>
      </c>
      <c r="L23" s="101" t="n">
        <v>30.52</v>
      </c>
    </row>
    <row r="24" s="99" customFormat="true" ht="18" hidden="false" customHeight="true" outlineLevel="0" collapsed="false">
      <c r="B24" s="104"/>
      <c r="C24" s="100" t="n">
        <v>1589</v>
      </c>
      <c r="D24" s="106" t="n">
        <v>5</v>
      </c>
      <c r="E24" s="102" t="n">
        <v>21.3</v>
      </c>
      <c r="F24" s="103" t="n">
        <v>194</v>
      </c>
      <c r="G24" s="101" t="n">
        <v>172</v>
      </c>
      <c r="H24" s="102" t="n">
        <v>8.19</v>
      </c>
      <c r="I24" s="102" t="n">
        <v>1.5</v>
      </c>
      <c r="J24" s="102" t="n">
        <v>0.1</v>
      </c>
      <c r="K24" s="102" t="n">
        <v>1.5</v>
      </c>
      <c r="L24" s="101" t="n">
        <v>30.16</v>
      </c>
    </row>
    <row r="25" s="99" customFormat="true" ht="18" hidden="false" customHeight="true" outlineLevel="0" collapsed="false">
      <c r="B25" s="104"/>
      <c r="C25" s="100" t="n">
        <v>1591</v>
      </c>
      <c r="D25" s="106" t="n">
        <v>5</v>
      </c>
      <c r="E25" s="102" t="n">
        <v>27.8</v>
      </c>
      <c r="F25" s="103" t="n">
        <v>131</v>
      </c>
      <c r="G25" s="101" t="n">
        <v>97</v>
      </c>
      <c r="H25" s="102" t="n">
        <v>10</v>
      </c>
      <c r="I25" s="102" t="n">
        <v>1.5</v>
      </c>
      <c r="J25" s="102" t="n">
        <v>0.1</v>
      </c>
      <c r="K25" s="102" t="n">
        <v>1.5</v>
      </c>
      <c r="L25" s="101" t="n">
        <v>36.79</v>
      </c>
    </row>
    <row r="26" s="99" customFormat="true" ht="18" hidden="false" customHeight="true" outlineLevel="0" collapsed="false">
      <c r="B26" s="104"/>
      <c r="C26" s="100" t="n">
        <v>1713</v>
      </c>
      <c r="D26" s="106" t="n">
        <v>5</v>
      </c>
      <c r="E26" s="102" t="n">
        <v>26.5</v>
      </c>
      <c r="F26" s="103" t="n">
        <v>145</v>
      </c>
      <c r="G26" s="101" t="n">
        <v>115</v>
      </c>
      <c r="H26" s="102" t="n">
        <v>10</v>
      </c>
      <c r="I26" s="102" t="n">
        <v>1.5</v>
      </c>
      <c r="J26" s="102" t="n">
        <v>0.1</v>
      </c>
      <c r="K26" s="102" t="n">
        <v>1.5</v>
      </c>
      <c r="L26" s="101" t="n">
        <v>32.98</v>
      </c>
    </row>
    <row r="27" s="99" customFormat="true" ht="18" hidden="false" customHeight="true" outlineLevel="0" collapsed="false">
      <c r="B27" s="176"/>
      <c r="C27" s="177" t="n">
        <v>1717</v>
      </c>
      <c r="D27" s="106" t="n">
        <v>5</v>
      </c>
      <c r="E27" s="102" t="n">
        <v>21</v>
      </c>
      <c r="F27" s="103" t="n">
        <v>131</v>
      </c>
      <c r="G27" s="101" t="n">
        <v>100</v>
      </c>
      <c r="H27" s="102" t="n">
        <v>8.08</v>
      </c>
      <c r="I27" s="102" t="n">
        <v>1.5</v>
      </c>
      <c r="J27" s="102" t="n">
        <v>0.1</v>
      </c>
      <c r="K27" s="102" t="n">
        <v>1.5</v>
      </c>
      <c r="L27" s="101" t="n">
        <v>30.98</v>
      </c>
    </row>
    <row r="28" s="99" customFormat="true" ht="18" hidden="false" customHeight="true" outlineLevel="0" collapsed="false">
      <c r="B28" s="104"/>
      <c r="C28" s="100" t="n">
        <v>1724</v>
      </c>
      <c r="D28" s="106" t="n">
        <v>4</v>
      </c>
      <c r="E28" s="102" t="n">
        <v>20.4</v>
      </c>
      <c r="F28" s="103" t="n">
        <v>169</v>
      </c>
      <c r="G28" s="101" t="n">
        <v>100</v>
      </c>
      <c r="H28" s="102" t="n">
        <v>7.85</v>
      </c>
      <c r="I28" s="102" t="n">
        <v>1.5</v>
      </c>
      <c r="J28" s="102" t="n">
        <v>0.1</v>
      </c>
      <c r="K28" s="102" t="n">
        <v>1.5</v>
      </c>
      <c r="L28" s="101" t="n">
        <v>30.85</v>
      </c>
    </row>
    <row r="29" s="99" customFormat="true" ht="18" hidden="false" customHeight="true" outlineLevel="0" collapsed="false">
      <c r="B29" s="176"/>
      <c r="C29" s="177" t="n">
        <v>1747</v>
      </c>
      <c r="D29" s="106" t="n">
        <v>4</v>
      </c>
      <c r="E29" s="102" t="n">
        <v>22</v>
      </c>
      <c r="F29" s="103" t="n">
        <v>122</v>
      </c>
      <c r="G29" s="101" t="n">
        <v>70</v>
      </c>
      <c r="H29" s="102" t="n">
        <v>8.46</v>
      </c>
      <c r="I29" s="102" t="n">
        <v>1.5</v>
      </c>
      <c r="J29" s="102" t="n">
        <v>0.1</v>
      </c>
      <c r="K29" s="102" t="n">
        <v>1.5</v>
      </c>
      <c r="L29" s="101" t="n">
        <v>31.25</v>
      </c>
    </row>
    <row r="30" s="99" customFormat="true" ht="18" hidden="false" customHeight="true" outlineLevel="0" collapsed="false">
      <c r="B30" s="100" t="s">
        <v>90</v>
      </c>
      <c r="C30" s="100" t="n">
        <v>479</v>
      </c>
      <c r="D30" s="106" t="n">
        <v>11</v>
      </c>
      <c r="E30" s="102" t="n">
        <v>10.3</v>
      </c>
      <c r="F30" s="103" t="n">
        <v>268</v>
      </c>
      <c r="G30" s="101" t="n">
        <v>0</v>
      </c>
      <c r="H30" s="102" t="n">
        <v>3.43</v>
      </c>
      <c r="I30" s="102" t="n">
        <v>1.5</v>
      </c>
      <c r="J30" s="102" t="n">
        <v>0.1</v>
      </c>
      <c r="K30" s="102" t="n">
        <v>1.5</v>
      </c>
      <c r="L30" s="101" t="n">
        <v>30.89</v>
      </c>
    </row>
    <row r="31" s="99" customFormat="true" ht="18" hidden="false" customHeight="true" outlineLevel="0" collapsed="false">
      <c r="B31" s="104"/>
      <c r="C31" s="100" t="n">
        <v>908</v>
      </c>
      <c r="D31" s="106" t="n">
        <v>9</v>
      </c>
      <c r="E31" s="102" t="n">
        <v>17.3</v>
      </c>
      <c r="F31" s="103" t="n">
        <v>205</v>
      </c>
      <c r="G31" s="101" t="n">
        <v>157</v>
      </c>
      <c r="H31" s="102" t="n">
        <v>5.77</v>
      </c>
      <c r="I31" s="102" t="n">
        <v>1.5</v>
      </c>
      <c r="J31" s="102" t="n">
        <v>0.1</v>
      </c>
      <c r="K31" s="102" t="n">
        <v>1.5</v>
      </c>
      <c r="L31" s="101" t="n">
        <v>33.77</v>
      </c>
    </row>
    <row r="32" s="99" customFormat="true" ht="18" hidden="false" customHeight="true" outlineLevel="0" collapsed="false">
      <c r="B32" s="176"/>
      <c r="C32" s="177" t="n">
        <v>918</v>
      </c>
      <c r="D32" s="106" t="n">
        <v>8</v>
      </c>
      <c r="E32" s="102" t="n">
        <v>5.8</v>
      </c>
      <c r="F32" s="103" t="n">
        <v>130</v>
      </c>
      <c r="G32" s="101" t="n">
        <v>0</v>
      </c>
      <c r="H32" s="102" t="n">
        <v>1.93</v>
      </c>
      <c r="I32" s="102" t="n">
        <v>1.5</v>
      </c>
      <c r="J32" s="102" t="n">
        <v>0.1</v>
      </c>
      <c r="K32" s="102" t="n">
        <v>1.5</v>
      </c>
      <c r="L32" s="101" t="n">
        <v>26.61</v>
      </c>
    </row>
    <row r="33" s="99" customFormat="true" ht="18" hidden="false" customHeight="true" outlineLevel="0" collapsed="false">
      <c r="B33" s="176"/>
      <c r="C33" s="177" t="n">
        <v>952</v>
      </c>
      <c r="D33" s="106" t="n">
        <v>7</v>
      </c>
      <c r="E33" s="102" t="n">
        <v>18.03</v>
      </c>
      <c r="F33" s="103" t="n">
        <v>133</v>
      </c>
      <c r="G33" s="101" t="n">
        <v>93</v>
      </c>
      <c r="H33" s="102" t="n">
        <v>6.01</v>
      </c>
      <c r="I33" s="102" t="n">
        <v>1.5</v>
      </c>
      <c r="J33" s="102" t="n">
        <v>0.1</v>
      </c>
      <c r="K33" s="102" t="n">
        <v>1.5</v>
      </c>
      <c r="L33" s="101" t="n">
        <v>35.26</v>
      </c>
    </row>
    <row r="34" s="99" customFormat="true" ht="18" hidden="false" customHeight="true" outlineLevel="0" collapsed="false">
      <c r="B34" s="104"/>
      <c r="C34" s="100" t="n">
        <v>964</v>
      </c>
      <c r="D34" s="106" t="n">
        <v>7</v>
      </c>
      <c r="E34" s="102" t="n">
        <v>16.15</v>
      </c>
      <c r="F34" s="103" t="n">
        <v>123</v>
      </c>
      <c r="G34" s="101" t="n">
        <v>0</v>
      </c>
      <c r="H34" s="102" t="n">
        <v>5.38</v>
      </c>
      <c r="I34" s="102" t="n">
        <v>1.5</v>
      </c>
      <c r="J34" s="102" t="n">
        <v>0.1</v>
      </c>
      <c r="K34" s="102" t="n">
        <v>1.5</v>
      </c>
      <c r="L34" s="101" t="n">
        <v>34.17</v>
      </c>
    </row>
    <row r="35" customFormat="false" ht="18" hidden="false" customHeight="true" outlineLevel="0" collapsed="false">
      <c r="A35" s="99"/>
      <c r="B35" s="176"/>
      <c r="C35" s="177" t="n">
        <v>988</v>
      </c>
      <c r="D35" s="106" t="n">
        <v>6</v>
      </c>
      <c r="E35" s="102" t="n">
        <v>15.7</v>
      </c>
      <c r="F35" s="103" t="n">
        <v>135</v>
      </c>
      <c r="G35" s="101" t="n">
        <v>75</v>
      </c>
      <c r="H35" s="102" t="n">
        <v>5.23</v>
      </c>
      <c r="I35" s="102" t="n">
        <v>1.5</v>
      </c>
      <c r="J35" s="102" t="n">
        <v>0.1</v>
      </c>
      <c r="K35" s="102" t="n">
        <v>1.5</v>
      </c>
      <c r="L35" s="101" t="n">
        <v>33.9</v>
      </c>
    </row>
    <row r="36" customFormat="false" ht="18" hidden="false" customHeight="true" outlineLevel="0" collapsed="false">
      <c r="A36" s="99"/>
      <c r="B36" s="176"/>
      <c r="C36" s="177" t="n">
        <v>1515</v>
      </c>
      <c r="D36" s="106" t="n">
        <v>6</v>
      </c>
      <c r="E36" s="102" t="n">
        <v>16.9</v>
      </c>
      <c r="F36" s="103" t="n">
        <v>185</v>
      </c>
      <c r="G36" s="101" t="n">
        <v>0</v>
      </c>
      <c r="H36" s="102" t="n">
        <v>5.63</v>
      </c>
      <c r="I36" s="102" t="n">
        <v>1.5</v>
      </c>
      <c r="J36" s="102" t="n">
        <v>0.1</v>
      </c>
      <c r="K36" s="102" t="n">
        <v>1.5</v>
      </c>
      <c r="L36" s="101" t="n">
        <v>34.6</v>
      </c>
    </row>
    <row r="37" customFormat="false" ht="18" hidden="false" customHeight="true" outlineLevel="0" collapsed="false">
      <c r="A37" s="99"/>
      <c r="B37" s="176"/>
      <c r="C37" s="177" t="n">
        <v>1517</v>
      </c>
      <c r="D37" s="106" t="n">
        <v>6</v>
      </c>
      <c r="E37" s="102" t="n">
        <v>17</v>
      </c>
      <c r="F37" s="103" t="n">
        <v>75</v>
      </c>
      <c r="G37" s="101" t="n">
        <v>0</v>
      </c>
      <c r="H37" s="102" t="n">
        <v>5.67</v>
      </c>
      <c r="I37" s="102" t="n">
        <v>1.5</v>
      </c>
      <c r="J37" s="102" t="n">
        <v>0.1</v>
      </c>
      <c r="K37" s="102" t="n">
        <v>1.5</v>
      </c>
      <c r="L37" s="101" t="n">
        <v>33.51</v>
      </c>
    </row>
    <row r="38" customFormat="false" ht="18" hidden="false" customHeight="true" outlineLevel="0" collapsed="false">
      <c r="A38" s="99"/>
      <c r="B38" s="176"/>
      <c r="C38" s="177" t="n">
        <v>1563</v>
      </c>
      <c r="D38" s="106" t="n">
        <v>6</v>
      </c>
      <c r="E38" s="102" t="n">
        <v>18.9</v>
      </c>
      <c r="F38" s="103" t="n">
        <v>153</v>
      </c>
      <c r="G38" s="101" t="n">
        <v>0</v>
      </c>
      <c r="H38" s="102" t="n">
        <v>6.3</v>
      </c>
      <c r="I38" s="102" t="n">
        <v>1.5</v>
      </c>
      <c r="J38" s="102" t="n">
        <v>0.1</v>
      </c>
      <c r="K38" s="102" t="n">
        <v>1.5</v>
      </c>
      <c r="L38" s="101" t="n">
        <v>34.73</v>
      </c>
    </row>
    <row r="39" customFormat="false" ht="18" hidden="false" customHeight="true" outlineLevel="0" collapsed="false">
      <c r="A39" s="99"/>
      <c r="B39" s="176"/>
      <c r="C39" s="177" t="n">
        <v>1583</v>
      </c>
      <c r="D39" s="106" t="n">
        <v>6</v>
      </c>
      <c r="E39" s="102" t="n">
        <v>17.6</v>
      </c>
      <c r="F39" s="103" t="n">
        <v>88</v>
      </c>
      <c r="G39" s="101" t="n">
        <v>70</v>
      </c>
      <c r="H39" s="102" t="n">
        <v>5.87</v>
      </c>
      <c r="I39" s="102" t="n">
        <v>1.5</v>
      </c>
      <c r="J39" s="102" t="n">
        <v>0.1</v>
      </c>
      <c r="K39" s="102" t="n">
        <v>1.5</v>
      </c>
      <c r="L39" s="101" t="n">
        <v>33.94</v>
      </c>
    </row>
    <row r="40" customFormat="false" ht="18" hidden="false" customHeight="true" outlineLevel="0" collapsed="false">
      <c r="A40" s="99"/>
      <c r="B40" s="176"/>
      <c r="C40" s="177" t="n">
        <v>1592</v>
      </c>
      <c r="D40" s="106" t="n">
        <v>5</v>
      </c>
      <c r="E40" s="102" t="n">
        <v>18.2</v>
      </c>
      <c r="F40" s="103" t="n">
        <v>129</v>
      </c>
      <c r="G40" s="101" t="n">
        <v>0</v>
      </c>
      <c r="H40" s="102" t="n">
        <v>6.07</v>
      </c>
      <c r="I40" s="102" t="n">
        <v>1.5</v>
      </c>
      <c r="J40" s="102" t="n">
        <v>0.1</v>
      </c>
      <c r="K40" s="102" t="n">
        <v>1.5</v>
      </c>
      <c r="L40" s="101" t="n">
        <v>34.27</v>
      </c>
    </row>
    <row r="41" customFormat="false" ht="18" hidden="false" customHeight="true" outlineLevel="0" collapsed="false">
      <c r="A41" s="99"/>
      <c r="B41" s="176"/>
      <c r="C41" s="177" t="n">
        <v>1705</v>
      </c>
      <c r="D41" s="106" t="n">
        <v>4</v>
      </c>
      <c r="E41" s="102" t="n">
        <v>18.6</v>
      </c>
      <c r="F41" s="103" t="n">
        <v>168</v>
      </c>
      <c r="G41" s="101" t="n">
        <v>101</v>
      </c>
      <c r="H41" s="102" t="n">
        <v>6.2</v>
      </c>
      <c r="I41" s="102" t="n">
        <v>1.5</v>
      </c>
      <c r="J41" s="102" t="n">
        <v>0.1</v>
      </c>
      <c r="K41" s="102" t="n">
        <v>1.5</v>
      </c>
      <c r="L41" s="101" t="n">
        <v>34.5</v>
      </c>
    </row>
    <row r="42" customFormat="false" ht="18" hidden="false" customHeight="true" outlineLevel="0" collapsed="false">
      <c r="A42" s="99"/>
      <c r="B42" s="100" t="s">
        <v>91</v>
      </c>
      <c r="C42" s="177" t="n">
        <v>664</v>
      </c>
      <c r="D42" s="106" t="n">
        <v>5</v>
      </c>
      <c r="E42" s="102" t="n">
        <v>13</v>
      </c>
      <c r="F42" s="103" t="n">
        <v>130</v>
      </c>
      <c r="G42" s="101" t="n">
        <v>80</v>
      </c>
      <c r="H42" s="102" t="n">
        <v>3.82</v>
      </c>
      <c r="I42" s="102" t="n">
        <v>1.5</v>
      </c>
      <c r="J42" s="102" t="n">
        <v>0.1</v>
      </c>
      <c r="K42" s="102" t="n">
        <v>1.5</v>
      </c>
      <c r="L42" s="101" t="n">
        <v>35.26</v>
      </c>
    </row>
    <row r="43" customFormat="false" ht="18" hidden="false" customHeight="true" outlineLevel="0" collapsed="false">
      <c r="A43" s="99"/>
      <c r="B43" s="176"/>
      <c r="C43" s="177" t="n">
        <v>1229</v>
      </c>
      <c r="D43" s="106" t="n">
        <v>13</v>
      </c>
      <c r="E43" s="102" t="n">
        <v>13.6</v>
      </c>
      <c r="F43" s="103" t="n">
        <v>134</v>
      </c>
      <c r="G43" s="101" t="n">
        <v>49</v>
      </c>
      <c r="H43" s="102" t="n">
        <v>4</v>
      </c>
      <c r="I43" s="102" t="n">
        <v>1.5</v>
      </c>
      <c r="J43" s="102" t="n">
        <v>0.1</v>
      </c>
      <c r="K43" s="102" t="n">
        <v>1.5</v>
      </c>
      <c r="L43" s="101" t="n">
        <v>34.4</v>
      </c>
    </row>
    <row r="44" customFormat="false" ht="18" hidden="false" customHeight="true" outlineLevel="0" collapsed="false">
      <c r="A44" s="99"/>
      <c r="B44" s="176"/>
      <c r="C44" s="177" t="n">
        <v>1567</v>
      </c>
      <c r="D44" s="106" t="n">
        <v>5</v>
      </c>
      <c r="E44" s="102" t="n">
        <v>8</v>
      </c>
      <c r="F44" s="103" t="n">
        <v>314</v>
      </c>
      <c r="G44" s="101" t="n">
        <v>196</v>
      </c>
      <c r="H44" s="102" t="n">
        <v>2.35</v>
      </c>
      <c r="I44" s="102" t="n">
        <v>1.5</v>
      </c>
      <c r="J44" s="102" t="n">
        <v>0.1</v>
      </c>
      <c r="K44" s="102" t="n">
        <v>1.5</v>
      </c>
      <c r="L44" s="101" t="n">
        <v>31.28</v>
      </c>
    </row>
    <row r="45" customFormat="false" ht="18" hidden="false" customHeight="true" outlineLevel="0" collapsed="false">
      <c r="B45" s="109" t="s">
        <v>92</v>
      </c>
      <c r="C45" s="110" t="n">
        <f aca="false">COUNT(C5:C44)</f>
        <v>39</v>
      </c>
      <c r="D45" s="110"/>
      <c r="E45" s="111" t="n">
        <f aca="false">SUM(E5:E44)</f>
        <v>819.06</v>
      </c>
      <c r="F45" s="111" t="n">
        <f aca="false">SUM(F5:F44)</f>
        <v>4745</v>
      </c>
      <c r="G45" s="111" t="n">
        <f aca="false">SUM(G5:G44)</f>
        <v>1993</v>
      </c>
      <c r="H45" s="111" t="n">
        <f aca="false">SUM(H5:H44)</f>
        <v>292.52</v>
      </c>
      <c r="I45" s="111" t="n">
        <f aca="false">SUM(I5:I44)</f>
        <v>58.5</v>
      </c>
      <c r="J45" s="111" t="n">
        <f aca="false">SUM(J5:J44)</f>
        <v>3.9</v>
      </c>
      <c r="K45" s="111" t="n">
        <f aca="false">SUM(K5:K44)</f>
        <v>58.5</v>
      </c>
      <c r="L45" s="113" t="n">
        <f aca="false">SUM(L5:L44)</f>
        <v>1316.84</v>
      </c>
    </row>
    <row r="46" customFormat="false" ht="18" hidden="false" customHeight="true" outlineLevel="0" collapsed="false">
      <c r="B46" s="114" t="s">
        <v>93</v>
      </c>
      <c r="C46" s="104"/>
      <c r="D46" s="115" t="n">
        <f aca="false">AVERAGE(D5:D44)</f>
        <v>6.30769230769231</v>
      </c>
      <c r="E46" s="115" t="n">
        <f aca="false">AVERAGE(E5:E44)</f>
        <v>21.0015384615385</v>
      </c>
      <c r="F46" s="115" t="n">
        <f aca="false">AVERAGE(F5:F44)</f>
        <v>121.666666666667</v>
      </c>
      <c r="G46" s="115" t="n">
        <f aca="false">AVERAGE(G5:G44)</f>
        <v>51.1025641025641</v>
      </c>
      <c r="H46" s="115" t="n">
        <f aca="false">AVERAGE(H5:H44)</f>
        <v>7.50051282051282</v>
      </c>
      <c r="I46" s="115" t="n">
        <f aca="false">AVERAGE(I5:I44)</f>
        <v>1.5</v>
      </c>
      <c r="J46" s="115" t="n">
        <f aca="false">AVERAGE(J5:J44)</f>
        <v>0.1</v>
      </c>
      <c r="K46" s="115" t="n">
        <f aca="false">AVERAGE(K5:K44)</f>
        <v>1.5</v>
      </c>
      <c r="L46" s="116" t="n">
        <f aca="false">AVERAGE(L5:L44)</f>
        <v>33.7651282051282</v>
      </c>
    </row>
    <row r="47" customFormat="false" ht="18" hidden="false" customHeight="true" outlineLevel="0" collapsed="false">
      <c r="B47" s="117" t="s">
        <v>94</v>
      </c>
      <c r="C47" s="118"/>
      <c r="D47" s="119"/>
      <c r="E47" s="119"/>
      <c r="F47" s="119"/>
      <c r="G47" s="119"/>
      <c r="H47" s="120" t="n">
        <f aca="false">+H45*7/46</f>
        <v>44.5139130434783</v>
      </c>
      <c r="I47" s="121" t="n">
        <f aca="false">+I45*7/46</f>
        <v>8.90217391304348</v>
      </c>
      <c r="J47" s="121" t="n">
        <f aca="false">+J45*7/20</f>
        <v>1.365</v>
      </c>
      <c r="K47" s="121" t="n">
        <f aca="false">+K45*7/16</f>
        <v>25.59375</v>
      </c>
      <c r="L47" s="164"/>
    </row>
    <row r="48" customFormat="false" ht="18" hidden="false" customHeight="true" outlineLevel="0" collapsed="false">
      <c r="B48" s="104"/>
      <c r="C48" s="123"/>
      <c r="D48" s="124"/>
      <c r="E48" s="124"/>
      <c r="F48" s="125"/>
      <c r="G48" s="99"/>
      <c r="H48" s="99"/>
      <c r="I48" s="99"/>
      <c r="K48" s="99"/>
      <c r="L48" s="99"/>
    </row>
    <row r="49" customFormat="false" ht="18" hidden="false" customHeight="true" outlineLevel="0" collapsed="false">
      <c r="B49" s="104"/>
      <c r="C49" s="109" t="s">
        <v>95</v>
      </c>
      <c r="D49" s="126"/>
      <c r="E49" s="126"/>
      <c r="F49" s="127" t="n">
        <f aca="false">(E45*7*305)*1.15</f>
        <v>2010997.065</v>
      </c>
      <c r="G49" s="99"/>
      <c r="H49" s="128" t="s">
        <v>96</v>
      </c>
      <c r="I49" s="129"/>
      <c r="J49" s="165"/>
      <c r="L49" s="131" t="n">
        <f aca="false">+(E45*7)/((H47*46))</f>
        <v>2.80001367427868</v>
      </c>
    </row>
    <row r="50" customFormat="false" ht="18" hidden="false" customHeight="true" outlineLevel="0" collapsed="false">
      <c r="B50" s="104"/>
      <c r="C50" s="114" t="s">
        <v>97</v>
      </c>
      <c r="D50" s="124"/>
      <c r="E50" s="124"/>
      <c r="F50" s="132" t="n">
        <f aca="false">+(H47*(206*46))+(I47*6932)+(J47*20000)+(K47*1200)</f>
        <v>541536.209565218</v>
      </c>
      <c r="G50" s="99"/>
      <c r="H50" s="166" t="s">
        <v>98</v>
      </c>
      <c r="I50" s="167"/>
      <c r="J50" s="168"/>
      <c r="L50" s="131" t="n">
        <f aca="false">+(E45*7)/(F50/206)</f>
        <v>2.1809890070846</v>
      </c>
    </row>
    <row r="51" customFormat="false" ht="18" hidden="false" customHeight="true" outlineLevel="0" collapsed="false">
      <c r="B51" s="104"/>
      <c r="C51" s="117" t="s">
        <v>99</v>
      </c>
      <c r="D51" s="119"/>
      <c r="E51" s="119"/>
      <c r="F51" s="134" t="n">
        <f aca="false">+F50/F49</f>
        <v>0.269287419156535</v>
      </c>
      <c r="G51" s="99"/>
      <c r="H51" s="99"/>
      <c r="I51" s="99"/>
      <c r="K51" s="99"/>
      <c r="L51" s="99"/>
    </row>
  </sheetData>
  <mergeCells count="3">
    <mergeCell ref="C2:L2"/>
    <mergeCell ref="C3:L3"/>
    <mergeCell ref="C4:L4"/>
  </mergeCells>
  <printOptions headings="false" gridLines="false" gridLinesSet="true" horizontalCentered="true" verticalCentered="true"/>
  <pageMargins left="0.179861111111111" right="0.159722222222222" top="0.309722222222222" bottom="0.3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5" outlineLevelRow="0" outlineLevelCol="0"/>
  <cols>
    <col collapsed="false" customWidth="true" hidden="false" outlineLevel="0" max="1" min="1" style="93" width="4.28"/>
    <col collapsed="false" customWidth="true" hidden="false" outlineLevel="0" max="3" min="2" style="93" width="27.57"/>
    <col collapsed="false" customWidth="true" hidden="false" outlineLevel="0" max="4" min="4" style="93" width="5.28"/>
    <col collapsed="false" customWidth="true" hidden="false" outlineLevel="0" max="6" min="5" style="93" width="27.57"/>
    <col collapsed="false" customWidth="true" hidden="false" outlineLevel="0" max="7" min="7" style="93" width="5.43"/>
    <col collapsed="false" customWidth="false" hidden="false" outlineLevel="0" max="1025" min="8" style="93" width="11.43"/>
  </cols>
  <sheetData>
    <row r="1" customFormat="false" ht="24.75" hidden="false" customHeight="true" outlineLevel="0" collapsed="false"/>
    <row r="2" customFormat="false" ht="24.75" hidden="false" customHeight="true" outlineLevel="0" collapsed="false">
      <c r="B2" s="136" t="s">
        <v>76</v>
      </c>
      <c r="C2" s="136"/>
      <c r="D2" s="136"/>
      <c r="E2" s="136"/>
      <c r="F2" s="136"/>
    </row>
    <row r="3" customFormat="false" ht="24.75" hidden="false" customHeight="true" outlineLevel="0" collapsed="false">
      <c r="B3" s="169" t="s">
        <v>77</v>
      </c>
      <c r="C3" s="169"/>
      <c r="D3" s="169"/>
      <c r="E3" s="169"/>
      <c r="F3" s="169"/>
    </row>
    <row r="4" customFormat="false" ht="24.75" hidden="false" customHeight="true" outlineLevel="0" collapsed="false">
      <c r="B4" s="170" t="s">
        <v>105</v>
      </c>
      <c r="C4" s="170"/>
      <c r="D4" s="170"/>
      <c r="E4" s="170"/>
      <c r="F4" s="170"/>
    </row>
    <row r="5" s="140" customFormat="true" ht="24.75" hidden="false" customHeight="true" outlineLevel="0" collapsed="false">
      <c r="B5" s="141" t="s">
        <v>79</v>
      </c>
      <c r="C5" s="178" t="s">
        <v>106</v>
      </c>
      <c r="E5" s="141" t="s">
        <v>79</v>
      </c>
      <c r="F5" s="178" t="s">
        <v>106</v>
      </c>
    </row>
    <row r="6" customFormat="false" ht="24.75" hidden="false" customHeight="true" outlineLevel="0" collapsed="false">
      <c r="B6" s="147" t="n">
        <v>479</v>
      </c>
      <c r="C6" s="145" t="n">
        <v>1.5</v>
      </c>
      <c r="E6" s="147" t="n">
        <v>1515</v>
      </c>
      <c r="F6" s="145" t="n">
        <v>3</v>
      </c>
      <c r="H6" s="179"/>
    </row>
    <row r="7" customFormat="false" ht="24.75" hidden="false" customHeight="true" outlineLevel="0" collapsed="false">
      <c r="B7" s="147" t="n">
        <v>649</v>
      </c>
      <c r="C7" s="145" t="n">
        <v>5</v>
      </c>
      <c r="E7" s="147" t="n">
        <v>1517</v>
      </c>
      <c r="F7" s="145" t="n">
        <v>3</v>
      </c>
      <c r="H7" s="179"/>
    </row>
    <row r="8" customFormat="false" ht="24.75" hidden="false" customHeight="true" outlineLevel="0" collapsed="false">
      <c r="B8" s="147" t="n">
        <v>655</v>
      </c>
      <c r="C8" s="145" t="n">
        <v>5</v>
      </c>
      <c r="E8" s="147" t="n">
        <v>1518</v>
      </c>
      <c r="F8" s="145" t="n">
        <v>5</v>
      </c>
      <c r="H8" s="180"/>
    </row>
    <row r="9" customFormat="false" ht="24.75" hidden="false" customHeight="true" outlineLevel="0" collapsed="false">
      <c r="B9" s="147" t="n">
        <v>656</v>
      </c>
      <c r="C9" s="145" t="n">
        <v>4</v>
      </c>
      <c r="E9" s="147" t="n">
        <v>1519</v>
      </c>
      <c r="F9" s="145" t="n">
        <v>4.03</v>
      </c>
      <c r="H9" s="180"/>
    </row>
    <row r="10" s="138" customFormat="true" ht="24.75" hidden="false" customHeight="true" outlineLevel="0" collapsed="false">
      <c r="B10" s="147" t="n">
        <v>658</v>
      </c>
      <c r="C10" s="145" t="n">
        <v>5</v>
      </c>
      <c r="E10" s="147" t="n">
        <v>1546</v>
      </c>
      <c r="F10" s="145" t="n">
        <v>4.5</v>
      </c>
      <c r="H10" s="180"/>
    </row>
    <row r="11" s="138" customFormat="true" ht="24.75" hidden="false" customHeight="true" outlineLevel="0" collapsed="false">
      <c r="B11" s="147" t="n">
        <v>660</v>
      </c>
      <c r="C11" s="145" t="n">
        <v>5</v>
      </c>
      <c r="E11" s="147" t="n">
        <v>1561</v>
      </c>
      <c r="F11" s="145" t="n">
        <v>5</v>
      </c>
      <c r="H11" s="180"/>
    </row>
    <row r="12" customFormat="false" ht="24.75" hidden="false" customHeight="true" outlineLevel="0" collapsed="false">
      <c r="B12" s="147" t="n">
        <v>664</v>
      </c>
      <c r="C12" s="145" t="n">
        <v>2</v>
      </c>
      <c r="E12" s="147" t="n">
        <v>1563</v>
      </c>
      <c r="F12" s="145" t="n">
        <v>3</v>
      </c>
      <c r="H12" s="180"/>
    </row>
    <row r="13" customFormat="false" ht="24.75" hidden="false" customHeight="true" outlineLevel="0" collapsed="false">
      <c r="B13" s="147" t="n">
        <v>687</v>
      </c>
      <c r="C13" s="145" t="n">
        <v>4.5</v>
      </c>
      <c r="E13" s="147" t="n">
        <v>1567</v>
      </c>
      <c r="F13" s="145" t="n">
        <v>1</v>
      </c>
      <c r="H13" s="180"/>
    </row>
    <row r="14" s="138" customFormat="true" ht="24.75" hidden="false" customHeight="true" outlineLevel="0" collapsed="false">
      <c r="B14" s="147" t="n">
        <v>908</v>
      </c>
      <c r="C14" s="145" t="n">
        <v>3</v>
      </c>
      <c r="E14" s="147" t="n">
        <v>1577</v>
      </c>
      <c r="F14" s="145" t="n">
        <v>5</v>
      </c>
      <c r="H14" s="180"/>
    </row>
    <row r="15" s="138" customFormat="true" ht="24.75" hidden="false" customHeight="true" outlineLevel="0" collapsed="false">
      <c r="B15" s="147" t="n">
        <v>918</v>
      </c>
      <c r="C15" s="145" t="n">
        <v>0.965</v>
      </c>
      <c r="E15" s="147" t="n">
        <v>1583</v>
      </c>
      <c r="F15" s="145" t="n">
        <v>3</v>
      </c>
      <c r="H15" s="180"/>
    </row>
    <row r="16" customFormat="false" ht="24.75" hidden="false" customHeight="true" outlineLevel="0" collapsed="false">
      <c r="B16" s="147" t="n">
        <v>942</v>
      </c>
      <c r="C16" s="145" t="n">
        <v>4</v>
      </c>
      <c r="E16" s="147" t="n">
        <v>1586</v>
      </c>
      <c r="F16" s="145" t="n">
        <v>4.5</v>
      </c>
      <c r="H16" s="180"/>
    </row>
    <row r="17" customFormat="false" ht="24.75" hidden="false" customHeight="true" outlineLevel="0" collapsed="false">
      <c r="B17" s="147" t="n">
        <v>952</v>
      </c>
      <c r="C17" s="145" t="n">
        <v>3.005</v>
      </c>
      <c r="E17" s="147" t="n">
        <v>1589</v>
      </c>
      <c r="F17" s="145" t="n">
        <v>4</v>
      </c>
      <c r="H17" s="180"/>
    </row>
    <row r="18" customFormat="false" ht="24.75" hidden="false" customHeight="true" outlineLevel="0" collapsed="false">
      <c r="B18" s="147" t="n">
        <v>964</v>
      </c>
      <c r="C18" s="145" t="n">
        <v>2.5</v>
      </c>
      <c r="E18" s="147" t="n">
        <v>1591</v>
      </c>
      <c r="F18" s="145" t="n">
        <v>5</v>
      </c>
      <c r="H18" s="180"/>
    </row>
    <row r="19" customFormat="false" ht="24.75" hidden="false" customHeight="true" outlineLevel="0" collapsed="false">
      <c r="B19" s="147" t="n">
        <v>969</v>
      </c>
      <c r="C19" s="145" t="n">
        <v>4</v>
      </c>
      <c r="E19" s="147" t="n">
        <v>1592</v>
      </c>
      <c r="F19" s="145" t="n">
        <v>3.035</v>
      </c>
      <c r="H19" s="180"/>
    </row>
    <row r="20" customFormat="false" ht="24.75" hidden="false" customHeight="true" outlineLevel="0" collapsed="false">
      <c r="B20" s="147" t="n">
        <v>972</v>
      </c>
      <c r="C20" s="145" t="n">
        <v>5</v>
      </c>
      <c r="E20" s="147" t="n">
        <v>1705</v>
      </c>
      <c r="F20" s="145" t="n">
        <v>3</v>
      </c>
      <c r="H20" s="180"/>
    </row>
    <row r="21" customFormat="false" ht="24.75" hidden="false" customHeight="true" outlineLevel="0" collapsed="false">
      <c r="B21" s="147" t="n">
        <v>985</v>
      </c>
      <c r="C21" s="145" t="n">
        <v>4.5</v>
      </c>
      <c r="E21" s="147" t="n">
        <v>1713</v>
      </c>
      <c r="F21" s="145" t="n">
        <v>5</v>
      </c>
      <c r="H21" s="180"/>
    </row>
    <row r="22" customFormat="false" ht="24.75" hidden="false" customHeight="true" outlineLevel="0" collapsed="false">
      <c r="B22" s="147" t="n">
        <v>988</v>
      </c>
      <c r="C22" s="145" t="n">
        <v>2.5</v>
      </c>
      <c r="E22" s="147" t="n">
        <v>1717</v>
      </c>
      <c r="F22" s="145" t="n">
        <v>4.04</v>
      </c>
      <c r="H22" s="180"/>
    </row>
    <row r="23" customFormat="false" ht="24.75" hidden="false" customHeight="true" outlineLevel="0" collapsed="false">
      <c r="B23" s="147" t="n">
        <v>1229</v>
      </c>
      <c r="C23" s="145" t="n">
        <v>2</v>
      </c>
      <c r="E23" s="147" t="n">
        <v>1724</v>
      </c>
      <c r="F23" s="145" t="n">
        <v>4</v>
      </c>
      <c r="H23" s="180"/>
    </row>
    <row r="24" customFormat="false" ht="24.75" hidden="false" customHeight="true" outlineLevel="0" collapsed="false">
      <c r="B24" s="147" t="n">
        <v>1502</v>
      </c>
      <c r="C24" s="145" t="n">
        <v>5</v>
      </c>
      <c r="E24" s="147" t="n">
        <v>1747</v>
      </c>
      <c r="F24" s="145" t="n">
        <v>4</v>
      </c>
      <c r="H24" s="180"/>
    </row>
    <row r="25" customFormat="false" ht="24.75" hidden="false" customHeight="true" outlineLevel="0" collapsed="false">
      <c r="B25" s="147" t="n">
        <v>1508</v>
      </c>
      <c r="C25" s="145" t="n">
        <v>4.5</v>
      </c>
      <c r="E25" s="147"/>
      <c r="F25" s="145"/>
      <c r="H25" s="180"/>
    </row>
    <row r="26" customFormat="false" ht="27.75" hidden="false" customHeight="true" outlineLevel="0" collapsed="false">
      <c r="B26" s="181" t="s">
        <v>100</v>
      </c>
      <c r="C26" s="154" t="n">
        <f aca="false">+SUM(C3:C25,F3:F25)*2/46</f>
        <v>6.35108695652174</v>
      </c>
      <c r="D26" s="182"/>
      <c r="E26" s="181" t="s">
        <v>101</v>
      </c>
      <c r="F26" s="156" t="n">
        <f aca="false">+C26*7</f>
        <v>44.4576086956522</v>
      </c>
    </row>
    <row r="27" customFormat="false" ht="22.5" hidden="false" customHeight="false" outlineLevel="0" collapsed="false"/>
    <row r="28" customFormat="false" ht="24.75" hidden="false" customHeight="true" outlineLevel="0" collapsed="false"/>
    <row r="29" customFormat="false" ht="22.5" hidden="false" customHeight="false" outlineLevel="0" collapsed="false"/>
    <row r="30" customFormat="false" ht="22.5" hidden="false" customHeight="false" outlineLevel="0" collapsed="false"/>
    <row r="31" customFormat="false" ht="22.5" hidden="false" customHeight="false" outlineLevel="0" collapsed="false"/>
    <row r="32" customFormat="false" ht="20.25" hidden="false" customHeight="true" outlineLevel="0" collapsed="false"/>
    <row r="33" customFormat="false" ht="20.25" hidden="false" customHeight="true" outlineLevel="0" collapsed="false"/>
    <row r="34" customFormat="false" ht="20.25" hidden="false" customHeight="true" outlineLevel="0" collapsed="false"/>
    <row r="35" customFormat="false" ht="20.25" hidden="false" customHeight="true" outlineLevel="0" collapsed="false"/>
    <row r="36" customFormat="false" ht="20.25" hidden="false" customHeight="true" outlineLevel="0" collapsed="false"/>
  </sheetData>
  <mergeCells count="3">
    <mergeCell ref="B2:F2"/>
    <mergeCell ref="B3:F3"/>
    <mergeCell ref="B4:F4"/>
  </mergeCells>
  <printOptions headings="false" gridLines="false" gridLinesSet="true" horizontalCentered="true" verticalCentered="true"/>
  <pageMargins left="0.179861111111111" right="0.179861111111111" top="0.309722222222222" bottom="0.32986111111111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LibreOffice/5.2.7.2$Linux_ARM_EABI LibreOffice_project/20m0$Build-2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2019-02-25T16:54:12Z</dcterms:created>
  <dc:creator>HECTOR LEON HIDALGO</dc:creator>
  <dc:description/>
  <dc:language>es-CR</dc:language>
  <cp:lastModifiedBy>HECTOR LEON HIDALGO</cp:lastModifiedBy>
  <cp:lastPrinted>2019-02-25T18:29:41Z</cp:lastPrinted>
  <dcterms:modified xsi:type="dcterms:W3CDTF">2019-02-25T18:52:58Z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