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.mena\Documents\Git\Graduacion\Solución\"/>
    </mc:Choice>
  </mc:AlternateContent>
  <bookViews>
    <workbookView xWindow="0" yWindow="0" windowWidth="20490" windowHeight="7620"/>
  </bookViews>
  <sheets>
    <sheet name="Análisis" sheetId="2" r:id="rId1"/>
    <sheet name="Cubicaje de tubos" sheetId="4" r:id="rId2"/>
    <sheet name="Mediciones" sheetId="1" r:id="rId3"/>
    <sheet name="Instrumento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E5" i="4" s="1"/>
  <c r="B15" i="4" s="1"/>
  <c r="F10" i="2"/>
  <c r="G9" i="2" s="1"/>
  <c r="C28" i="2" s="1"/>
  <c r="F9" i="2"/>
  <c r="B10" i="2"/>
  <c r="C9" i="2" s="1"/>
  <c r="C29" i="2" s="1"/>
  <c r="B9" i="2"/>
  <c r="N5" i="2"/>
  <c r="O4" i="2" s="1"/>
  <c r="B30" i="2" s="1"/>
  <c r="N4" i="2"/>
  <c r="E30" i="2" s="1"/>
  <c r="J5" i="2"/>
  <c r="K4" i="2" s="1"/>
  <c r="B28" i="2" s="1"/>
  <c r="J4" i="2"/>
  <c r="E28" i="2" s="1"/>
  <c r="F5" i="2"/>
  <c r="G4" i="2" s="1"/>
  <c r="B27" i="2" s="1"/>
  <c r="F4" i="2"/>
  <c r="E27" i="2" s="1"/>
  <c r="B5" i="2"/>
  <c r="C4" i="2" s="1"/>
  <c r="B29" i="2" s="1"/>
  <c r="B4" i="2"/>
  <c r="E29" i="2" s="1"/>
  <c r="B16" i="4" l="1"/>
  <c r="B14" i="4"/>
  <c r="B13" i="4"/>
  <c r="F28" i="2"/>
  <c r="C16" i="2" s="1"/>
  <c r="F29" i="2"/>
  <c r="C17" i="2" s="1"/>
  <c r="B15" i="2"/>
  <c r="B17" i="2"/>
  <c r="C27" i="2"/>
  <c r="F27" i="2" s="1"/>
  <c r="C15" i="2" s="1"/>
  <c r="C30" i="2"/>
  <c r="F30" i="2" s="1"/>
  <c r="C18" i="2" s="1"/>
  <c r="B18" i="2"/>
  <c r="B16" i="2"/>
  <c r="B17" i="4" l="1"/>
</calcChain>
</file>

<file path=xl/sharedStrings.xml><?xml version="1.0" encoding="utf-8"?>
<sst xmlns="http://schemas.openxmlformats.org/spreadsheetml/2006/main" count="109" uniqueCount="51">
  <si>
    <t>Tabla 1 Medición de la masa para los distintos materiales</t>
  </si>
  <si>
    <t>Mineral</t>
  </si>
  <si>
    <t>No</t>
  </si>
  <si>
    <t>ml</t>
  </si>
  <si>
    <t>Masa (g)</t>
  </si>
  <si>
    <t>Concentrado</t>
  </si>
  <si>
    <t>Adicional</t>
  </si>
  <si>
    <t>Levadura</t>
  </si>
  <si>
    <t>Masas brutas</t>
  </si>
  <si>
    <t>Promedio</t>
  </si>
  <si>
    <t>Desv. Esta</t>
  </si>
  <si>
    <t>Beaker 80 ml</t>
  </si>
  <si>
    <t>Beaker 200 ml</t>
  </si>
  <si>
    <t>Error (g)</t>
  </si>
  <si>
    <t>Romana</t>
  </si>
  <si>
    <t>Modelo</t>
  </si>
  <si>
    <t>Resolución (g)</t>
  </si>
  <si>
    <t>Beaker</t>
  </si>
  <si>
    <t>Capacidad</t>
  </si>
  <si>
    <t>Resolución</t>
  </si>
  <si>
    <t>SNOWREX EJ-600</t>
  </si>
  <si>
    <t>Densidades de los materiales</t>
  </si>
  <si>
    <t>Material</t>
  </si>
  <si>
    <t>Términos de error</t>
  </si>
  <si>
    <t>Término 1</t>
  </si>
  <si>
    <t>Término 2</t>
  </si>
  <si>
    <t>Término 3</t>
  </si>
  <si>
    <t>Total</t>
  </si>
  <si>
    <t>Masa beaker 200 ml</t>
  </si>
  <si>
    <t>Masa beaker 80 ml</t>
  </si>
  <si>
    <t>Columna1</t>
  </si>
  <si>
    <t>Variable</t>
  </si>
  <si>
    <t>Densidad (g/ml)</t>
  </si>
  <si>
    <t>Error (g/ml)</t>
  </si>
  <si>
    <t>(ml)</t>
  </si>
  <si>
    <t>Diámetro</t>
  </si>
  <si>
    <t>Área</t>
  </si>
  <si>
    <t>Conc</t>
  </si>
  <si>
    <t>Adic</t>
  </si>
  <si>
    <t>Min</t>
  </si>
  <si>
    <t>Insertar diámetro del tubo</t>
  </si>
  <si>
    <t>Unidad</t>
  </si>
  <si>
    <t>1 si es pulgada, 0 si son centímetros</t>
  </si>
  <si>
    <t>Ingresar cantidad de cada alimento</t>
  </si>
  <si>
    <t>Alimento</t>
  </si>
  <si>
    <t>Altura (cm)</t>
  </si>
  <si>
    <t>Cantidad (g)</t>
  </si>
  <si>
    <t>Factor de conversión</t>
  </si>
  <si>
    <t>Secuentrante</t>
  </si>
  <si>
    <t>Secuestrante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</si>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</sst>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165" fontId="0" fillId="0" borderId="0" xfId="0" applyNumberFormat="1"/>
    <xf numFmtId="2" fontId="1" fillId="0" borderId="0" xfId="0" applyNumberFormat="1" applyFont="1"/>
    <xf numFmtId="165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" formatCode="0.0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0" name="Tabla10" displayName="Tabla10" ref="A3:C5" totalsRowShown="0">
  <autoFilter ref="A3:C5"/>
  <tableColumns count="3">
    <tableColumn id="1" name="Variable"/>
    <tableColumn id="2" name="Masa (g)">
      <calculatedColumnFormula>_xlfn.STDEV.S(Mediciones!B3:B32)</calculatedColumnFormula>
    </tableColumn>
    <tableColumn id="3" name="Error (g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A3:B33" totalsRowShown="0">
  <autoFilter ref="A3:B33"/>
  <tableColumns count="2">
    <tableColumn id="1" name="No"/>
    <tableColumn id="2" name="Masa (g)" dataDxfId="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a4" displayName="Tabla4" ref="D3:E33" totalsRowShown="0">
  <autoFilter ref="D3:E33"/>
  <tableColumns count="2">
    <tableColumn id="1" name="No"/>
    <tableColumn id="2" name="Masa (g)" dataDxfId="6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5" name="Tabla5" displayName="Tabla5" ref="G3:H33" totalsRowShown="0">
  <autoFilter ref="G3:H33"/>
  <tableColumns count="2">
    <tableColumn id="1" name="No"/>
    <tableColumn id="2" name="Masa (g)" dataDxfId="5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id="6" name="Tabla6" displayName="Tabla6" ref="J3:K33" totalsRowShown="0">
  <autoFilter ref="J3:K33"/>
  <tableColumns count="2">
    <tableColumn id="1" name="No"/>
    <tableColumn id="2" name="Masa (g)" dataDxfId="4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7" name="Tabla7" displayName="Tabla7" ref="A36:B66" totalsRowShown="0">
  <autoFilter ref="A36:B66"/>
  <tableColumns count="2">
    <tableColumn id="1" name="No"/>
    <tableColumn id="2" name="Masa (g)" dataDxfId="3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id="8" name="Tabla8" displayName="Tabla8" ref="D36:E66" totalsRowShown="0" dataDxfId="2">
  <autoFilter ref="D36:E66"/>
  <tableColumns count="2">
    <tableColumn id="1" name="No" dataDxfId="1"/>
    <tableColumn id="2" name="Masa (g)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1" name="Tabla11" displayName="Tabla11" ref="E3:G5" totalsRowShown="0">
  <autoFilter ref="E3:G5"/>
  <tableColumns count="3">
    <tableColumn id="1" name="Variable"/>
    <tableColumn id="2" name="Masa (g)" dataDxfId="19">
      <calculatedColumnFormula>_xlfn.STDEV.S(Mediciones!E3:E32)</calculatedColumnFormula>
    </tableColumn>
    <tableColumn id="3" name="Error (g)" dataDxfId="1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12" name="Tabla12" displayName="Tabla12" ref="I3:K5" totalsRowShown="0">
  <autoFilter ref="I3:K5"/>
  <tableColumns count="3">
    <tableColumn id="1" name="Variable"/>
    <tableColumn id="2" name="Masa (g)" dataDxfId="17">
      <calculatedColumnFormula>_xlfn.STDEV.S(Mediciones!H3:H32)</calculatedColumnFormula>
    </tableColumn>
    <tableColumn id="3" name="Error (g)" dataDxfId="16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3" name="Tabla13" displayName="Tabla13" ref="M3:O5" totalsRowShown="0">
  <autoFilter ref="M3:O5"/>
  <tableColumns count="3">
    <tableColumn id="1" name="Variable"/>
    <tableColumn id="2" name="Masa (g)" dataDxfId="15">
      <calculatedColumnFormula>_xlfn.STDEV.S(Mediciones!K3:K32)</calculatedColumnFormula>
    </tableColumn>
    <tableColumn id="3" name="Error (g)" dataDxfId="1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15" name="Tabla15" displayName="Tabla15" ref="A8:C10" totalsRowShown="0">
  <autoFilter ref="A8:C10"/>
  <tableColumns count="3">
    <tableColumn id="1" name="Columna1"/>
    <tableColumn id="2" name="Masa (g)">
      <calculatedColumnFormula>_xlfn.STDEV.S(Mediciones!B36:B65)</calculatedColumnFormula>
    </tableColumn>
    <tableColumn id="3" name="Error (g)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16" name="Tabla16" displayName="Tabla16" ref="E8:G10" totalsRowShown="0">
  <autoFilter ref="E8:G10"/>
  <tableColumns count="3">
    <tableColumn id="1" name="Variable"/>
    <tableColumn id="2" name="Masa (g)" dataDxfId="13">
      <calculatedColumnFormula>_xlfn.STDEV.S(Mediciones!E36:E65)</calculatedColumnFormula>
    </tableColumn>
    <tableColumn id="3" name="Error (g)" dataDxf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7" name="Tabla17" displayName="Tabla17" ref="A14:C18" totalsRowShown="0">
  <autoFilter ref="A14:C18"/>
  <tableColumns count="3">
    <tableColumn id="1" name="Material"/>
    <tableColumn id="2" name="Densidad (g/ml)" dataDxfId="11"/>
    <tableColumn id="3" name="Error (g/ml)" dataDxfId="10">
      <calculatedColumnFormula>F27</calculatedColumnFormula>
    </tableColumn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id="18" name="Tabla18" displayName="Tabla18" ref="A12:B17" totalsRowShown="0" headerRowDxfId="9">
  <autoFilter ref="A12:B17"/>
  <tableColumns count="2">
    <tableColumn id="1" name="Alimento"/>
    <tableColumn id="2" name="Altura (cm)" dataDxfId="8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id="19" name="Tabla19" displayName="Tabla19" ref="A6:B10" totalsRowShown="0">
  <autoFilter ref="A6:B10"/>
  <tableColumns count="2">
    <tableColumn id="1" name="Alimento"/>
    <tableColumn id="2" name="Cantidad (g)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D1" workbookViewId="0">
      <selection activeCell="K19" sqref="K19"/>
    </sheetView>
  </sheetViews>
  <sheetFormatPr baseColWidth="10" defaultRowHeight="15" x14ac:dyDescent="0.25"/>
  <cols>
    <col min="1" max="1" width="12.7109375" customWidth="1"/>
    <col min="2" max="2" width="17.5703125" bestFit="1" customWidth="1"/>
    <col min="3" max="3" width="13.5703125" bestFit="1" customWidth="1"/>
    <col min="4" max="4" width="12" customWidth="1"/>
    <col min="5" max="5" width="12" bestFit="1" customWidth="1"/>
  </cols>
  <sheetData>
    <row r="1" spans="1:15" x14ac:dyDescent="0.25">
      <c r="A1" s="9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5" x14ac:dyDescent="0.25">
      <c r="A2" s="9" t="s">
        <v>1</v>
      </c>
      <c r="B2" s="9"/>
      <c r="C2" s="9"/>
      <c r="D2" s="4"/>
      <c r="E2" s="9" t="s">
        <v>5</v>
      </c>
      <c r="F2" s="9"/>
      <c r="G2" s="9"/>
      <c r="H2" s="4"/>
      <c r="I2" s="9" t="s">
        <v>6</v>
      </c>
      <c r="J2" s="9"/>
      <c r="K2" s="9"/>
      <c r="L2" s="4"/>
      <c r="M2" s="9" t="s">
        <v>49</v>
      </c>
      <c r="N2" s="9"/>
      <c r="O2" s="9"/>
    </row>
    <row r="3" spans="1:15" x14ac:dyDescent="0.25">
      <c r="A3" t="s">
        <v>31</v>
      </c>
      <c r="B3" t="s">
        <v>4</v>
      </c>
      <c r="C3" t="s">
        <v>13</v>
      </c>
      <c r="E3" t="s">
        <v>31</v>
      </c>
      <c r="F3" t="s">
        <v>4</v>
      </c>
      <c r="G3" t="s">
        <v>13</v>
      </c>
      <c r="I3" t="s">
        <v>31</v>
      </c>
      <c r="J3" t="s">
        <v>4</v>
      </c>
      <c r="K3" t="s">
        <v>13</v>
      </c>
      <c r="M3" t="s">
        <v>31</v>
      </c>
      <c r="N3" t="s">
        <v>4</v>
      </c>
      <c r="O3" t="s">
        <v>13</v>
      </c>
    </row>
    <row r="4" spans="1:15" x14ac:dyDescent="0.25">
      <c r="A4" t="s">
        <v>9</v>
      </c>
      <c r="B4" s="2">
        <f>AVERAGE(Mediciones!B4:B33)</f>
        <v>151.18866666666662</v>
      </c>
      <c r="C4" s="2">
        <f>SQRT((0.01/SQRT(3))^2+(B5/SQRT(30))^2)</f>
        <v>5.983374155401084E-3</v>
      </c>
      <c r="E4" t="s">
        <v>9</v>
      </c>
      <c r="F4" s="2">
        <f>AVERAGE(Mediciones!E4:E33)</f>
        <v>104.70133333333332</v>
      </c>
      <c r="G4" s="2">
        <f>SQRT((0.01/SQRT(3))^2+(F5/SQRT(30))^2)</f>
        <v>5.8669801379156459E-3</v>
      </c>
      <c r="I4" t="s">
        <v>9</v>
      </c>
      <c r="J4" s="2">
        <f>AVERAGE(Mediciones!H4:H33)</f>
        <v>198.46700000000001</v>
      </c>
      <c r="K4" s="2">
        <f>SQRT((0.01/SQRT(3))^2+(J5/SQRT(30))^2)</f>
        <v>5.8358779343271484E-3</v>
      </c>
      <c r="M4" t="s">
        <v>9</v>
      </c>
      <c r="N4" s="2">
        <f>AVERAGE(Mediciones!K4:K33)</f>
        <v>131.69566666666663</v>
      </c>
      <c r="O4" s="2">
        <f>SQRT((0.01/SQRT(3))^2+(N5/SQRT(30))^2)</f>
        <v>5.8660004846421377E-3</v>
      </c>
    </row>
    <row r="5" spans="1:15" x14ac:dyDescent="0.25">
      <c r="A5" t="s">
        <v>10</v>
      </c>
      <c r="B5" s="2">
        <f>_xlfn.STDEV.S(Mediciones!B4:B33)</f>
        <v>8.6036613430358292E-3</v>
      </c>
      <c r="E5" t="s">
        <v>10</v>
      </c>
      <c r="F5" s="2">
        <f>_xlfn.STDEV.S(Mediciones!E4:E33)</f>
        <v>5.7134646372320082E-3</v>
      </c>
      <c r="G5" s="2"/>
      <c r="I5" t="s">
        <v>10</v>
      </c>
      <c r="J5" s="2">
        <f>_xlfn.STDEV.S(Mediciones!H4:H33)</f>
        <v>4.6609159969897528E-3</v>
      </c>
      <c r="K5" s="2"/>
      <c r="M5" t="s">
        <v>10</v>
      </c>
      <c r="N5" s="2">
        <f>_xlfn.STDEV.S(Mediciones!K4:K33)</f>
        <v>5.683207771554186E-3</v>
      </c>
      <c r="O5" s="2"/>
    </row>
    <row r="7" spans="1:15" x14ac:dyDescent="0.25">
      <c r="A7" s="9" t="s">
        <v>11</v>
      </c>
      <c r="B7" s="9"/>
      <c r="C7" s="9"/>
      <c r="D7" s="4"/>
      <c r="E7" s="9" t="s">
        <v>12</v>
      </c>
      <c r="F7" s="9"/>
      <c r="G7" s="9"/>
      <c r="H7" s="4"/>
    </row>
    <row r="8" spans="1:15" x14ac:dyDescent="0.25">
      <c r="A8" t="s">
        <v>30</v>
      </c>
      <c r="B8" t="s">
        <v>4</v>
      </c>
      <c r="C8" t="s">
        <v>13</v>
      </c>
      <c r="E8" t="s">
        <v>31</v>
      </c>
      <c r="F8" t="s">
        <v>4</v>
      </c>
      <c r="G8" t="s">
        <v>13</v>
      </c>
    </row>
    <row r="9" spans="1:15" x14ac:dyDescent="0.25">
      <c r="A9" t="s">
        <v>9</v>
      </c>
      <c r="B9">
        <f>AVERAGE(Mediciones!B37:B66)</f>
        <v>51.609333333333304</v>
      </c>
      <c r="C9">
        <f>SQRT((0.01/SQRT(3))^2+(B10/SQRT(30))^2)</f>
        <v>5.8316089405282294E-3</v>
      </c>
      <c r="E9" t="s">
        <v>9</v>
      </c>
      <c r="F9" s="2">
        <f>AVERAGE(Mediciones!E37:E66)</f>
        <v>91.186666666666682</v>
      </c>
      <c r="G9" s="2">
        <f>SQRT((0.01/SQRT(3))^2+(F10/SQRT(30))^2)</f>
        <v>5.8982431308526101E-3</v>
      </c>
    </row>
    <row r="10" spans="1:15" x14ac:dyDescent="0.25">
      <c r="A10" t="s">
        <v>10</v>
      </c>
      <c r="B10">
        <f>_xlfn.STDEV.S(Mediciones!B37:B66)</f>
        <v>4.497764451087142E-3</v>
      </c>
      <c r="E10" t="s">
        <v>10</v>
      </c>
      <c r="F10" s="2">
        <f>_xlfn.STDEV.S(Mediciones!E37:E66)</f>
        <v>6.6089455225096213E-3</v>
      </c>
      <c r="G10" s="2"/>
    </row>
    <row r="13" spans="1:15" x14ac:dyDescent="0.25">
      <c r="A13" s="3" t="s">
        <v>21</v>
      </c>
      <c r="B13" s="3"/>
      <c r="C13" s="3"/>
    </row>
    <row r="14" spans="1:15" x14ac:dyDescent="0.25">
      <c r="A14" t="s">
        <v>22</v>
      </c>
      <c r="B14" t="s">
        <v>32</v>
      </c>
      <c r="C14" t="s">
        <v>33</v>
      </c>
    </row>
    <row r="15" spans="1:15" x14ac:dyDescent="0.25">
      <c r="A15" t="s">
        <v>5</v>
      </c>
      <c r="B15" s="2">
        <f>(F4-B9)/80</f>
        <v>0.6636500000000003</v>
      </c>
      <c r="C15" s="2">
        <f>F27</f>
        <v>1.1010889982998092E-3</v>
      </c>
      <c r="D15" s="2"/>
    </row>
    <row r="16" spans="1:15" x14ac:dyDescent="0.25">
      <c r="A16" t="s">
        <v>6</v>
      </c>
      <c r="B16" s="2">
        <f>(J4-F9)/200</f>
        <v>0.53640166666666667</v>
      </c>
      <c r="C16" s="2">
        <f t="shared" ref="C16:C18" si="0">F28</f>
        <v>4.4957321587119851E-3</v>
      </c>
      <c r="D16" s="2"/>
    </row>
    <row r="17" spans="1:6" x14ac:dyDescent="0.25">
      <c r="A17" t="s">
        <v>1</v>
      </c>
      <c r="B17" s="2">
        <f>(B4-B9)/80</f>
        <v>1.2447416666666666</v>
      </c>
      <c r="C17" s="2">
        <f t="shared" si="0"/>
        <v>3.8734654494073264E-3</v>
      </c>
      <c r="D17" s="2"/>
    </row>
    <row r="18" spans="1:6" x14ac:dyDescent="0.25">
      <c r="A18" t="s">
        <v>48</v>
      </c>
      <c r="B18" s="2">
        <f>(N4-B9)/80</f>
        <v>1.0010791666666665</v>
      </c>
      <c r="C18" s="2">
        <f t="shared" si="0"/>
        <v>2.5054094350889003E-3</v>
      </c>
      <c r="D18" s="2"/>
    </row>
    <row r="26" spans="1:6" x14ac:dyDescent="0.25">
      <c r="A26" t="s">
        <v>23</v>
      </c>
      <c r="B26" t="s">
        <v>24</v>
      </c>
      <c r="C26" t="s">
        <v>25</v>
      </c>
      <c r="E26" t="s">
        <v>26</v>
      </c>
      <c r="F26" t="s">
        <v>27</v>
      </c>
    </row>
    <row r="27" spans="1:6" x14ac:dyDescent="0.25">
      <c r="A27" t="s">
        <v>5</v>
      </c>
      <c r="B27">
        <f>(G4/80)^2</f>
        <v>5.378352490421357E-9</v>
      </c>
      <c r="C27">
        <f>($C$9/80)^2</f>
        <v>5.3136973180076226E-9</v>
      </c>
      <c r="E27">
        <f>((F4-B9)/(80^2)*Instrumentos!B7)^2</f>
        <v>1.1010783062500007E-3</v>
      </c>
      <c r="F27">
        <f>SUM(B27:E27)</f>
        <v>1.1010889982998092E-3</v>
      </c>
    </row>
    <row r="28" spans="1:6" x14ac:dyDescent="0.25">
      <c r="A28" t="s">
        <v>6</v>
      </c>
      <c r="B28">
        <f>(K4/200)^2</f>
        <v>8.5143678160916256E-10</v>
      </c>
      <c r="C28">
        <f>(G9/200)^2</f>
        <v>8.6973180076624988E-10</v>
      </c>
      <c r="E28">
        <f>((J4-F9)*Instrumentos!B11/(200^2))^2</f>
        <v>4.4957304375434024E-3</v>
      </c>
      <c r="F28">
        <f>SUM(B28:E28)</f>
        <v>4.4957321587119851E-3</v>
      </c>
    </row>
    <row r="29" spans="1:6" x14ac:dyDescent="0.25">
      <c r="A29" t="s">
        <v>1</v>
      </c>
      <c r="B29">
        <f>(C4/80)^2</f>
        <v>5.5938697318002557E-9</v>
      </c>
      <c r="C29">
        <f>($C$9/80)^2</f>
        <v>5.3136973180076226E-9</v>
      </c>
      <c r="E29">
        <f>((B4-B9)/(80^2)*Instrumentos!B7)^2</f>
        <v>3.8734545418402768E-3</v>
      </c>
      <c r="F29">
        <f>SUM(B29:E29)</f>
        <v>3.8734654494073264E-3</v>
      </c>
    </row>
    <row r="30" spans="1:6" x14ac:dyDescent="0.25">
      <c r="A30" t="s">
        <v>7</v>
      </c>
      <c r="B30">
        <f>(O4/80)^2</f>
        <v>5.3765565134096565E-9</v>
      </c>
      <c r="C30">
        <f>($C$9/80)^2</f>
        <v>5.3136973180076226E-9</v>
      </c>
      <c r="E30">
        <f>((N4-B9)/(80^2)*Instrumentos!B7)^2</f>
        <v>2.5053987448350689E-3</v>
      </c>
      <c r="F30">
        <f>SUM(B30:E30)</f>
        <v>2.5054094350889003E-3</v>
      </c>
    </row>
  </sheetData>
  <mergeCells count="7">
    <mergeCell ref="A1:N1"/>
    <mergeCell ref="A7:C7"/>
    <mergeCell ref="E7:G7"/>
    <mergeCell ref="A2:C2"/>
    <mergeCell ref="E2:G2"/>
    <mergeCell ref="I2:K2"/>
    <mergeCell ref="M2:O2"/>
  </mergeCell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7" sqref="C17"/>
    </sheetView>
  </sheetViews>
  <sheetFormatPr baseColWidth="10" defaultRowHeight="15" x14ac:dyDescent="0.25"/>
  <cols>
    <col min="1" max="1" width="12.42578125" customWidth="1"/>
    <col min="2" max="2" width="14.5703125" bestFit="1" customWidth="1"/>
  </cols>
  <sheetData>
    <row r="1" spans="1:5" x14ac:dyDescent="0.25">
      <c r="A1" s="9" t="s">
        <v>40</v>
      </c>
      <c r="B1" s="9"/>
    </row>
    <row r="2" spans="1:5" x14ac:dyDescent="0.25">
      <c r="A2" t="s">
        <v>35</v>
      </c>
      <c r="B2">
        <v>8</v>
      </c>
    </row>
    <row r="3" spans="1:5" ht="15" customHeight="1" x14ac:dyDescent="0.25">
      <c r="A3" t="s">
        <v>41</v>
      </c>
      <c r="B3">
        <v>1</v>
      </c>
      <c r="C3" s="10" t="s">
        <v>42</v>
      </c>
      <c r="D3" s="10"/>
    </row>
    <row r="4" spans="1:5" x14ac:dyDescent="0.25">
      <c r="C4" s="10"/>
      <c r="D4" s="10"/>
      <c r="E4" s="3" t="s">
        <v>36</v>
      </c>
    </row>
    <row r="5" spans="1:5" x14ac:dyDescent="0.25">
      <c r="A5" s="9" t="s">
        <v>43</v>
      </c>
      <c r="B5" s="9"/>
      <c r="C5" s="9"/>
      <c r="E5">
        <f>(($B$2*$E$7)/2)^2*PI()</f>
        <v>324.29278662239852</v>
      </c>
    </row>
    <row r="6" spans="1:5" x14ac:dyDescent="0.25">
      <c r="A6" t="s">
        <v>44</v>
      </c>
      <c r="B6" t="s">
        <v>46</v>
      </c>
      <c r="E6" t="s">
        <v>47</v>
      </c>
    </row>
    <row r="7" spans="1:5" x14ac:dyDescent="0.25">
      <c r="A7" t="s">
        <v>37</v>
      </c>
      <c r="B7">
        <v>6000</v>
      </c>
      <c r="E7">
        <f>IF(B3=1,2.54,1)</f>
        <v>2.54</v>
      </c>
    </row>
    <row r="8" spans="1:5" x14ac:dyDescent="0.25">
      <c r="A8" t="s">
        <v>38</v>
      </c>
      <c r="B8">
        <v>1500</v>
      </c>
    </row>
    <row r="9" spans="1:5" x14ac:dyDescent="0.25">
      <c r="A9" t="s">
        <v>39</v>
      </c>
      <c r="B9">
        <v>60</v>
      </c>
    </row>
    <row r="10" spans="1:5" x14ac:dyDescent="0.25">
      <c r="A10" t="s">
        <v>50</v>
      </c>
      <c r="B10">
        <v>5</v>
      </c>
    </row>
    <row r="12" spans="1:5" x14ac:dyDescent="0.25">
      <c r="A12" s="3" t="s">
        <v>44</v>
      </c>
      <c r="B12" s="3" t="s">
        <v>45</v>
      </c>
    </row>
    <row r="13" spans="1:5" x14ac:dyDescent="0.25">
      <c r="A13" t="s">
        <v>37</v>
      </c>
      <c r="B13" s="6">
        <f>(B7/Análisis!B15)/'Cubicaje de tubos'!$E$5</f>
        <v>27.878850505584424</v>
      </c>
    </row>
    <row r="14" spans="1:5" x14ac:dyDescent="0.25">
      <c r="A14" t="s">
        <v>38</v>
      </c>
      <c r="B14" s="6">
        <f>(B8/Análisis!B16)/'Cubicaje de tubos'!$E$5</f>
        <v>8.6231085247207986</v>
      </c>
    </row>
    <row r="15" spans="1:5" x14ac:dyDescent="0.25">
      <c r="A15" t="s">
        <v>39</v>
      </c>
      <c r="B15" s="6">
        <f>(B9/Análisis!B17)/'Cubicaje de tubos'!$E$5</f>
        <v>0.14863967065212549</v>
      </c>
    </row>
    <row r="16" spans="1:5" x14ac:dyDescent="0.25">
      <c r="A16" t="s">
        <v>50</v>
      </c>
      <c r="B16" s="6">
        <f>(B10/Análisis!B18)/'Cubicaje de tubos'!$E$5</f>
        <v>1.5401545114256792E-2</v>
      </c>
    </row>
    <row r="17" spans="1:2" x14ac:dyDescent="0.25">
      <c r="A17" s="3" t="s">
        <v>27</v>
      </c>
      <c r="B17" s="6">
        <f>SUM(B13:B16)</f>
        <v>36.666000246071604</v>
      </c>
    </row>
  </sheetData>
  <mergeCells count="3">
    <mergeCell ref="C3:D4"/>
    <mergeCell ref="A1:B1"/>
    <mergeCell ref="A5:C5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A17" sqref="A17"/>
    </sheetView>
  </sheetViews>
  <sheetFormatPr baseColWidth="10" defaultRowHeight="15" x14ac:dyDescent="0.25"/>
  <cols>
    <col min="1" max="2" width="12" customWidth="1"/>
    <col min="4" max="4" width="13" customWidth="1"/>
    <col min="5" max="5" width="12" customWidth="1"/>
  </cols>
  <sheetData>
    <row r="1" spans="1:12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25">
      <c r="A2" s="3" t="s">
        <v>1</v>
      </c>
      <c r="B2" s="3">
        <v>80</v>
      </c>
      <c r="C2" s="3" t="s">
        <v>3</v>
      </c>
      <c r="D2" s="3" t="s">
        <v>5</v>
      </c>
      <c r="E2" s="3">
        <v>80</v>
      </c>
      <c r="F2" s="3" t="s">
        <v>3</v>
      </c>
      <c r="G2" s="3" t="s">
        <v>6</v>
      </c>
      <c r="H2" s="3">
        <v>200</v>
      </c>
      <c r="I2" s="3" t="s">
        <v>3</v>
      </c>
      <c r="J2" s="3" t="s">
        <v>7</v>
      </c>
      <c r="K2" s="3">
        <v>80</v>
      </c>
      <c r="L2" s="3" t="s">
        <v>3</v>
      </c>
    </row>
    <row r="3" spans="1:12" x14ac:dyDescent="0.25">
      <c r="A3" t="s">
        <v>2</v>
      </c>
      <c r="B3" t="s">
        <v>4</v>
      </c>
      <c r="D3" t="s">
        <v>2</v>
      </c>
      <c r="E3" t="s">
        <v>4</v>
      </c>
      <c r="G3" t="s">
        <v>2</v>
      </c>
      <c r="H3" t="s">
        <v>4</v>
      </c>
      <c r="J3" t="s">
        <v>2</v>
      </c>
      <c r="K3" t="s">
        <v>4</v>
      </c>
    </row>
    <row r="4" spans="1:12" x14ac:dyDescent="0.25">
      <c r="A4">
        <v>1</v>
      </c>
      <c r="B4" s="5">
        <v>151.18</v>
      </c>
      <c r="D4">
        <v>1</v>
      </c>
      <c r="E4" s="5">
        <v>104.7</v>
      </c>
      <c r="G4">
        <v>1</v>
      </c>
      <c r="H4" s="5">
        <v>198.47</v>
      </c>
      <c r="J4">
        <v>1</v>
      </c>
      <c r="K4" s="5">
        <v>131.69</v>
      </c>
    </row>
    <row r="5" spans="1:12" x14ac:dyDescent="0.25">
      <c r="A5">
        <v>2</v>
      </c>
      <c r="B5" s="5">
        <v>151.18</v>
      </c>
      <c r="D5">
        <v>2</v>
      </c>
      <c r="E5" s="7">
        <v>104.7</v>
      </c>
      <c r="G5">
        <v>2</v>
      </c>
      <c r="H5" s="7">
        <v>198.47</v>
      </c>
      <c r="J5">
        <v>2</v>
      </c>
      <c r="K5" s="7">
        <v>131.69999999999999</v>
      </c>
    </row>
    <row r="6" spans="1:12" x14ac:dyDescent="0.25">
      <c r="A6">
        <v>3</v>
      </c>
      <c r="B6" s="5">
        <v>151.19</v>
      </c>
      <c r="D6">
        <v>3</v>
      </c>
      <c r="E6" s="7">
        <v>104.71</v>
      </c>
      <c r="G6">
        <v>3</v>
      </c>
      <c r="H6" s="7">
        <v>198.46</v>
      </c>
      <c r="J6">
        <v>3</v>
      </c>
      <c r="K6" s="7">
        <v>131.69</v>
      </c>
    </row>
    <row r="7" spans="1:12" x14ac:dyDescent="0.25">
      <c r="A7">
        <v>4</v>
      </c>
      <c r="B7" s="5">
        <v>151.18</v>
      </c>
      <c r="D7">
        <v>4</v>
      </c>
      <c r="E7" s="7">
        <v>104.7</v>
      </c>
      <c r="G7">
        <v>4</v>
      </c>
      <c r="H7" s="7">
        <v>198.46</v>
      </c>
      <c r="J7">
        <v>4</v>
      </c>
      <c r="K7" s="7">
        <v>131.69999999999999</v>
      </c>
    </row>
    <row r="8" spans="1:12" x14ac:dyDescent="0.25">
      <c r="A8">
        <v>5</v>
      </c>
      <c r="B8" s="5">
        <v>151.19</v>
      </c>
      <c r="D8">
        <v>5</v>
      </c>
      <c r="E8" s="7">
        <v>104.7</v>
      </c>
      <c r="G8">
        <v>5</v>
      </c>
      <c r="H8" s="7">
        <v>198.46</v>
      </c>
      <c r="J8">
        <v>5</v>
      </c>
      <c r="K8" s="7">
        <v>131.69</v>
      </c>
    </row>
    <row r="9" spans="1:12" x14ac:dyDescent="0.25">
      <c r="A9">
        <v>6</v>
      </c>
      <c r="B9" s="5">
        <v>151.19</v>
      </c>
      <c r="D9">
        <v>6</v>
      </c>
      <c r="E9" s="7">
        <v>104.7</v>
      </c>
      <c r="G9">
        <v>6</v>
      </c>
      <c r="H9" s="7">
        <v>198.46</v>
      </c>
      <c r="J9">
        <v>6</v>
      </c>
      <c r="K9" s="7">
        <v>131.69</v>
      </c>
    </row>
    <row r="10" spans="1:12" x14ac:dyDescent="0.25">
      <c r="A10">
        <v>7</v>
      </c>
      <c r="B10" s="5">
        <v>151.18</v>
      </c>
      <c r="D10">
        <v>7</v>
      </c>
      <c r="E10" s="7">
        <v>104.7</v>
      </c>
      <c r="G10">
        <v>7</v>
      </c>
      <c r="H10" s="7">
        <v>198.46</v>
      </c>
      <c r="J10">
        <v>7</v>
      </c>
      <c r="K10" s="7">
        <v>131.68</v>
      </c>
    </row>
    <row r="11" spans="1:12" x14ac:dyDescent="0.25">
      <c r="A11">
        <v>8</v>
      </c>
      <c r="B11" s="7">
        <v>151.19</v>
      </c>
      <c r="D11">
        <v>8</v>
      </c>
      <c r="E11" s="7">
        <v>104.7</v>
      </c>
      <c r="G11">
        <v>8</v>
      </c>
      <c r="H11" s="7">
        <v>198.46</v>
      </c>
      <c r="J11">
        <v>8</v>
      </c>
      <c r="K11" s="7">
        <v>131.69</v>
      </c>
    </row>
    <row r="12" spans="1:12" x14ac:dyDescent="0.25">
      <c r="A12">
        <v>9</v>
      </c>
      <c r="B12" s="7">
        <v>151.18</v>
      </c>
      <c r="D12">
        <v>9</v>
      </c>
      <c r="E12" s="7">
        <v>104.7</v>
      </c>
      <c r="G12">
        <v>9</v>
      </c>
      <c r="H12" s="7">
        <v>198.47</v>
      </c>
      <c r="J12">
        <v>9</v>
      </c>
      <c r="K12" s="7">
        <v>131.69999999999999</v>
      </c>
    </row>
    <row r="13" spans="1:12" x14ac:dyDescent="0.25">
      <c r="A13">
        <v>10</v>
      </c>
      <c r="B13" s="7">
        <v>151.18</v>
      </c>
      <c r="D13">
        <v>10</v>
      </c>
      <c r="E13" s="7">
        <v>104.7</v>
      </c>
      <c r="G13">
        <v>10</v>
      </c>
      <c r="H13" s="7">
        <v>198.46</v>
      </c>
      <c r="J13">
        <v>10</v>
      </c>
      <c r="K13" s="7">
        <v>131.69999999999999</v>
      </c>
    </row>
    <row r="14" spans="1:12" x14ac:dyDescent="0.25">
      <c r="A14">
        <v>11</v>
      </c>
      <c r="B14" s="7">
        <v>151.19999999999999</v>
      </c>
      <c r="D14">
        <v>11</v>
      </c>
      <c r="E14" s="7">
        <v>104.7</v>
      </c>
      <c r="G14">
        <v>11</v>
      </c>
      <c r="H14" s="7">
        <v>198.47</v>
      </c>
      <c r="J14">
        <v>11</v>
      </c>
      <c r="K14" s="7">
        <v>131.69999999999999</v>
      </c>
    </row>
    <row r="15" spans="1:12" x14ac:dyDescent="0.25">
      <c r="A15">
        <v>12</v>
      </c>
      <c r="B15" s="7">
        <v>151.19</v>
      </c>
      <c r="D15">
        <v>12</v>
      </c>
      <c r="E15" s="7">
        <v>104.72</v>
      </c>
      <c r="G15">
        <v>12</v>
      </c>
      <c r="H15" s="7">
        <v>198.47</v>
      </c>
      <c r="J15">
        <v>12</v>
      </c>
      <c r="K15" s="7">
        <v>131.69999999999999</v>
      </c>
    </row>
    <row r="16" spans="1:12" x14ac:dyDescent="0.25">
      <c r="A16">
        <v>13</v>
      </c>
      <c r="B16" s="7">
        <v>151.19</v>
      </c>
      <c r="D16">
        <v>13</v>
      </c>
      <c r="E16" s="7">
        <v>104.7</v>
      </c>
      <c r="G16">
        <v>13</v>
      </c>
      <c r="H16" s="7">
        <v>198.47</v>
      </c>
      <c r="J16">
        <v>13</v>
      </c>
      <c r="K16" s="7">
        <v>131.69999999999999</v>
      </c>
    </row>
    <row r="17" spans="1:11" x14ac:dyDescent="0.25">
      <c r="A17">
        <v>14</v>
      </c>
      <c r="B17" s="7">
        <v>151.18</v>
      </c>
      <c r="D17">
        <v>14</v>
      </c>
      <c r="E17" s="7">
        <v>104.71</v>
      </c>
      <c r="G17">
        <v>14</v>
      </c>
      <c r="H17" s="7">
        <v>198.47</v>
      </c>
      <c r="J17">
        <v>14</v>
      </c>
      <c r="K17" s="7">
        <v>131.69999999999999</v>
      </c>
    </row>
    <row r="18" spans="1:11" x14ac:dyDescent="0.25">
      <c r="A18">
        <v>15</v>
      </c>
      <c r="B18" s="7">
        <v>151.16999999999999</v>
      </c>
      <c r="D18">
        <v>15</v>
      </c>
      <c r="E18" s="7">
        <v>104.71</v>
      </c>
      <c r="G18">
        <v>15</v>
      </c>
      <c r="H18" s="7">
        <v>198.47</v>
      </c>
      <c r="J18">
        <v>15</v>
      </c>
      <c r="K18" s="7">
        <v>131.69</v>
      </c>
    </row>
    <row r="19" spans="1:11" x14ac:dyDescent="0.25">
      <c r="A19">
        <v>16</v>
      </c>
      <c r="B19" s="7">
        <v>151.19999999999999</v>
      </c>
      <c r="D19">
        <v>16</v>
      </c>
      <c r="E19" s="7">
        <v>104.7</v>
      </c>
      <c r="G19">
        <v>16</v>
      </c>
      <c r="H19" s="7">
        <v>198.46</v>
      </c>
      <c r="J19">
        <v>16</v>
      </c>
      <c r="K19" s="7">
        <v>131.69</v>
      </c>
    </row>
    <row r="20" spans="1:11" x14ac:dyDescent="0.25">
      <c r="A20">
        <v>17</v>
      </c>
      <c r="B20" s="7">
        <v>151.19</v>
      </c>
      <c r="D20">
        <v>17</v>
      </c>
      <c r="E20" s="7">
        <v>104.7</v>
      </c>
      <c r="G20">
        <v>17</v>
      </c>
      <c r="H20" s="7">
        <v>198.47</v>
      </c>
      <c r="J20">
        <v>17</v>
      </c>
      <c r="K20" s="7">
        <v>131.69999999999999</v>
      </c>
    </row>
    <row r="21" spans="1:11" x14ac:dyDescent="0.25">
      <c r="A21">
        <v>18</v>
      </c>
      <c r="B21" s="7">
        <v>151.19</v>
      </c>
      <c r="D21">
        <v>18</v>
      </c>
      <c r="E21" s="7">
        <v>104.7</v>
      </c>
      <c r="G21">
        <v>18</v>
      </c>
      <c r="H21" s="7">
        <v>198.47</v>
      </c>
      <c r="J21">
        <v>18</v>
      </c>
      <c r="K21" s="7">
        <v>131.69</v>
      </c>
    </row>
    <row r="22" spans="1:11" x14ac:dyDescent="0.25">
      <c r="A22">
        <v>19</v>
      </c>
      <c r="B22" s="7">
        <v>151.19999999999999</v>
      </c>
      <c r="D22">
        <v>19</v>
      </c>
      <c r="E22" s="7">
        <v>104.7</v>
      </c>
      <c r="G22">
        <v>19</v>
      </c>
      <c r="H22" s="7">
        <v>198.47</v>
      </c>
      <c r="J22">
        <v>19</v>
      </c>
      <c r="K22" s="7">
        <v>131.69</v>
      </c>
    </row>
    <row r="23" spans="1:11" x14ac:dyDescent="0.25">
      <c r="A23">
        <v>20</v>
      </c>
      <c r="B23" s="7">
        <v>151.18</v>
      </c>
      <c r="D23">
        <v>20</v>
      </c>
      <c r="E23" s="7">
        <v>104.7</v>
      </c>
      <c r="G23">
        <v>20</v>
      </c>
      <c r="H23" s="7">
        <v>198.47</v>
      </c>
      <c r="J23">
        <v>20</v>
      </c>
      <c r="K23" s="7">
        <v>131.69</v>
      </c>
    </row>
    <row r="24" spans="1:11" x14ac:dyDescent="0.25">
      <c r="A24">
        <v>21</v>
      </c>
      <c r="B24" s="7">
        <v>151.18</v>
      </c>
      <c r="D24">
        <v>21</v>
      </c>
      <c r="E24" s="7">
        <v>104.69</v>
      </c>
      <c r="G24">
        <v>21</v>
      </c>
      <c r="H24" s="7">
        <v>198.47</v>
      </c>
      <c r="J24">
        <v>21</v>
      </c>
      <c r="K24" s="7">
        <v>131.69999999999999</v>
      </c>
    </row>
    <row r="25" spans="1:11" x14ac:dyDescent="0.25">
      <c r="A25">
        <v>22</v>
      </c>
      <c r="B25" s="7">
        <v>151.19999999999999</v>
      </c>
      <c r="D25">
        <v>22</v>
      </c>
      <c r="E25" s="7">
        <v>104.69</v>
      </c>
      <c r="G25">
        <v>22</v>
      </c>
      <c r="H25" s="7">
        <v>198.47</v>
      </c>
      <c r="J25">
        <v>22</v>
      </c>
      <c r="K25" s="7">
        <v>131.69999999999999</v>
      </c>
    </row>
    <row r="26" spans="1:11" x14ac:dyDescent="0.25">
      <c r="A26">
        <v>23</v>
      </c>
      <c r="B26" s="7">
        <v>151.19999999999999</v>
      </c>
      <c r="D26">
        <v>23</v>
      </c>
      <c r="E26" s="7">
        <v>104.71</v>
      </c>
      <c r="G26">
        <v>23</v>
      </c>
      <c r="H26" s="7">
        <v>198.47</v>
      </c>
      <c r="J26">
        <v>23</v>
      </c>
      <c r="K26" s="7">
        <v>131.69</v>
      </c>
    </row>
    <row r="27" spans="1:11" x14ac:dyDescent="0.25">
      <c r="A27">
        <v>24</v>
      </c>
      <c r="B27" s="7">
        <v>151.19</v>
      </c>
      <c r="D27">
        <v>24</v>
      </c>
      <c r="E27" s="7">
        <v>104.7</v>
      </c>
      <c r="G27">
        <v>24</v>
      </c>
      <c r="H27" s="7">
        <v>198.47</v>
      </c>
      <c r="J27">
        <v>24</v>
      </c>
      <c r="K27" s="7">
        <v>131.69999999999999</v>
      </c>
    </row>
    <row r="28" spans="1:11" x14ac:dyDescent="0.25">
      <c r="A28">
        <v>25</v>
      </c>
      <c r="B28" s="7">
        <v>151.19999999999999</v>
      </c>
      <c r="D28">
        <v>25</v>
      </c>
      <c r="E28" s="7">
        <v>104.7</v>
      </c>
      <c r="G28">
        <v>25</v>
      </c>
      <c r="H28" s="7">
        <v>198.47</v>
      </c>
      <c r="J28">
        <v>25</v>
      </c>
      <c r="K28" s="7">
        <v>131.69999999999999</v>
      </c>
    </row>
    <row r="29" spans="1:11" x14ac:dyDescent="0.25">
      <c r="A29">
        <v>26</v>
      </c>
      <c r="B29" s="7">
        <v>151.19</v>
      </c>
      <c r="D29">
        <v>26</v>
      </c>
      <c r="E29" s="7">
        <v>104.7</v>
      </c>
      <c r="G29">
        <v>26</v>
      </c>
      <c r="H29" s="7">
        <v>198.47</v>
      </c>
      <c r="J29">
        <v>26</v>
      </c>
      <c r="K29" s="7">
        <v>131.69999999999999</v>
      </c>
    </row>
    <row r="30" spans="1:11" x14ac:dyDescent="0.25">
      <c r="A30">
        <v>27</v>
      </c>
      <c r="B30" s="7">
        <v>151.18</v>
      </c>
      <c r="D30">
        <v>27</v>
      </c>
      <c r="E30" s="7">
        <v>104.7</v>
      </c>
      <c r="G30">
        <v>27</v>
      </c>
      <c r="H30" s="7">
        <v>198.47</v>
      </c>
      <c r="J30">
        <v>27</v>
      </c>
      <c r="K30" s="7">
        <v>131.69999999999999</v>
      </c>
    </row>
    <row r="31" spans="1:11" x14ac:dyDescent="0.25">
      <c r="A31">
        <v>28</v>
      </c>
      <c r="B31" s="7">
        <v>151.19999999999999</v>
      </c>
      <c r="D31">
        <v>28</v>
      </c>
      <c r="E31" s="7">
        <v>104.7</v>
      </c>
      <c r="G31">
        <v>28</v>
      </c>
      <c r="H31" s="7">
        <v>198.46</v>
      </c>
      <c r="J31">
        <v>28</v>
      </c>
      <c r="K31" s="7">
        <v>131.69999999999999</v>
      </c>
    </row>
    <row r="32" spans="1:11" x14ac:dyDescent="0.25">
      <c r="A32">
        <v>29</v>
      </c>
      <c r="B32" s="7">
        <v>151.19</v>
      </c>
      <c r="D32">
        <v>29</v>
      </c>
      <c r="E32" s="7">
        <v>104.7</v>
      </c>
      <c r="G32">
        <v>29</v>
      </c>
      <c r="H32" s="7">
        <v>198.47</v>
      </c>
      <c r="J32">
        <v>29</v>
      </c>
      <c r="K32" s="7">
        <v>131.69999999999999</v>
      </c>
    </row>
    <row r="33" spans="1:11" x14ac:dyDescent="0.25">
      <c r="A33">
        <v>30</v>
      </c>
      <c r="B33" s="7">
        <v>151.19999999999999</v>
      </c>
      <c r="D33">
        <v>30</v>
      </c>
      <c r="E33" s="7">
        <v>104.7</v>
      </c>
      <c r="G33">
        <v>30</v>
      </c>
      <c r="H33" s="7">
        <v>198.47</v>
      </c>
      <c r="J33">
        <v>30</v>
      </c>
      <c r="K33" s="7">
        <v>131.69999999999999</v>
      </c>
    </row>
    <row r="35" spans="1:11" x14ac:dyDescent="0.25">
      <c r="A35" s="9" t="s">
        <v>29</v>
      </c>
      <c r="B35" s="9"/>
      <c r="D35" s="9" t="s">
        <v>28</v>
      </c>
      <c r="E35" s="9"/>
    </row>
    <row r="36" spans="1:11" x14ac:dyDescent="0.25">
      <c r="A36" t="s">
        <v>2</v>
      </c>
      <c r="B36" t="s">
        <v>4</v>
      </c>
      <c r="D36" t="s">
        <v>2</v>
      </c>
      <c r="E36" t="s">
        <v>4</v>
      </c>
    </row>
    <row r="37" spans="1:11" x14ac:dyDescent="0.25">
      <c r="A37">
        <v>1</v>
      </c>
      <c r="B37" s="8">
        <v>51.6</v>
      </c>
      <c r="D37" s="1">
        <v>1</v>
      </c>
      <c r="E37" s="7">
        <v>91.18</v>
      </c>
    </row>
    <row r="38" spans="1:11" x14ac:dyDescent="0.25">
      <c r="A38">
        <v>2</v>
      </c>
      <c r="B38" s="8">
        <v>51.61</v>
      </c>
      <c r="D38" s="1">
        <v>2</v>
      </c>
      <c r="E38" s="7">
        <v>91.19</v>
      </c>
    </row>
    <row r="39" spans="1:11" x14ac:dyDescent="0.25">
      <c r="A39">
        <v>3</v>
      </c>
      <c r="B39" s="8">
        <v>51.61</v>
      </c>
      <c r="D39" s="1">
        <v>3</v>
      </c>
      <c r="E39" s="7">
        <v>91.19</v>
      </c>
    </row>
    <row r="40" spans="1:11" x14ac:dyDescent="0.25">
      <c r="A40">
        <v>4</v>
      </c>
      <c r="B40" s="8">
        <v>51.6</v>
      </c>
      <c r="D40" s="1">
        <v>4</v>
      </c>
      <c r="E40" s="7">
        <v>91.19</v>
      </c>
    </row>
    <row r="41" spans="1:11" x14ac:dyDescent="0.25">
      <c r="A41">
        <v>5</v>
      </c>
      <c r="B41" s="8">
        <v>51.61</v>
      </c>
      <c r="D41" s="1">
        <v>5</v>
      </c>
      <c r="E41" s="7">
        <v>91.19</v>
      </c>
    </row>
    <row r="42" spans="1:11" x14ac:dyDescent="0.25">
      <c r="A42">
        <v>6</v>
      </c>
      <c r="B42" s="8">
        <v>51.61</v>
      </c>
      <c r="D42" s="1">
        <v>6</v>
      </c>
      <c r="E42" s="7">
        <v>91.19</v>
      </c>
    </row>
    <row r="43" spans="1:11" x14ac:dyDescent="0.25">
      <c r="A43">
        <v>7</v>
      </c>
      <c r="B43" s="8">
        <v>51.61</v>
      </c>
      <c r="D43" s="1">
        <v>7</v>
      </c>
      <c r="E43" s="7">
        <v>91.2</v>
      </c>
    </row>
    <row r="44" spans="1:11" x14ac:dyDescent="0.25">
      <c r="A44">
        <v>8</v>
      </c>
      <c r="B44" s="8">
        <v>51.61</v>
      </c>
      <c r="D44" s="1">
        <v>8</v>
      </c>
      <c r="E44" s="7">
        <v>91.19</v>
      </c>
    </row>
    <row r="45" spans="1:11" x14ac:dyDescent="0.25">
      <c r="A45">
        <v>9</v>
      </c>
      <c r="B45" s="6">
        <v>51.62</v>
      </c>
      <c r="D45" s="1">
        <v>9</v>
      </c>
      <c r="E45" s="7">
        <v>91.18</v>
      </c>
    </row>
    <row r="46" spans="1:11" x14ac:dyDescent="0.25">
      <c r="A46">
        <v>10</v>
      </c>
      <c r="B46" s="8">
        <v>51.6</v>
      </c>
      <c r="D46" s="1">
        <v>10</v>
      </c>
      <c r="E46" s="7">
        <v>91.18</v>
      </c>
    </row>
    <row r="47" spans="1:11" x14ac:dyDescent="0.25">
      <c r="A47">
        <v>11</v>
      </c>
      <c r="B47" s="8">
        <v>51.61</v>
      </c>
      <c r="D47" s="1">
        <v>11</v>
      </c>
      <c r="E47" s="7">
        <v>91.18</v>
      </c>
    </row>
    <row r="48" spans="1:11" x14ac:dyDescent="0.25">
      <c r="A48">
        <v>12</v>
      </c>
      <c r="B48" s="8">
        <v>51.61</v>
      </c>
      <c r="D48" s="1">
        <v>12</v>
      </c>
      <c r="E48" s="7">
        <v>91.19</v>
      </c>
    </row>
    <row r="49" spans="1:5" x14ac:dyDescent="0.25">
      <c r="A49">
        <v>13</v>
      </c>
      <c r="B49" s="8">
        <v>51.61</v>
      </c>
      <c r="D49" s="1">
        <v>13</v>
      </c>
      <c r="E49" s="7">
        <v>91.19</v>
      </c>
    </row>
    <row r="50" spans="1:5" x14ac:dyDescent="0.25">
      <c r="A50">
        <v>14</v>
      </c>
      <c r="B50" s="8">
        <v>51.61</v>
      </c>
      <c r="D50" s="1">
        <v>14</v>
      </c>
      <c r="E50" s="7">
        <v>91.18</v>
      </c>
    </row>
    <row r="51" spans="1:5" x14ac:dyDescent="0.25">
      <c r="A51">
        <v>15</v>
      </c>
      <c r="B51" s="8">
        <v>51.61</v>
      </c>
      <c r="D51" s="1">
        <v>15</v>
      </c>
      <c r="E51" s="7">
        <v>91.18</v>
      </c>
    </row>
    <row r="52" spans="1:5" x14ac:dyDescent="0.25">
      <c r="A52">
        <v>16</v>
      </c>
      <c r="B52" s="8">
        <v>51.61</v>
      </c>
      <c r="D52" s="1">
        <v>16</v>
      </c>
      <c r="E52" s="7">
        <v>91.18</v>
      </c>
    </row>
    <row r="53" spans="1:5" x14ac:dyDescent="0.25">
      <c r="A53">
        <v>17</v>
      </c>
      <c r="B53" s="8">
        <v>51.61</v>
      </c>
      <c r="D53" s="1">
        <v>17</v>
      </c>
      <c r="E53" s="7">
        <v>91.19</v>
      </c>
    </row>
    <row r="54" spans="1:5" x14ac:dyDescent="0.25">
      <c r="A54">
        <v>18</v>
      </c>
      <c r="B54" s="8">
        <v>51.61</v>
      </c>
      <c r="D54" s="1">
        <v>18</v>
      </c>
      <c r="E54" s="7">
        <v>91.18</v>
      </c>
    </row>
    <row r="55" spans="1:5" x14ac:dyDescent="0.25">
      <c r="A55">
        <v>19</v>
      </c>
      <c r="B55" s="8">
        <v>51.61</v>
      </c>
      <c r="D55" s="1">
        <v>19</v>
      </c>
      <c r="E55" s="7">
        <v>91.19</v>
      </c>
    </row>
    <row r="56" spans="1:5" x14ac:dyDescent="0.25">
      <c r="A56">
        <v>20</v>
      </c>
      <c r="B56" s="8">
        <v>51.61</v>
      </c>
      <c r="D56" s="1">
        <v>20</v>
      </c>
      <c r="E56" s="7">
        <v>91.18</v>
      </c>
    </row>
    <row r="57" spans="1:5" x14ac:dyDescent="0.25">
      <c r="A57">
        <v>21</v>
      </c>
      <c r="B57" s="8">
        <v>51.61</v>
      </c>
      <c r="D57" s="1">
        <v>21</v>
      </c>
      <c r="E57" s="7">
        <v>91.18</v>
      </c>
    </row>
    <row r="58" spans="1:5" x14ac:dyDescent="0.25">
      <c r="A58">
        <v>22</v>
      </c>
      <c r="B58" s="8">
        <v>51.61</v>
      </c>
      <c r="D58" s="1">
        <v>22</v>
      </c>
      <c r="E58" s="7">
        <v>91.18</v>
      </c>
    </row>
    <row r="59" spans="1:5" x14ac:dyDescent="0.25">
      <c r="A59">
        <v>23</v>
      </c>
      <c r="B59" s="8">
        <v>51.61</v>
      </c>
      <c r="D59" s="1">
        <v>23</v>
      </c>
      <c r="E59" s="7">
        <v>91.19</v>
      </c>
    </row>
    <row r="60" spans="1:5" x14ac:dyDescent="0.25">
      <c r="A60">
        <v>24</v>
      </c>
      <c r="B60" s="8">
        <v>51.61</v>
      </c>
      <c r="D60" s="1">
        <v>24</v>
      </c>
      <c r="E60" s="7">
        <v>91.19</v>
      </c>
    </row>
    <row r="61" spans="1:5" x14ac:dyDescent="0.25">
      <c r="A61">
        <v>25</v>
      </c>
      <c r="B61" s="8">
        <v>51.61</v>
      </c>
      <c r="D61" s="1">
        <v>25</v>
      </c>
      <c r="E61" s="7">
        <v>91.19</v>
      </c>
    </row>
    <row r="62" spans="1:5" x14ac:dyDescent="0.25">
      <c r="A62">
        <v>26</v>
      </c>
      <c r="B62" s="6">
        <v>51.6</v>
      </c>
      <c r="D62" s="1">
        <v>26</v>
      </c>
      <c r="E62" s="7">
        <v>91.18</v>
      </c>
    </row>
    <row r="63" spans="1:5" x14ac:dyDescent="0.25">
      <c r="A63">
        <v>27</v>
      </c>
      <c r="B63" s="8">
        <v>51.61</v>
      </c>
      <c r="D63" s="1">
        <v>27</v>
      </c>
      <c r="E63" s="7">
        <v>91.19</v>
      </c>
    </row>
    <row r="64" spans="1:5" x14ac:dyDescent="0.25">
      <c r="A64">
        <v>28</v>
      </c>
      <c r="B64" s="8">
        <v>51.61</v>
      </c>
      <c r="D64" s="1">
        <v>28</v>
      </c>
      <c r="E64" s="7">
        <v>91.2</v>
      </c>
    </row>
    <row r="65" spans="1:5" x14ac:dyDescent="0.25">
      <c r="A65">
        <v>29</v>
      </c>
      <c r="B65" s="6">
        <v>51.61</v>
      </c>
      <c r="D65" s="1">
        <v>29</v>
      </c>
      <c r="E65" s="7">
        <v>91.2</v>
      </c>
    </row>
    <row r="66" spans="1:5" x14ac:dyDescent="0.25">
      <c r="A66">
        <v>30</v>
      </c>
      <c r="B66" s="6">
        <v>51.62</v>
      </c>
      <c r="D66" s="1">
        <v>30</v>
      </c>
      <c r="E66" s="7">
        <v>91.18</v>
      </c>
    </row>
  </sheetData>
  <mergeCells count="3">
    <mergeCell ref="A1:L1"/>
    <mergeCell ref="A35:B35"/>
    <mergeCell ref="D35:E35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2" sqref="A12"/>
    </sheetView>
  </sheetViews>
  <sheetFormatPr baseColWidth="10" defaultRowHeight="15" x14ac:dyDescent="0.25"/>
  <cols>
    <col min="1" max="1" width="13.5703125" bestFit="1" customWidth="1"/>
    <col min="2" max="2" width="15.85546875" bestFit="1" customWidth="1"/>
  </cols>
  <sheetData>
    <row r="1" spans="1:2" x14ac:dyDescent="0.25">
      <c r="A1" s="9" t="s">
        <v>14</v>
      </c>
      <c r="B1" s="9"/>
    </row>
    <row r="2" spans="1:2" x14ac:dyDescent="0.25">
      <c r="A2" t="s">
        <v>15</v>
      </c>
      <c r="B2" t="s">
        <v>20</v>
      </c>
    </row>
    <row r="3" spans="1:2" x14ac:dyDescent="0.25">
      <c r="A3" t="s">
        <v>16</v>
      </c>
      <c r="B3">
        <v>0.01</v>
      </c>
    </row>
    <row r="5" spans="1:2" x14ac:dyDescent="0.25">
      <c r="A5" t="s">
        <v>17</v>
      </c>
      <c r="B5" t="s">
        <v>34</v>
      </c>
    </row>
    <row r="6" spans="1:2" x14ac:dyDescent="0.25">
      <c r="A6" t="s">
        <v>18</v>
      </c>
      <c r="B6">
        <v>80</v>
      </c>
    </row>
    <row r="7" spans="1:2" x14ac:dyDescent="0.25">
      <c r="A7" t="s">
        <v>19</v>
      </c>
      <c r="B7">
        <v>4</v>
      </c>
    </row>
    <row r="9" spans="1:2" x14ac:dyDescent="0.25">
      <c r="A9" t="s">
        <v>17</v>
      </c>
      <c r="B9" t="s">
        <v>34</v>
      </c>
    </row>
    <row r="10" spans="1:2" x14ac:dyDescent="0.25">
      <c r="A10" t="s">
        <v>18</v>
      </c>
      <c r="B10">
        <v>200</v>
      </c>
    </row>
    <row r="11" spans="1:2" x14ac:dyDescent="0.25">
      <c r="A11" t="s">
        <v>19</v>
      </c>
      <c r="B11">
        <v>25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Análisis</vt:lpstr>
      <vt:lpstr>Cubicaje de tubos</vt:lpstr>
      <vt:lpstr>Mediciones</vt:lpstr>
      <vt:lpstr>Instrumentos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Steve Alberto Mena Navarro </cp:lastModifiedBy>
  <dcterms:created xsi:type="dcterms:W3CDTF">2018-08-01T14:31:45Z</dcterms:created>
  <dcterms:modified xsi:type="dcterms:W3CDTF">2019-03-14T05:49:48Z</dcterms:modified>
</cp:coreProperties>
</file>