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ramhall@tqs.com\Documents\Steve\Github\DataScienceStats1\Unit10\"/>
    </mc:Choice>
  </mc:AlternateContent>
  <xr:revisionPtr revIDLastSave="0" documentId="10_ncr:140008_{AE002FFC-0123-4102-9199-F770AB1321AE}" xr6:coauthVersionLast="31" xr6:coauthVersionMax="31" xr10:uidLastSave="{00000000-0000-0000-0000-000000000000}"/>
  <bookViews>
    <workbookView xWindow="0" yWindow="0" windowWidth="23040" windowHeight="9096" activeTab="1"/>
  </bookViews>
  <sheets>
    <sheet name="B0 &amp; B1" sheetId="3" r:id="rId1"/>
    <sheet name="Sheet2" sheetId="1" r:id="rId2"/>
    <sheet name="Sheet1" sheetId="2" r:id="rId3"/>
  </sheets>
  <calcPr calcId="0"/>
</workbook>
</file>

<file path=xl/calcChain.xml><?xml version="1.0" encoding="utf-8"?>
<calcChain xmlns="http://schemas.openxmlformats.org/spreadsheetml/2006/main">
  <c r="B27" i="1" l="1"/>
  <c r="C24" i="1"/>
  <c r="C23" i="1"/>
  <c r="B23" i="1"/>
  <c r="B24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B26" i="1"/>
  <c r="B25" i="1"/>
  <c r="D2" i="1"/>
  <c r="E2" i="1" s="1"/>
  <c r="C2" i="3"/>
  <c r="D2" i="3"/>
  <c r="E2" i="3"/>
  <c r="I2" i="3" s="1"/>
  <c r="F2" i="3"/>
  <c r="G2" i="3"/>
  <c r="H2" i="3" s="1"/>
  <c r="E3" i="3"/>
  <c r="F3" i="3"/>
  <c r="G3" i="3"/>
  <c r="H3" i="3" s="1"/>
  <c r="E4" i="3"/>
  <c r="F4" i="3"/>
  <c r="G4" i="3"/>
  <c r="H4" i="3" s="1"/>
  <c r="I4" i="3"/>
  <c r="E5" i="3"/>
  <c r="F5" i="3"/>
  <c r="G5" i="3"/>
  <c r="H5" i="3"/>
  <c r="I5" i="3"/>
  <c r="E6" i="3"/>
  <c r="F6" i="3"/>
  <c r="G6" i="3"/>
  <c r="I6" i="3" s="1"/>
  <c r="H6" i="3"/>
  <c r="E7" i="3"/>
  <c r="F7" i="3"/>
  <c r="G7" i="3"/>
  <c r="H7" i="3"/>
  <c r="I7" i="3"/>
  <c r="E8" i="3"/>
  <c r="F8" i="3"/>
  <c r="G8" i="3"/>
  <c r="I8" i="3" s="1"/>
  <c r="H8" i="3"/>
  <c r="E9" i="3"/>
  <c r="F9" i="3"/>
  <c r="G9" i="3"/>
  <c r="H9" i="3" s="1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I12" i="3" s="1"/>
  <c r="H12" i="3"/>
  <c r="E13" i="3"/>
  <c r="F13" i="3"/>
  <c r="G13" i="3"/>
  <c r="H13" i="3" s="1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I16" i="3" s="1"/>
  <c r="H16" i="3"/>
  <c r="E17" i="3"/>
  <c r="F17" i="3"/>
  <c r="G17" i="3"/>
  <c r="H17" i="3" s="1"/>
  <c r="E18" i="3"/>
  <c r="F18" i="3"/>
  <c r="G18" i="3"/>
  <c r="H18" i="3"/>
  <c r="I18" i="3"/>
  <c r="E19" i="3"/>
  <c r="I19" i="3" s="1"/>
  <c r="F19" i="3"/>
  <c r="G19" i="3"/>
  <c r="H19" i="3"/>
  <c r="E20" i="3"/>
  <c r="F20" i="3"/>
  <c r="G20" i="3"/>
  <c r="I20" i="3" s="1"/>
  <c r="H20" i="3"/>
  <c r="E21" i="3"/>
  <c r="F21" i="3"/>
  <c r="G21" i="3"/>
  <c r="H21" i="3" s="1"/>
  <c r="E22" i="3"/>
  <c r="F22" i="3"/>
  <c r="G22" i="3"/>
  <c r="H22" i="3"/>
  <c r="I22" i="3"/>
  <c r="F2" i="1" l="1"/>
  <c r="I17" i="3"/>
  <c r="I13" i="3"/>
  <c r="I9" i="3"/>
  <c r="I3" i="3"/>
  <c r="J2" i="3" s="1"/>
  <c r="K2" i="3" s="1"/>
  <c r="I21" i="3"/>
  <c r="G2" i="1" l="1"/>
  <c r="B30" i="1" s="1"/>
  <c r="B31" i="1" s="1"/>
  <c r="L5" i="1"/>
  <c r="L9" i="1"/>
  <c r="L13" i="1"/>
  <c r="L17" i="1"/>
  <c r="L21" i="1"/>
  <c r="I4" i="1"/>
  <c r="I8" i="1"/>
  <c r="I12" i="1"/>
  <c r="I16" i="1"/>
  <c r="I20" i="1"/>
  <c r="H2" i="1"/>
  <c r="C30" i="1" s="1"/>
  <c r="C31" i="1" s="1"/>
  <c r="L6" i="1"/>
  <c r="L10" i="1"/>
  <c r="L14" i="1"/>
  <c r="L18" i="1"/>
  <c r="L22" i="1"/>
  <c r="I5" i="1"/>
  <c r="I9" i="1"/>
  <c r="I13" i="1"/>
  <c r="I17" i="1"/>
  <c r="I21" i="1"/>
  <c r="L3" i="1"/>
  <c r="L7" i="1"/>
  <c r="L11" i="1"/>
  <c r="L15" i="1"/>
  <c r="L19" i="1"/>
  <c r="L2" i="1"/>
  <c r="I6" i="1"/>
  <c r="I10" i="1"/>
  <c r="I14" i="1"/>
  <c r="I18" i="1"/>
  <c r="I22" i="1"/>
  <c r="L4" i="1"/>
  <c r="L8" i="1"/>
  <c r="L12" i="1"/>
  <c r="L16" i="1"/>
  <c r="L20" i="1"/>
  <c r="I3" i="1"/>
  <c r="I7" i="1"/>
  <c r="I11" i="1"/>
  <c r="I15" i="1"/>
  <c r="I19" i="1"/>
  <c r="I2" i="1"/>
  <c r="J2" i="1" l="1"/>
  <c r="K2" i="1"/>
  <c r="J7" i="1"/>
  <c r="K7" i="1"/>
  <c r="N12" i="1"/>
  <c r="M12" i="1"/>
  <c r="K18" i="1"/>
  <c r="J18" i="1"/>
  <c r="M2" i="1"/>
  <c r="N2" i="1"/>
  <c r="M7" i="1"/>
  <c r="N7" i="1"/>
  <c r="J13" i="1"/>
  <c r="K13" i="1"/>
  <c r="N18" i="1"/>
  <c r="M18" i="1"/>
  <c r="J8" i="1"/>
  <c r="K8" i="1"/>
  <c r="M13" i="1"/>
  <c r="N13" i="1"/>
  <c r="J19" i="1"/>
  <c r="K19" i="1"/>
  <c r="J3" i="1"/>
  <c r="K3" i="1"/>
  <c r="N8" i="1"/>
  <c r="M8" i="1"/>
  <c r="J14" i="1"/>
  <c r="K14" i="1"/>
  <c r="M19" i="1"/>
  <c r="N19" i="1"/>
  <c r="M3" i="1"/>
  <c r="N3" i="1"/>
  <c r="J9" i="1"/>
  <c r="K9" i="1"/>
  <c r="N14" i="1"/>
  <c r="M14" i="1"/>
  <c r="J20" i="1"/>
  <c r="K20" i="1"/>
  <c r="J4" i="1"/>
  <c r="K4" i="1"/>
  <c r="M9" i="1"/>
  <c r="N9" i="1"/>
  <c r="J15" i="1"/>
  <c r="K15" i="1"/>
  <c r="M20" i="1"/>
  <c r="N20" i="1"/>
  <c r="M4" i="1"/>
  <c r="N4" i="1"/>
  <c r="J10" i="1"/>
  <c r="K10" i="1"/>
  <c r="M15" i="1"/>
  <c r="N15" i="1"/>
  <c r="J21" i="1"/>
  <c r="K21" i="1"/>
  <c r="J5" i="1"/>
  <c r="K5" i="1"/>
  <c r="N10" i="1"/>
  <c r="M10" i="1"/>
  <c r="K16" i="1"/>
  <c r="J16" i="1"/>
  <c r="M21" i="1"/>
  <c r="N21" i="1"/>
  <c r="M5" i="1"/>
  <c r="N5" i="1"/>
  <c r="J11" i="1"/>
  <c r="K11" i="1"/>
  <c r="M16" i="1"/>
  <c r="N16" i="1"/>
  <c r="K22" i="1"/>
  <c r="J22" i="1"/>
  <c r="K6" i="1"/>
  <c r="J6" i="1"/>
  <c r="M11" i="1"/>
  <c r="N11" i="1"/>
  <c r="J17" i="1"/>
  <c r="K17" i="1"/>
  <c r="N22" i="1"/>
  <c r="M22" i="1"/>
  <c r="N6" i="1"/>
  <c r="M6" i="1"/>
  <c r="J12" i="1"/>
  <c r="K12" i="1"/>
  <c r="M17" i="1"/>
  <c r="N17" i="1"/>
  <c r="B6" i="2" l="1"/>
  <c r="B20" i="2" s="1"/>
  <c r="B5" i="2"/>
  <c r="B3" i="2"/>
  <c r="B13" i="2" l="1"/>
</calcChain>
</file>

<file path=xl/sharedStrings.xml><?xml version="1.0" encoding="utf-8"?>
<sst xmlns="http://schemas.openxmlformats.org/spreadsheetml/2006/main" count="45" uniqueCount="41">
  <si>
    <t>Mass</t>
  </si>
  <si>
    <t>Tcell</t>
  </si>
  <si>
    <t>Beta0</t>
  </si>
  <si>
    <t>Beta1</t>
  </si>
  <si>
    <t>2a</t>
  </si>
  <si>
    <t>2b</t>
  </si>
  <si>
    <t>t-stat</t>
  </si>
  <si>
    <t>Mean</t>
  </si>
  <si>
    <t>Alpha</t>
  </si>
  <si>
    <t>Est Std Dev</t>
  </si>
  <si>
    <t xml:space="preserve">N </t>
  </si>
  <si>
    <t>Tails</t>
  </si>
  <si>
    <t>t-crit</t>
  </si>
  <si>
    <t>p-value</t>
  </si>
  <si>
    <t>Mean(x)</t>
  </si>
  <si>
    <t>x-Mean(x)</t>
  </si>
  <si>
    <t>(x-Mean(x))^2</t>
  </si>
  <si>
    <t>Mean(y)</t>
  </si>
  <si>
    <t>y-Mean(y)</t>
  </si>
  <si>
    <t>(y-Mean(y))^2</t>
  </si>
  <si>
    <t>(x-Mean(x))*(y-Mean(y))</t>
  </si>
  <si>
    <t>Slope (Beta1)</t>
  </si>
  <si>
    <t>Y-Int (Beta0)</t>
  </si>
  <si>
    <t>N</t>
  </si>
  <si>
    <t>DF</t>
  </si>
  <si>
    <t>SigmaHat</t>
  </si>
  <si>
    <t>Expected(y)</t>
  </si>
  <si>
    <t>(Expected(y)-Observed(y))^2</t>
  </si>
  <si>
    <t>Std Dev</t>
  </si>
  <si>
    <t>Mass (x)</t>
  </si>
  <si>
    <t>Tcell (y)</t>
  </si>
  <si>
    <t>95% PI_Lo</t>
  </si>
  <si>
    <t>95% PI_Hi</t>
  </si>
  <si>
    <t>95% CL_Lo</t>
  </si>
  <si>
    <t>95% CL_Hi</t>
  </si>
  <si>
    <t>SE_B1</t>
  </si>
  <si>
    <t>SE_B0</t>
  </si>
  <si>
    <t>SE_Conf</t>
  </si>
  <si>
    <t>SE_Pred</t>
  </si>
  <si>
    <t>T-Stat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</si>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</sst>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indent="1"/>
    </xf>
    <xf numFmtId="0" fontId="16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6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T-Cell vs 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Tcell (y)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8441622922134733"/>
                  <c:y val="-0.135584354039078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3.33</c:v>
                </c:pt>
                <c:pt idx="1">
                  <c:v>4.62</c:v>
                </c:pt>
                <c:pt idx="2">
                  <c:v>5.43</c:v>
                </c:pt>
                <c:pt idx="3">
                  <c:v>5.73</c:v>
                </c:pt>
                <c:pt idx="4">
                  <c:v>6.12</c:v>
                </c:pt>
                <c:pt idx="5">
                  <c:v>6.29</c:v>
                </c:pt>
                <c:pt idx="6">
                  <c:v>6.45</c:v>
                </c:pt>
                <c:pt idx="7">
                  <c:v>6.51</c:v>
                </c:pt>
                <c:pt idx="8">
                  <c:v>6.65</c:v>
                </c:pt>
                <c:pt idx="9">
                  <c:v>6.75</c:v>
                </c:pt>
                <c:pt idx="10">
                  <c:v>6.81</c:v>
                </c:pt>
                <c:pt idx="11">
                  <c:v>7.56</c:v>
                </c:pt>
                <c:pt idx="12">
                  <c:v>7.83</c:v>
                </c:pt>
                <c:pt idx="13">
                  <c:v>8.02</c:v>
                </c:pt>
                <c:pt idx="14">
                  <c:v>8.06</c:v>
                </c:pt>
                <c:pt idx="15">
                  <c:v>8.18</c:v>
                </c:pt>
                <c:pt idx="16">
                  <c:v>9.08</c:v>
                </c:pt>
                <c:pt idx="17">
                  <c:v>9.15</c:v>
                </c:pt>
                <c:pt idx="18">
                  <c:v>9.35</c:v>
                </c:pt>
                <c:pt idx="19">
                  <c:v>9.42</c:v>
                </c:pt>
                <c:pt idx="20">
                  <c:v>9.9499999999999993</c:v>
                </c:pt>
              </c:numCache>
            </c:numRef>
          </c:xVal>
          <c:yVal>
            <c:numRef>
              <c:f>Sheet2!$C$2:$C$22</c:f>
              <c:numCache>
                <c:formatCode>General</c:formatCode>
                <c:ptCount val="21"/>
                <c:pt idx="0">
                  <c:v>0.252</c:v>
                </c:pt>
                <c:pt idx="1">
                  <c:v>0.26300000000000001</c:v>
                </c:pt>
                <c:pt idx="2">
                  <c:v>0.251</c:v>
                </c:pt>
                <c:pt idx="3">
                  <c:v>0.251</c:v>
                </c:pt>
                <c:pt idx="4">
                  <c:v>0.183</c:v>
                </c:pt>
                <c:pt idx="5">
                  <c:v>0.21299999999999999</c:v>
                </c:pt>
                <c:pt idx="6">
                  <c:v>0.33200000000000002</c:v>
                </c:pt>
                <c:pt idx="7">
                  <c:v>0.20300000000000001</c:v>
                </c:pt>
                <c:pt idx="8">
                  <c:v>0.252</c:v>
                </c:pt>
                <c:pt idx="9">
                  <c:v>0.34200000000000003</c:v>
                </c:pt>
                <c:pt idx="10">
                  <c:v>0.47099999999999997</c:v>
                </c:pt>
                <c:pt idx="11">
                  <c:v>0.43099999999999999</c:v>
                </c:pt>
                <c:pt idx="12">
                  <c:v>0.312</c:v>
                </c:pt>
                <c:pt idx="13">
                  <c:v>0.30399999999999999</c:v>
                </c:pt>
                <c:pt idx="14">
                  <c:v>0.37</c:v>
                </c:pt>
                <c:pt idx="15">
                  <c:v>0.38100000000000001</c:v>
                </c:pt>
                <c:pt idx="16">
                  <c:v>0.43</c:v>
                </c:pt>
                <c:pt idx="17">
                  <c:v>0.43</c:v>
                </c:pt>
                <c:pt idx="18">
                  <c:v>0.21299999999999999</c:v>
                </c:pt>
                <c:pt idx="19">
                  <c:v>0.50800000000000001</c:v>
                </c:pt>
                <c:pt idx="20">
                  <c:v>0.41099999999999998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0D-4124-944B-4D66AD0D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456792"/>
        <c:axId val="602457120"/>
      </c:scatterChart>
      <c:valAx>
        <c:axId val="60245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57120"/>
        <c:crosses val="autoZero"/>
        <c:crossBetween val="midCat"/>
      </c:valAx>
      <c:valAx>
        <c:axId val="6024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T-Cell</a:t>
                </a:r>
                <a:r>
                  <a:rPr lang="en-US" baseline="0"/>
                  <a:t> (in 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56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472440</xdr:colOff>
      <xdr:row>2</xdr:row>
      <xdr:rowOff>156210</xdr:rowOff>
    </xdr:from>
    <xdr:to>
      <xdr:col>10</xdr:col>
      <xdr:colOff>167640</xdr:colOff>
      <xdr:row>17</xdr:row>
      <xdr:rowOff>156210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F4C6C1-F1BC-409E-ADF2-96B76C91D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90" zoomScaleNormal="90" workbookViewId="0">
      <selection activeCell="D20" sqref="D20"/>
    </sheetView>
  </sheetViews>
  <sheetFormatPr defaultRowHeight="14.4" x14ac:dyDescent="0.3"/>
  <cols>
    <col min="1" max="3" width="8.88671875" style="3"/>
    <col min="4" max="4" width="9.33203125" bestFit="1" customWidth="1"/>
    <col min="5" max="5" width="12.5546875" style="3" bestFit="1" customWidth="1"/>
    <col min="6" max="6" width="13.5546875" style="3" bestFit="1" customWidth="1"/>
    <col min="7" max="7" width="12.5546875" style="3" bestFit="1" customWidth="1"/>
    <col min="8" max="8" width="13.5546875" style="3" bestFit="1" customWidth="1"/>
    <col min="9" max="9" width="23.109375" style="3" bestFit="1" customWidth="1"/>
    <col min="10" max="11" width="13.33203125" bestFit="1" customWidth="1"/>
  </cols>
  <sheetData>
    <row r="1" spans="1:13" x14ac:dyDescent="0.3">
      <c r="A1" s="4" t="s">
        <v>0</v>
      </c>
      <c r="B1" s="4" t="s">
        <v>1</v>
      </c>
      <c r="C1" s="4" t="s">
        <v>14</v>
      </c>
      <c r="D1" s="4" t="s">
        <v>17</v>
      </c>
      <c r="E1" s="4" t="s">
        <v>15</v>
      </c>
      <c r="F1" s="4" t="s">
        <v>16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/>
      <c r="M1" s="4"/>
    </row>
    <row r="2" spans="1:13" x14ac:dyDescent="0.3">
      <c r="A2" s="3">
        <v>3.33</v>
      </c>
      <c r="B2" s="3">
        <v>0.252</v>
      </c>
      <c r="C2" s="3">
        <f>AVERAGE(A2:A22)</f>
        <v>7.2042857142857137</v>
      </c>
      <c r="D2">
        <f>AVERAGE(B2:B22)</f>
        <v>0.32395238095238094</v>
      </c>
      <c r="E2" s="3">
        <f>A2-$C$2</f>
        <v>-3.8742857142857137</v>
      </c>
      <c r="F2" s="3">
        <f>(A2-$C$2)^2</f>
        <v>15.010089795918363</v>
      </c>
      <c r="G2" s="3">
        <f>B2-$D$2</f>
        <v>-7.1952380952380934E-2</v>
      </c>
      <c r="H2" s="3">
        <f>G2*G2</f>
        <v>5.1771451247165506E-3</v>
      </c>
      <c r="I2" s="3">
        <f>E2*G2</f>
        <v>0.27876408163265293</v>
      </c>
      <c r="J2">
        <f>SUM(I2:I22)/SUM(F2:F22)</f>
        <v>3.2821490782299408E-2</v>
      </c>
      <c r="K2">
        <f>D2-C2*J2</f>
        <v>8.7496983787901078E-2</v>
      </c>
    </row>
    <row r="3" spans="1:13" x14ac:dyDescent="0.3">
      <c r="A3" s="3">
        <v>4.62</v>
      </c>
      <c r="B3" s="3">
        <v>0.26300000000000001</v>
      </c>
      <c r="E3" s="3">
        <f t="shared" ref="E3:E22" si="0">A3-$C$2</f>
        <v>-2.5842857142857136</v>
      </c>
      <c r="F3" s="3">
        <f t="shared" ref="F3:F22" si="1">(A3-$C$2)^2</f>
        <v>6.6785326530612208</v>
      </c>
      <c r="G3" s="3">
        <f t="shared" ref="G3:G22" si="2">B3-$D$2</f>
        <v>-6.0952380952380925E-2</v>
      </c>
      <c r="H3" s="3">
        <f t="shared" ref="H3:H22" si="3">G3*G3</f>
        <v>3.7151927437641692E-3</v>
      </c>
      <c r="I3" s="3">
        <f t="shared" ref="I3:I22" si="4">E3*G3</f>
        <v>0.15751836734693866</v>
      </c>
    </row>
    <row r="4" spans="1:13" x14ac:dyDescent="0.3">
      <c r="A4" s="3">
        <v>5.43</v>
      </c>
      <c r="B4" s="3">
        <v>0.251</v>
      </c>
      <c r="E4" s="3">
        <f t="shared" si="0"/>
        <v>-1.774285714285714</v>
      </c>
      <c r="F4" s="3">
        <f t="shared" si="1"/>
        <v>3.1480897959183665</v>
      </c>
      <c r="G4" s="3">
        <f t="shared" si="2"/>
        <v>-7.2952380952380935E-2</v>
      </c>
      <c r="H4" s="3">
        <f t="shared" si="3"/>
        <v>5.3220498866213125E-3</v>
      </c>
      <c r="I4" s="3">
        <f t="shared" si="4"/>
        <v>0.12943836734693873</v>
      </c>
    </row>
    <row r="5" spans="1:13" x14ac:dyDescent="0.3">
      <c r="A5" s="3">
        <v>5.73</v>
      </c>
      <c r="B5" s="3">
        <v>0.251</v>
      </c>
      <c r="E5" s="3">
        <f t="shared" si="0"/>
        <v>-1.4742857142857133</v>
      </c>
      <c r="F5" s="3">
        <f t="shared" si="1"/>
        <v>2.173518367346936</v>
      </c>
      <c r="G5" s="3">
        <f t="shared" si="2"/>
        <v>-7.2952380952380935E-2</v>
      </c>
      <c r="H5" s="3">
        <f t="shared" si="3"/>
        <v>5.3220498866213125E-3</v>
      </c>
      <c r="I5" s="3">
        <f t="shared" si="4"/>
        <v>0.1075526530612244</v>
      </c>
      <c r="J5" s="4"/>
      <c r="K5" s="4"/>
    </row>
    <row r="6" spans="1:13" x14ac:dyDescent="0.3">
      <c r="A6" s="3">
        <v>6.12</v>
      </c>
      <c r="B6" s="3">
        <v>0.183</v>
      </c>
      <c r="E6" s="3">
        <f t="shared" si="0"/>
        <v>-1.0842857142857136</v>
      </c>
      <c r="F6" s="3">
        <f t="shared" si="1"/>
        <v>1.1756755102040801</v>
      </c>
      <c r="G6" s="3">
        <f t="shared" si="2"/>
        <v>-0.14095238095238094</v>
      </c>
      <c r="H6" s="3">
        <f t="shared" si="3"/>
        <v>1.986757369614512E-2</v>
      </c>
      <c r="I6" s="3">
        <f t="shared" si="4"/>
        <v>0.15283265306122437</v>
      </c>
      <c r="J6" s="3"/>
      <c r="K6" s="3"/>
    </row>
    <row r="7" spans="1:13" x14ac:dyDescent="0.3">
      <c r="A7" s="3">
        <v>6.29</v>
      </c>
      <c r="B7" s="3">
        <v>0.21299999999999999</v>
      </c>
      <c r="E7" s="3">
        <f t="shared" si="0"/>
        <v>-0.9142857142857137</v>
      </c>
      <c r="F7" s="3">
        <f t="shared" si="1"/>
        <v>0.8359183673469377</v>
      </c>
      <c r="G7" s="3">
        <f t="shared" si="2"/>
        <v>-0.11095238095238094</v>
      </c>
      <c r="H7" s="3">
        <f t="shared" si="3"/>
        <v>1.2310430839002266E-2</v>
      </c>
      <c r="I7" s="3">
        <f t="shared" si="4"/>
        <v>0.10144217687074822</v>
      </c>
    </row>
    <row r="8" spans="1:13" x14ac:dyDescent="0.3">
      <c r="A8" s="3">
        <v>6.45</v>
      </c>
      <c r="B8" s="3">
        <v>0.33200000000000002</v>
      </c>
      <c r="E8" s="3">
        <f t="shared" si="0"/>
        <v>-0.75428571428571356</v>
      </c>
      <c r="F8" s="3">
        <f t="shared" si="1"/>
        <v>0.56894693877550906</v>
      </c>
      <c r="G8" s="3">
        <f t="shared" si="2"/>
        <v>8.0476190476190812E-3</v>
      </c>
      <c r="H8" s="3">
        <f t="shared" si="3"/>
        <v>6.4764172335601443E-5</v>
      </c>
      <c r="I8" s="3">
        <f t="shared" si="4"/>
        <v>-6.0702040816326729E-3</v>
      </c>
    </row>
    <row r="9" spans="1:13" x14ac:dyDescent="0.3">
      <c r="A9" s="3">
        <v>6.51</v>
      </c>
      <c r="B9" s="3">
        <v>0.20300000000000001</v>
      </c>
      <c r="E9" s="3">
        <f t="shared" si="0"/>
        <v>-0.69428571428571395</v>
      </c>
      <c r="F9" s="3">
        <f t="shared" si="1"/>
        <v>0.482032653061224</v>
      </c>
      <c r="G9" s="3">
        <f t="shared" si="2"/>
        <v>-0.12095238095238092</v>
      </c>
      <c r="H9" s="3">
        <f t="shared" si="3"/>
        <v>1.4629478458049879E-2</v>
      </c>
      <c r="I9" s="3">
        <f t="shared" si="4"/>
        <v>8.3975510204081574E-2</v>
      </c>
    </row>
    <row r="10" spans="1:13" x14ac:dyDescent="0.3">
      <c r="A10" s="3">
        <v>6.65</v>
      </c>
      <c r="B10" s="3">
        <v>0.252</v>
      </c>
      <c r="E10" s="3">
        <f t="shared" si="0"/>
        <v>-0.55428571428571338</v>
      </c>
      <c r="F10" s="3">
        <f t="shared" si="1"/>
        <v>0.30723265306122349</v>
      </c>
      <c r="G10" s="3">
        <f t="shared" si="2"/>
        <v>-7.1952380952380934E-2</v>
      </c>
      <c r="H10" s="3">
        <f t="shared" si="3"/>
        <v>5.1771451247165506E-3</v>
      </c>
      <c r="I10" s="3">
        <f t="shared" si="4"/>
        <v>3.9882176870748222E-2</v>
      </c>
    </row>
    <row r="11" spans="1:13" x14ac:dyDescent="0.3">
      <c r="A11" s="3">
        <v>6.75</v>
      </c>
      <c r="B11" s="3">
        <v>0.34200000000000003</v>
      </c>
      <c r="E11" s="3">
        <f t="shared" si="0"/>
        <v>-0.45428571428571374</v>
      </c>
      <c r="F11" s="3">
        <f t="shared" si="1"/>
        <v>0.20637551020408113</v>
      </c>
      <c r="G11" s="3">
        <f t="shared" si="2"/>
        <v>1.804761904761909E-2</v>
      </c>
      <c r="H11" s="3">
        <f t="shared" si="3"/>
        <v>3.2571655328798339E-4</v>
      </c>
      <c r="I11" s="3">
        <f t="shared" si="4"/>
        <v>-8.1987755102040909E-3</v>
      </c>
    </row>
    <row r="12" spans="1:13" x14ac:dyDescent="0.3">
      <c r="A12" s="3">
        <v>6.81</v>
      </c>
      <c r="B12" s="3">
        <v>0.47099999999999997</v>
      </c>
      <c r="E12" s="3">
        <f t="shared" si="0"/>
        <v>-0.39428571428571413</v>
      </c>
      <c r="F12" s="3">
        <f t="shared" si="1"/>
        <v>0.1554612244897958</v>
      </c>
      <c r="G12" s="3">
        <f t="shared" si="2"/>
        <v>0.14704761904761904</v>
      </c>
      <c r="H12" s="3">
        <f t="shared" si="3"/>
        <v>2.1623002267573695E-2</v>
      </c>
      <c r="I12" s="3">
        <f t="shared" si="4"/>
        <v>-5.7978775510204056E-2</v>
      </c>
    </row>
    <row r="13" spans="1:13" x14ac:dyDescent="0.3">
      <c r="A13" s="3">
        <v>7.56</v>
      </c>
      <c r="B13" s="3">
        <v>0.43099999999999999</v>
      </c>
      <c r="E13" s="3">
        <f t="shared" si="0"/>
        <v>0.35571428571428587</v>
      </c>
      <c r="F13" s="3">
        <f t="shared" si="1"/>
        <v>0.1265326530612246</v>
      </c>
      <c r="G13" s="3">
        <f t="shared" si="2"/>
        <v>0.10704761904761906</v>
      </c>
      <c r="H13" s="3">
        <f t="shared" si="3"/>
        <v>1.1459192743764175E-2</v>
      </c>
      <c r="I13" s="3">
        <f t="shared" si="4"/>
        <v>3.8078367346938799E-2</v>
      </c>
    </row>
    <row r="14" spans="1:13" x14ac:dyDescent="0.3">
      <c r="A14" s="3">
        <v>7.83</v>
      </c>
      <c r="B14" s="3">
        <v>0.312</v>
      </c>
      <c r="E14" s="3">
        <f t="shared" si="0"/>
        <v>0.62571428571428633</v>
      </c>
      <c r="F14" s="3">
        <f t="shared" si="1"/>
        <v>0.39151836734693957</v>
      </c>
      <c r="G14" s="3">
        <f t="shared" si="2"/>
        <v>-1.1952380952380937E-2</v>
      </c>
      <c r="H14" s="3">
        <f t="shared" si="3"/>
        <v>1.4285941043083863E-4</v>
      </c>
      <c r="I14" s="3">
        <f t="shared" si="4"/>
        <v>-7.4787755102040795E-3</v>
      </c>
    </row>
    <row r="15" spans="1:13" x14ac:dyDescent="0.3">
      <c r="A15" s="3">
        <v>8.02</v>
      </c>
      <c r="B15" s="3">
        <v>0.30399999999999999</v>
      </c>
      <c r="E15" s="3">
        <f t="shared" si="0"/>
        <v>0.81571428571428584</v>
      </c>
      <c r="F15" s="3">
        <f t="shared" si="1"/>
        <v>0.66538979591836755</v>
      </c>
      <c r="G15" s="3">
        <f t="shared" si="2"/>
        <v>-1.9952380952380944E-2</v>
      </c>
      <c r="H15" s="3">
        <f t="shared" si="3"/>
        <v>3.980975056689339E-4</v>
      </c>
      <c r="I15" s="3">
        <f t="shared" si="4"/>
        <v>-1.6275442176870745E-2</v>
      </c>
    </row>
    <row r="16" spans="1:13" x14ac:dyDescent="0.3">
      <c r="A16" s="3">
        <v>8.06</v>
      </c>
      <c r="B16" s="3">
        <v>0.37</v>
      </c>
      <c r="E16" s="3">
        <f t="shared" si="0"/>
        <v>0.85571428571428676</v>
      </c>
      <c r="F16" s="3">
        <f t="shared" si="1"/>
        <v>0.73224693877551195</v>
      </c>
      <c r="G16" s="3">
        <f t="shared" si="2"/>
        <v>4.6047619047619059E-2</v>
      </c>
      <c r="H16" s="3">
        <f t="shared" si="3"/>
        <v>2.1203832199546495E-3</v>
      </c>
      <c r="I16" s="3">
        <f t="shared" si="4"/>
        <v>3.9403605442176928E-2</v>
      </c>
    </row>
    <row r="17" spans="1:9" x14ac:dyDescent="0.3">
      <c r="A17" s="3">
        <v>8.18</v>
      </c>
      <c r="B17" s="3">
        <v>0.38100000000000001</v>
      </c>
      <c r="E17" s="3">
        <f t="shared" si="0"/>
        <v>0.97571428571428598</v>
      </c>
      <c r="F17" s="3">
        <f t="shared" si="1"/>
        <v>0.95201836734693934</v>
      </c>
      <c r="G17" s="3">
        <f t="shared" si="2"/>
        <v>5.7047619047619069E-2</v>
      </c>
      <c r="H17" s="3">
        <f t="shared" si="3"/>
        <v>3.25443083900227E-3</v>
      </c>
      <c r="I17" s="3">
        <f t="shared" si="4"/>
        <v>5.5662176870748335E-2</v>
      </c>
    </row>
    <row r="18" spans="1:9" x14ac:dyDescent="0.3">
      <c r="A18" s="3">
        <v>9.08</v>
      </c>
      <c r="B18" s="3">
        <v>0.43</v>
      </c>
      <c r="E18" s="3">
        <f t="shared" si="0"/>
        <v>1.8757142857142863</v>
      </c>
      <c r="F18" s="3">
        <f t="shared" si="1"/>
        <v>3.5183040816326554</v>
      </c>
      <c r="G18" s="3">
        <f t="shared" si="2"/>
        <v>0.10604761904761906</v>
      </c>
      <c r="H18" s="3">
        <f t="shared" si="3"/>
        <v>1.1246097505668936E-2</v>
      </c>
      <c r="I18" s="3">
        <f t="shared" si="4"/>
        <v>0.19891503401360552</v>
      </c>
    </row>
    <row r="19" spans="1:9" x14ac:dyDescent="0.3">
      <c r="A19" s="3">
        <v>9.15</v>
      </c>
      <c r="B19" s="3">
        <v>0.43</v>
      </c>
      <c r="E19" s="3">
        <f t="shared" si="0"/>
        <v>1.9457142857142866</v>
      </c>
      <c r="F19" s="3">
        <f t="shared" si="1"/>
        <v>3.7858040816326564</v>
      </c>
      <c r="G19" s="3">
        <f t="shared" si="2"/>
        <v>0.10604761904761906</v>
      </c>
      <c r="H19" s="3">
        <f t="shared" si="3"/>
        <v>1.1246097505668936E-2</v>
      </c>
      <c r="I19" s="3">
        <f t="shared" si="4"/>
        <v>0.20633836734693889</v>
      </c>
    </row>
    <row r="20" spans="1:9" x14ac:dyDescent="0.3">
      <c r="A20" s="3">
        <v>9.35</v>
      </c>
      <c r="B20" s="3">
        <v>0.21299999999999999</v>
      </c>
      <c r="E20" s="3">
        <f t="shared" si="0"/>
        <v>2.1457142857142859</v>
      </c>
      <c r="F20" s="3">
        <f t="shared" si="1"/>
        <v>4.6040897959183678</v>
      </c>
      <c r="G20" s="3">
        <f t="shared" si="2"/>
        <v>-0.11095238095238094</v>
      </c>
      <c r="H20" s="3">
        <f t="shared" si="3"/>
        <v>1.2310430839002266E-2</v>
      </c>
      <c r="I20" s="3">
        <f t="shared" si="4"/>
        <v>-0.23807210884353741</v>
      </c>
    </row>
    <row r="21" spans="1:9" x14ac:dyDescent="0.3">
      <c r="A21" s="3">
        <v>9.42</v>
      </c>
      <c r="B21" s="3">
        <v>0.50800000000000001</v>
      </c>
      <c r="E21" s="3">
        <f t="shared" si="0"/>
        <v>2.2157142857142862</v>
      </c>
      <c r="F21" s="5">
        <f t="shared" si="1"/>
        <v>4.9093897959183694</v>
      </c>
      <c r="G21" s="5">
        <f t="shared" si="2"/>
        <v>0.18404761904761907</v>
      </c>
      <c r="H21" s="5">
        <f t="shared" si="3"/>
        <v>3.3873526077097517E-2</v>
      </c>
      <c r="I21" s="5">
        <f t="shared" si="4"/>
        <v>0.40779693877551032</v>
      </c>
    </row>
    <row r="22" spans="1:9" x14ac:dyDescent="0.3">
      <c r="A22" s="3">
        <v>9.9499999999999993</v>
      </c>
      <c r="B22" s="3">
        <v>0.41099999999999998</v>
      </c>
      <c r="E22" s="3">
        <f t="shared" si="0"/>
        <v>2.7457142857142856</v>
      </c>
      <c r="F22" s="5">
        <f t="shared" si="1"/>
        <v>7.538946938775509</v>
      </c>
      <c r="G22" s="5">
        <f t="shared" si="2"/>
        <v>8.704761904761904E-2</v>
      </c>
      <c r="H22" s="5">
        <f t="shared" si="3"/>
        <v>7.5772879818594091E-3</v>
      </c>
      <c r="I22" s="5">
        <f t="shared" si="4"/>
        <v>0.23900789115646254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="80" zoomScaleNormal="80" workbookViewId="0">
      <selection activeCell="F28" sqref="F28"/>
    </sheetView>
  </sheetViews>
  <sheetFormatPr defaultRowHeight="14.4" x14ac:dyDescent="0.3"/>
  <cols>
    <col min="1" max="1" width="7.88671875" bestFit="1" customWidth="1"/>
    <col min="2" max="2" width="8.44140625" style="3" customWidth="1"/>
    <col min="3" max="3" width="8.33203125" style="3" customWidth="1"/>
    <col min="4" max="4" width="13.33203125" style="3" bestFit="1" customWidth="1"/>
    <col min="5" max="5" width="26.6640625" style="3" bestFit="1" customWidth="1"/>
    <col min="6" max="6" width="13.88671875" style="3" bestFit="1" customWidth="1"/>
    <col min="7" max="7" width="13.33203125" style="3" bestFit="1" customWidth="1"/>
    <col min="8" max="8" width="13.88671875" style="3" bestFit="1" customWidth="1"/>
    <col min="9" max="9" width="13.33203125" style="3" bestFit="1" customWidth="1"/>
    <col min="10" max="10" width="13.88671875" style="3" bestFit="1" customWidth="1"/>
    <col min="11" max="12" width="13.33203125" bestFit="1" customWidth="1"/>
    <col min="13" max="13" width="11.109375" bestFit="1" customWidth="1"/>
    <col min="14" max="14" width="11.44140625" bestFit="1" customWidth="1"/>
  </cols>
  <sheetData>
    <row r="1" spans="2:14" x14ac:dyDescent="0.3">
      <c r="B1" s="4" t="s">
        <v>29</v>
      </c>
      <c r="C1" s="4" t="s">
        <v>30</v>
      </c>
      <c r="D1" s="4" t="s">
        <v>26</v>
      </c>
      <c r="E1" s="4" t="s">
        <v>27</v>
      </c>
      <c r="F1" s="4" t="s">
        <v>25</v>
      </c>
      <c r="G1" s="4" t="s">
        <v>35</v>
      </c>
      <c r="H1" s="4" t="s">
        <v>36</v>
      </c>
      <c r="I1" s="4" t="s">
        <v>37</v>
      </c>
      <c r="J1" s="4" t="s">
        <v>33</v>
      </c>
      <c r="K1" s="4" t="s">
        <v>34</v>
      </c>
      <c r="L1" s="4" t="s">
        <v>38</v>
      </c>
      <c r="M1" s="4" t="s">
        <v>31</v>
      </c>
      <c r="N1" s="4" t="s">
        <v>32</v>
      </c>
    </row>
    <row r="2" spans="2:14" x14ac:dyDescent="0.3">
      <c r="B2" s="3">
        <v>3.33</v>
      </c>
      <c r="C2" s="3">
        <v>0.252</v>
      </c>
      <c r="D2" s="3">
        <f>B2*'B0 &amp; B1'!$J$2+'B0 &amp; B1'!$K$2</f>
        <v>0.1967925480929581</v>
      </c>
      <c r="E2" s="3">
        <f>(D2-C2)^2</f>
        <v>3.0478627460683448E-3</v>
      </c>
      <c r="F2" s="3">
        <f>SQRT(SUM(E2:E22)/B26)</f>
        <v>8.1019471623013137E-2</v>
      </c>
      <c r="G2" s="3">
        <f>F2/SQRT(SUM('B0 &amp; B1'!F2:F22))</f>
        <v>1.0641486837428708E-2</v>
      </c>
      <c r="H2" s="3">
        <f>F2*SQRT((1/B25)+B23^2/((B25-1)*B24^2))</f>
        <v>7.8676524278216073E-2</v>
      </c>
      <c r="I2" s="3">
        <f>$F$2*SQRT((1/$B$25)+(B2-$B$23)^2/(($B$25-1)*($B$24^2)))</f>
        <v>4.4859112918517047E-2</v>
      </c>
      <c r="J2" s="3">
        <f>D2-$B$27*I2</f>
        <v>6.8453559529052438E-2</v>
      </c>
      <c r="K2" s="3">
        <f>D2+$B$27*I2</f>
        <v>0.32513153665686378</v>
      </c>
      <c r="L2" s="3">
        <f>$F$2*SQRT(1+(1/$B$25)+(B2-$B$23)^2/(($B$25-1)*($B$24^2)))</f>
        <v>9.2609366664007015E-2</v>
      </c>
      <c r="M2" s="3">
        <f>D2-$B$27*L2</f>
        <v>-6.8156793878903832E-2</v>
      </c>
      <c r="N2" s="3">
        <f>D2+$B$27*L2</f>
        <v>0.46174189006482003</v>
      </c>
    </row>
    <row r="3" spans="2:14" x14ac:dyDescent="0.3">
      <c r="B3" s="3">
        <v>4.62</v>
      </c>
      <c r="C3" s="3">
        <v>0.26300000000000001</v>
      </c>
      <c r="D3" s="3">
        <f>B3*'B0 &amp; B1'!$J$2+'B0 &amp; B1'!$K$2</f>
        <v>0.23913227120212435</v>
      </c>
      <c r="E3" s="3">
        <f t="shared" ref="E3:E22" si="0">(D3-C3)^2</f>
        <v>5.6966847796894302E-4</v>
      </c>
      <c r="I3" s="3">
        <f t="shared" ref="I3:I22" si="1">$F$2*SQRT((1/$B$25)+(B3-$B$23)^2/(($B$25-1)*($B$24^2)))</f>
        <v>3.2693487612350948E-2</v>
      </c>
      <c r="J3" s="3">
        <f t="shared" ref="J3:J22" si="2">D3-$B$27*I3</f>
        <v>0.14559834108591541</v>
      </c>
      <c r="K3" s="3">
        <f t="shared" ref="K3:K22" si="3">D3+$B$27*I3</f>
        <v>0.3326662013183333</v>
      </c>
      <c r="L3" s="3">
        <f t="shared" ref="L3:L22" si="4">$F$2*SQRT(1+(1/$B$25)+(B3-$B$23)^2/(($B$25-1)*($B$24^2)))</f>
        <v>8.7367150087038867E-2</v>
      </c>
      <c r="M3" s="3">
        <f t="shared" ref="M3:M22" si="5">D3-$B$27*L3</f>
        <v>-1.0819431950105013E-2</v>
      </c>
      <c r="N3" s="3">
        <f t="shared" ref="N3:N22" si="6">D3+$B$27*L3</f>
        <v>0.48908397435435369</v>
      </c>
    </row>
    <row r="4" spans="2:14" x14ac:dyDescent="0.3">
      <c r="B4" s="3">
        <v>5.43</v>
      </c>
      <c r="C4" s="3">
        <v>0.251</v>
      </c>
      <c r="D4" s="3">
        <f>B4*'B0 &amp; B1'!$J$2+'B0 &amp; B1'!$K$2</f>
        <v>0.26571767873578689</v>
      </c>
      <c r="E4" s="3">
        <f t="shared" si="0"/>
        <v>2.1661006736983351E-4</v>
      </c>
      <c r="I4" s="3">
        <f t="shared" si="1"/>
        <v>2.5866433807418959E-2</v>
      </c>
      <c r="J4" s="3">
        <f t="shared" si="2"/>
        <v>0.19171550311030627</v>
      </c>
      <c r="K4" s="3">
        <f t="shared" si="3"/>
        <v>0.3397198543612675</v>
      </c>
      <c r="L4" s="3">
        <f t="shared" si="4"/>
        <v>8.5048381407207385E-2</v>
      </c>
      <c r="M4" s="3">
        <f t="shared" si="5"/>
        <v>2.2399821144074517E-2</v>
      </c>
      <c r="N4" s="3">
        <f t="shared" si="6"/>
        <v>0.50903553632749921</v>
      </c>
    </row>
    <row r="5" spans="2:14" x14ac:dyDescent="0.3">
      <c r="B5" s="3">
        <v>5.73</v>
      </c>
      <c r="C5" s="3">
        <v>0.251</v>
      </c>
      <c r="D5" s="3">
        <f>B5*'B0 &amp; B1'!$J$2+'B0 &amp; B1'!$K$2</f>
        <v>0.27556412597047669</v>
      </c>
      <c r="E5" s="3">
        <f t="shared" si="0"/>
        <v>6.0339628469344749E-4</v>
      </c>
      <c r="I5" s="3">
        <f t="shared" si="1"/>
        <v>2.363706239819369E-2</v>
      </c>
      <c r="J5" s="3">
        <f t="shared" si="2"/>
        <v>0.20794003616031226</v>
      </c>
      <c r="K5" s="3">
        <f t="shared" si="3"/>
        <v>0.34318821578064113</v>
      </c>
      <c r="L5" s="3">
        <f t="shared" si="4"/>
        <v>8.4397070452050249E-2</v>
      </c>
      <c r="M5" s="3">
        <f t="shared" si="5"/>
        <v>3.4109626429943141E-2</v>
      </c>
      <c r="N5" s="3">
        <f t="shared" si="6"/>
        <v>0.5170186255110103</v>
      </c>
    </row>
    <row r="6" spans="2:14" x14ac:dyDescent="0.3">
      <c r="B6" s="3">
        <v>6.12</v>
      </c>
      <c r="C6" s="3">
        <v>0.183</v>
      </c>
      <c r="D6" s="3">
        <f>B6*'B0 &amp; B1'!$J$2+'B0 &amp; B1'!$K$2</f>
        <v>0.28836450737557345</v>
      </c>
      <c r="E6" s="3">
        <f t="shared" si="0"/>
        <v>1.1101679414497273E-2</v>
      </c>
      <c r="I6" s="3">
        <f t="shared" si="1"/>
        <v>2.1111933929450613E-2</v>
      </c>
      <c r="J6" s="3">
        <f t="shared" si="2"/>
        <v>0.22796464498740601</v>
      </c>
      <c r="K6" s="3">
        <f t="shared" si="3"/>
        <v>0.34876436976374092</v>
      </c>
      <c r="L6" s="3">
        <f t="shared" si="4"/>
        <v>8.3724957666837435E-2</v>
      </c>
      <c r="M6" s="3">
        <f t="shared" si="5"/>
        <v>4.8832878561702792E-2</v>
      </c>
      <c r="N6" s="3">
        <f t="shared" si="6"/>
        <v>0.52789613618944409</v>
      </c>
    </row>
    <row r="7" spans="2:14" x14ac:dyDescent="0.3">
      <c r="B7" s="3">
        <v>6.29</v>
      </c>
      <c r="C7" s="3">
        <v>0.21299999999999999</v>
      </c>
      <c r="D7" s="3">
        <f>B7*'B0 &amp; B1'!$J$2+'B0 &amp; B1'!$K$2</f>
        <v>0.29394416080856434</v>
      </c>
      <c r="E7" s="3">
        <f t="shared" si="0"/>
        <v>6.5519571690027239E-3</v>
      </c>
      <c r="I7" s="3">
        <f t="shared" si="1"/>
        <v>2.0180169309701138E-2</v>
      </c>
      <c r="J7" s="3">
        <f t="shared" si="2"/>
        <v>0.23621001606611786</v>
      </c>
      <c r="K7" s="3">
        <f t="shared" si="3"/>
        <v>0.35167830555101082</v>
      </c>
      <c r="L7" s="3">
        <f t="shared" si="4"/>
        <v>8.3494874186625587E-2</v>
      </c>
      <c r="M7" s="3">
        <f t="shared" si="5"/>
        <v>5.5070785785607645E-2</v>
      </c>
      <c r="N7" s="3">
        <f t="shared" si="6"/>
        <v>0.53281753583152103</v>
      </c>
    </row>
    <row r="8" spans="2:14" x14ac:dyDescent="0.3">
      <c r="B8" s="3">
        <v>6.45</v>
      </c>
      <c r="C8" s="3">
        <v>0.33200000000000002</v>
      </c>
      <c r="D8" s="3">
        <f>B8*'B0 &amp; B1'!$J$2+'B0 &amp; B1'!$K$2</f>
        <v>0.2991955993337323</v>
      </c>
      <c r="E8" s="3">
        <f t="shared" si="0"/>
        <v>1.076128703073026E-3</v>
      </c>
      <c r="I8" s="3">
        <f t="shared" si="1"/>
        <v>1.9416669569948964E-2</v>
      </c>
      <c r="J8" s="3">
        <f t="shared" si="2"/>
        <v>0.2436457774187698</v>
      </c>
      <c r="K8" s="3">
        <f t="shared" si="3"/>
        <v>0.35474542124869479</v>
      </c>
      <c r="L8" s="3">
        <f t="shared" si="4"/>
        <v>8.3313635374173967E-2</v>
      </c>
      <c r="M8" s="3">
        <f t="shared" si="5"/>
        <v>6.0840736701353065E-2</v>
      </c>
      <c r="N8" s="3">
        <f t="shared" si="6"/>
        <v>0.53755046196611156</v>
      </c>
    </row>
    <row r="9" spans="2:14" x14ac:dyDescent="0.3">
      <c r="B9" s="3">
        <v>6.51</v>
      </c>
      <c r="C9" s="3">
        <v>0.20300000000000001</v>
      </c>
      <c r="D9" s="3">
        <f>B9*'B0 &amp; B1'!$J$2+'B0 &amp; B1'!$K$2</f>
        <v>0.30116488878067021</v>
      </c>
      <c r="E9" s="3">
        <f t="shared" si="0"/>
        <v>9.6363453893213505E-3</v>
      </c>
      <c r="I9" s="3">
        <f t="shared" si="1"/>
        <v>1.916154418404455E-2</v>
      </c>
      <c r="J9" s="3">
        <f t="shared" si="2"/>
        <v>0.2463449639112294</v>
      </c>
      <c r="K9" s="3">
        <f t="shared" si="3"/>
        <v>0.35598481365011103</v>
      </c>
      <c r="L9" s="3">
        <f t="shared" si="4"/>
        <v>8.3254546768265589E-2</v>
      </c>
      <c r="M9" s="3">
        <f t="shared" si="5"/>
        <v>6.2979074785782047E-2</v>
      </c>
      <c r="N9" s="3">
        <f t="shared" si="6"/>
        <v>0.53935070277555841</v>
      </c>
    </row>
    <row r="10" spans="2:14" x14ac:dyDescent="0.3">
      <c r="B10" s="3">
        <v>6.65</v>
      </c>
      <c r="C10" s="3">
        <v>0.252</v>
      </c>
      <c r="D10" s="3">
        <f>B10*'B0 &amp; B1'!$J$2+'B0 &amp; B1'!$K$2</f>
        <v>0.30575989749019217</v>
      </c>
      <c r="E10" s="3">
        <f t="shared" si="0"/>
        <v>2.89012657815597E-3</v>
      </c>
      <c r="I10" s="3">
        <f t="shared" si="1"/>
        <v>1.8637870221569288E-2</v>
      </c>
      <c r="J10" s="3">
        <f t="shared" si="2"/>
        <v>0.25243816958250148</v>
      </c>
      <c r="K10" s="3">
        <f t="shared" si="3"/>
        <v>0.35908162539788285</v>
      </c>
      <c r="L10" s="3">
        <f t="shared" si="4"/>
        <v>8.3135581963851624E-2</v>
      </c>
      <c r="M10" s="3">
        <f t="shared" si="5"/>
        <v>6.7914434021203257E-2</v>
      </c>
      <c r="N10" s="3">
        <f t="shared" si="6"/>
        <v>0.54360536095918111</v>
      </c>
    </row>
    <row r="11" spans="2:14" x14ac:dyDescent="0.3">
      <c r="B11" s="3">
        <v>6.75</v>
      </c>
      <c r="C11" s="3">
        <v>0.34200000000000003</v>
      </c>
      <c r="D11" s="3">
        <f>B11*'B0 &amp; B1'!$J$2+'B0 &amp; B1'!$K$2</f>
        <v>0.30904204656842205</v>
      </c>
      <c r="E11" s="3">
        <f t="shared" si="0"/>
        <v>1.0862266943980627E-3</v>
      </c>
      <c r="I11" s="3">
        <f t="shared" si="1"/>
        <v>1.8328912086185936E-2</v>
      </c>
      <c r="J11" s="3">
        <f t="shared" si="2"/>
        <v>0.25660422768219848</v>
      </c>
      <c r="K11" s="3">
        <f t="shared" si="3"/>
        <v>0.36147986545464561</v>
      </c>
      <c r="L11" s="3">
        <f t="shared" si="4"/>
        <v>8.3066863431427121E-2</v>
      </c>
      <c r="M11" s="3">
        <f t="shared" si="5"/>
        <v>7.1393182326951882E-2</v>
      </c>
      <c r="N11" s="3">
        <f t="shared" si="6"/>
        <v>0.54669091080989218</v>
      </c>
    </row>
    <row r="12" spans="2:14" x14ac:dyDescent="0.3">
      <c r="B12" s="3">
        <v>6.81</v>
      </c>
      <c r="C12" s="3">
        <v>0.47099999999999997</v>
      </c>
      <c r="D12" s="3">
        <f>B12*'B0 &amp; B1'!$J$2+'B0 &amp; B1'!$K$2</f>
        <v>0.31101133601536002</v>
      </c>
      <c r="E12" s="3">
        <f t="shared" si="0"/>
        <v>2.5596372603590031E-2</v>
      </c>
      <c r="I12" s="3">
        <f t="shared" si="1"/>
        <v>1.8170949928598787E-2</v>
      </c>
      <c r="J12" s="3">
        <f t="shared" si="2"/>
        <v>0.25902543653228938</v>
      </c>
      <c r="K12" s="3">
        <f t="shared" si="3"/>
        <v>0.36299723549843066</v>
      </c>
      <c r="L12" s="3">
        <f t="shared" si="4"/>
        <v>8.3032151624415199E-2</v>
      </c>
      <c r="M12" s="3">
        <f t="shared" si="5"/>
        <v>7.3461779983823194E-2</v>
      </c>
      <c r="N12" s="3">
        <f t="shared" si="6"/>
        <v>0.54856089204689684</v>
      </c>
    </row>
    <row r="13" spans="2:14" x14ac:dyDescent="0.3">
      <c r="B13" s="3">
        <v>7.56</v>
      </c>
      <c r="C13" s="3">
        <v>0.43099999999999999</v>
      </c>
      <c r="D13" s="3">
        <f>B13*'B0 &amp; B1'!$J$2+'B0 &amp; B1'!$K$2</f>
        <v>0.33562745410208461</v>
      </c>
      <c r="E13" s="3">
        <f t="shared" si="0"/>
        <v>9.095922511049976E-3</v>
      </c>
      <c r="I13" s="3">
        <f t="shared" si="1"/>
        <v>1.808058389396126E-2</v>
      </c>
      <c r="J13" s="3">
        <f t="shared" si="2"/>
        <v>0.28390008593475752</v>
      </c>
      <c r="K13" s="3">
        <f t="shared" si="3"/>
        <v>0.3873548222694117</v>
      </c>
      <c r="L13" s="3">
        <f t="shared" si="4"/>
        <v>8.3012422540357192E-2</v>
      </c>
      <c r="M13" s="3">
        <f t="shared" si="5"/>
        <v>9.8134341689883192E-2</v>
      </c>
      <c r="N13" s="3">
        <f t="shared" si="6"/>
        <v>0.573120566514286</v>
      </c>
    </row>
    <row r="14" spans="2:14" x14ac:dyDescent="0.3">
      <c r="B14" s="3">
        <v>7.83</v>
      </c>
      <c r="C14" s="3">
        <v>0.312</v>
      </c>
      <c r="D14" s="3">
        <f>B14*'B0 &amp; B1'!$J$2+'B0 &amp; B1'!$K$2</f>
        <v>0.34448925661330543</v>
      </c>
      <c r="E14" s="3">
        <f t="shared" si="0"/>
        <v>1.0555517952852106E-3</v>
      </c>
      <c r="I14" s="3">
        <f t="shared" si="1"/>
        <v>1.889218953361417E-2</v>
      </c>
      <c r="J14" s="3">
        <f t="shared" si="2"/>
        <v>0.29043993778469318</v>
      </c>
      <c r="K14" s="3">
        <f t="shared" si="3"/>
        <v>0.39853857544191768</v>
      </c>
      <c r="L14" s="3">
        <f t="shared" si="4"/>
        <v>8.3192966093572074E-2</v>
      </c>
      <c r="M14" s="3">
        <f t="shared" si="5"/>
        <v>0.1064796209017374</v>
      </c>
      <c r="N14" s="3">
        <f t="shared" si="6"/>
        <v>0.58249889232487351</v>
      </c>
    </row>
    <row r="15" spans="2:14" x14ac:dyDescent="0.3">
      <c r="B15" s="3">
        <v>8.02</v>
      </c>
      <c r="C15" s="3">
        <v>0.30399999999999999</v>
      </c>
      <c r="D15" s="3">
        <f>B15*'B0 &amp; B1'!$J$2+'B0 &amp; B1'!$K$2</f>
        <v>0.35072533986194232</v>
      </c>
      <c r="E15" s="3">
        <f t="shared" si="0"/>
        <v>2.1832573852140166E-3</v>
      </c>
      <c r="I15" s="3">
        <f t="shared" si="1"/>
        <v>1.9695897190130467E-2</v>
      </c>
      <c r="J15" s="3">
        <f t="shared" si="2"/>
        <v>0.29437666598532169</v>
      </c>
      <c r="K15" s="3">
        <f t="shared" si="3"/>
        <v>0.40707401373856295</v>
      </c>
      <c r="L15" s="3">
        <f t="shared" si="4"/>
        <v>8.3379152959216496E-2</v>
      </c>
      <c r="M15" s="3">
        <f t="shared" si="5"/>
        <v>0.11218303570318292</v>
      </c>
      <c r="N15" s="3">
        <f t="shared" si="6"/>
        <v>0.58926764402070175</v>
      </c>
    </row>
    <row r="16" spans="2:14" x14ac:dyDescent="0.3">
      <c r="B16" s="3">
        <v>8.06</v>
      </c>
      <c r="C16" s="3">
        <v>0.37</v>
      </c>
      <c r="D16" s="3">
        <f>B16*'B0 &amp; B1'!$J$2+'B0 &amp; B1'!$K$2</f>
        <v>0.35203819949323434</v>
      </c>
      <c r="E16" s="3">
        <f t="shared" si="0"/>
        <v>3.22626277444847E-4</v>
      </c>
      <c r="I16" s="3">
        <f t="shared" si="1"/>
        <v>1.9887165510080521E-2</v>
      </c>
      <c r="J16" s="3">
        <f t="shared" si="2"/>
        <v>0.29514231946094821</v>
      </c>
      <c r="K16" s="3">
        <f t="shared" si="3"/>
        <v>0.40893407952552047</v>
      </c>
      <c r="L16" s="3">
        <f t="shared" si="4"/>
        <v>8.3424541557611004E-2</v>
      </c>
      <c r="M16" s="3">
        <f t="shared" si="5"/>
        <v>0.11336604152258914</v>
      </c>
      <c r="N16" s="3">
        <f t="shared" si="6"/>
        <v>0.59071035746387957</v>
      </c>
    </row>
    <row r="17" spans="1:14" x14ac:dyDescent="0.3">
      <c r="B17" s="3">
        <v>8.18</v>
      </c>
      <c r="C17" s="3">
        <v>0.38100000000000001</v>
      </c>
      <c r="D17" s="3">
        <f>B17*'B0 &amp; B1'!$J$2+'B0 &amp; B1'!$K$2</f>
        <v>0.35597677838711017</v>
      </c>
      <c r="E17" s="3">
        <f t="shared" si="0"/>
        <v>6.2616161988779688E-4</v>
      </c>
      <c r="I17" s="3">
        <f t="shared" si="1"/>
        <v>2.0503330011910518E-2</v>
      </c>
      <c r="J17" s="3">
        <f t="shared" si="2"/>
        <v>0.29731809200826331</v>
      </c>
      <c r="K17" s="3">
        <f t="shared" si="3"/>
        <v>0.41463546476595703</v>
      </c>
      <c r="L17" s="3">
        <f t="shared" si="4"/>
        <v>8.3573568331438045E-2</v>
      </c>
      <c r="M17" s="3">
        <f t="shared" si="5"/>
        <v>0.11687826456193337</v>
      </c>
      <c r="N17" s="3">
        <f t="shared" si="6"/>
        <v>0.59507529221228694</v>
      </c>
    </row>
    <row r="18" spans="1:14" x14ac:dyDescent="0.3">
      <c r="B18" s="3">
        <v>9.08</v>
      </c>
      <c r="C18" s="3">
        <v>0.43</v>
      </c>
      <c r="D18" s="3">
        <f>B18*'B0 &amp; B1'!$J$2+'B0 &amp; B1'!$K$2</f>
        <v>0.38551612009117975</v>
      </c>
      <c r="E18" s="3">
        <f t="shared" si="0"/>
        <v>1.9788155717423415E-3</v>
      </c>
      <c r="I18" s="3">
        <f t="shared" si="1"/>
        <v>2.6664506811024492E-2</v>
      </c>
      <c r="J18" s="3">
        <f t="shared" si="2"/>
        <v>0.3092307097911986</v>
      </c>
      <c r="K18" s="3">
        <f t="shared" si="3"/>
        <v>0.4618015303911609</v>
      </c>
      <c r="L18" s="3">
        <f t="shared" si="4"/>
        <v>8.5294493993149423E-2</v>
      </c>
      <c r="M18" s="3">
        <f t="shared" si="5"/>
        <v>0.14149415048525921</v>
      </c>
      <c r="N18" s="3">
        <f t="shared" si="6"/>
        <v>0.62953808969710034</v>
      </c>
    </row>
    <row r="19" spans="1:14" x14ac:dyDescent="0.3">
      <c r="B19" s="3">
        <v>9.15</v>
      </c>
      <c r="C19" s="3">
        <v>0.43</v>
      </c>
      <c r="D19" s="3">
        <f>B19*'B0 &amp; B1'!$J$2+'B0 &amp; B1'!$K$2</f>
        <v>0.3878136244459407</v>
      </c>
      <c r="E19" s="3">
        <f t="shared" si="0"/>
        <v>1.7796902823881318E-3</v>
      </c>
      <c r="F19" s="5"/>
      <c r="G19" s="5"/>
      <c r="H19" s="5"/>
      <c r="I19" s="3">
        <f t="shared" si="1"/>
        <v>2.722660382309753E-2</v>
      </c>
      <c r="J19" s="3">
        <f t="shared" si="2"/>
        <v>0.30992009135192922</v>
      </c>
      <c r="K19" s="3">
        <f t="shared" si="3"/>
        <v>0.46570715753995218</v>
      </c>
      <c r="L19" s="3">
        <f t="shared" si="4"/>
        <v>8.5471882732347362E-2</v>
      </c>
      <c r="M19" s="3">
        <f t="shared" si="5"/>
        <v>0.14328415725725158</v>
      </c>
      <c r="N19" s="3">
        <f t="shared" si="6"/>
        <v>0.63234309163462976</v>
      </c>
    </row>
    <row r="20" spans="1:14" x14ac:dyDescent="0.3">
      <c r="B20" s="3">
        <v>9.35</v>
      </c>
      <c r="C20" s="3">
        <v>0.21299999999999999</v>
      </c>
      <c r="D20" s="3">
        <f>B20*'B0 &amp; B1'!$J$2+'B0 &amp; B1'!$K$2</f>
        <v>0.39437792260240057</v>
      </c>
      <c r="E20" s="3">
        <f t="shared" si="0"/>
        <v>3.2897950807562415E-2</v>
      </c>
      <c r="F20" s="5"/>
      <c r="G20" s="5"/>
      <c r="H20" s="5"/>
      <c r="I20" s="3">
        <f t="shared" si="1"/>
        <v>2.8878220970611181E-2</v>
      </c>
      <c r="J20" s="3">
        <f t="shared" si="2"/>
        <v>0.3117592208544363</v>
      </c>
      <c r="K20" s="3">
        <f t="shared" si="3"/>
        <v>0.47699662435036483</v>
      </c>
      <c r="L20" s="3">
        <f t="shared" si="4"/>
        <v>8.6012245805464696E-2</v>
      </c>
      <c r="M20" s="3">
        <f t="shared" si="5"/>
        <v>0.14830251199777431</v>
      </c>
      <c r="N20" s="3">
        <f t="shared" si="6"/>
        <v>0.6404533332070268</v>
      </c>
    </row>
    <row r="21" spans="1:14" x14ac:dyDescent="0.3">
      <c r="B21" s="3">
        <v>9.42</v>
      </c>
      <c r="C21" s="3">
        <v>0.50800000000000001</v>
      </c>
      <c r="D21" s="3">
        <f>B21*'B0 &amp; B1'!$J$2+'B0 &amp; B1'!$K$2</f>
        <v>0.39667542695716151</v>
      </c>
      <c r="E21" s="3">
        <f t="shared" si="0"/>
        <v>1.2393160563170283E-2</v>
      </c>
      <c r="F21" s="5"/>
      <c r="G21" s="5"/>
      <c r="H21" s="5"/>
      <c r="I21" s="3">
        <f t="shared" si="1"/>
        <v>2.9470734596273421E-2</v>
      </c>
      <c r="J21" s="3">
        <f t="shared" si="2"/>
        <v>0.31236158247273815</v>
      </c>
      <c r="K21" s="3">
        <f t="shared" si="3"/>
        <v>0.48098927144158488</v>
      </c>
      <c r="L21" s="3">
        <f t="shared" si="4"/>
        <v>8.621298614313401E-2</v>
      </c>
      <c r="M21" s="3">
        <f t="shared" si="5"/>
        <v>0.15002571137358364</v>
      </c>
      <c r="N21" s="3">
        <f t="shared" si="6"/>
        <v>0.64332514254073936</v>
      </c>
    </row>
    <row r="22" spans="1:14" x14ac:dyDescent="0.3">
      <c r="B22" s="3">
        <v>9.9499999999999993</v>
      </c>
      <c r="C22" s="3">
        <v>0.41099999999999998</v>
      </c>
      <c r="D22" s="3">
        <f>B22*'B0 &amp; B1'!$J$2+'B0 &amp; B1'!$K$2</f>
        <v>0.41407081707178017</v>
      </c>
      <c r="E22" s="3">
        <f t="shared" si="0"/>
        <v>9.429917488336699E-6</v>
      </c>
      <c r="F22" s="5"/>
      <c r="G22" s="5"/>
      <c r="H22" s="5"/>
      <c r="I22" s="3">
        <f t="shared" si="1"/>
        <v>3.4151112935062955E-2</v>
      </c>
      <c r="J22" s="3">
        <f t="shared" si="2"/>
        <v>0.31636671622656476</v>
      </c>
      <c r="K22" s="3">
        <f t="shared" si="3"/>
        <v>0.51177491791699559</v>
      </c>
      <c r="L22" s="3">
        <f t="shared" si="4"/>
        <v>8.7922996404670245E-2</v>
      </c>
      <c r="M22" s="3">
        <f t="shared" si="5"/>
        <v>0.16252887395356308</v>
      </c>
      <c r="N22" s="3">
        <f t="shared" si="6"/>
        <v>0.66561276018999727</v>
      </c>
    </row>
    <row r="23" spans="1:14" x14ac:dyDescent="0.3">
      <c r="A23" s="2" t="s">
        <v>7</v>
      </c>
      <c r="B23" s="3">
        <f>AVERAGE(B2:B22)</f>
        <v>7.2042857142857137</v>
      </c>
      <c r="C23" s="3">
        <f>AVERAGE(C2:C22)</f>
        <v>0.32395238095238094</v>
      </c>
      <c r="F23" s="5"/>
      <c r="G23" s="5"/>
      <c r="H23" s="5"/>
      <c r="I23" s="5"/>
      <c r="J23" s="5"/>
      <c r="K23" s="6"/>
    </row>
    <row r="24" spans="1:14" x14ac:dyDescent="0.3">
      <c r="A24" s="2" t="s">
        <v>28</v>
      </c>
      <c r="B24" s="3">
        <f>STDEV(B2:B22)</f>
        <v>1.7024411044983967</v>
      </c>
      <c r="C24" s="3">
        <f>STDEV(C2:C22)</f>
        <v>9.6737519190062196E-2</v>
      </c>
      <c r="F24" s="5"/>
      <c r="G24" s="5"/>
      <c r="H24" s="5"/>
      <c r="I24" s="5"/>
      <c r="J24" s="5"/>
      <c r="K24" s="6"/>
    </row>
    <row r="25" spans="1:14" x14ac:dyDescent="0.3">
      <c r="A25" s="7" t="s">
        <v>23</v>
      </c>
      <c r="B25" s="3">
        <f>COUNT(C2:C22)</f>
        <v>21</v>
      </c>
      <c r="F25" s="5"/>
      <c r="G25" s="5"/>
      <c r="H25" s="5"/>
      <c r="I25" s="5"/>
      <c r="J25" s="5"/>
      <c r="K25" s="6"/>
    </row>
    <row r="26" spans="1:14" x14ac:dyDescent="0.3">
      <c r="A26" s="7" t="s">
        <v>24</v>
      </c>
      <c r="B26" s="3">
        <f>B25-2</f>
        <v>19</v>
      </c>
      <c r="F26" s="5"/>
      <c r="G26" s="5"/>
      <c r="H26" s="5"/>
      <c r="I26" s="5"/>
      <c r="J26" s="5"/>
      <c r="K26" s="6"/>
    </row>
    <row r="27" spans="1:14" x14ac:dyDescent="0.3">
      <c r="A27" s="2" t="s">
        <v>12</v>
      </c>
      <c r="B27" s="3">
        <f>TINV(0.01,B26)</f>
        <v>2.8609346064649799</v>
      </c>
    </row>
    <row r="28" spans="1:14" x14ac:dyDescent="0.3">
      <c r="A28" s="2"/>
    </row>
    <row r="29" spans="1:14" x14ac:dyDescent="0.3">
      <c r="B29" s="4" t="s">
        <v>3</v>
      </c>
      <c r="C29" s="4" t="s">
        <v>2</v>
      </c>
    </row>
    <row r="30" spans="1:14" x14ac:dyDescent="0.3">
      <c r="A30" s="2" t="s">
        <v>39</v>
      </c>
      <c r="B30" s="3">
        <f>('B0 &amp; B1'!J2-0)/G2</f>
        <v>3.0842955767100335</v>
      </c>
      <c r="C30" s="3">
        <f>('B0 &amp; B1'!K2-0)/H2</f>
        <v>1.1121104368883159</v>
      </c>
    </row>
    <row r="31" spans="1:14" x14ac:dyDescent="0.3">
      <c r="A31" s="2" t="s">
        <v>40</v>
      </c>
      <c r="B31" s="3">
        <f>TDIST(B30,B26,2)</f>
        <v>6.1050220026971037E-3</v>
      </c>
      <c r="C31" s="3">
        <f>TDIST(C30,B26,2)</f>
        <v>0.27996479732460927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workbookViewId="0">
      <selection activeCell="B19" sqref="B19"/>
    </sheetView>
  </sheetViews>
  <sheetFormatPr defaultRowHeight="14.4" x14ac:dyDescent="0.3"/>
  <cols>
    <col min="1" max="1" width="10" bestFit="1" customWidth="1"/>
  </cols>
  <sheetData>
    <row r="3" spans="1:2" x14ac:dyDescent="0.3">
      <c r="A3" t="s">
        <v>7</v>
      </c>
      <c r="B3">
        <f>AVERAGE(Sheet2!C2:C22)</f>
        <v>0.32395238095238094</v>
      </c>
    </row>
    <row r="4" spans="1:2" x14ac:dyDescent="0.3">
      <c r="A4" t="s">
        <v>8</v>
      </c>
      <c r="B4">
        <v>0.05</v>
      </c>
    </row>
    <row r="5" spans="1:2" x14ac:dyDescent="0.3">
      <c r="A5" t="s">
        <v>9</v>
      </c>
      <c r="B5">
        <f>STDEV(Sheet2!C2:C22)</f>
        <v>9.6737519190062196E-2</v>
      </c>
    </row>
    <row r="6" spans="1:2" x14ac:dyDescent="0.3">
      <c r="A6" t="s">
        <v>10</v>
      </c>
      <c r="B6">
        <f>COUNT(Sheet2!C2:C22)</f>
        <v>21</v>
      </c>
    </row>
    <row r="7" spans="1:2" x14ac:dyDescent="0.3">
      <c r="A7" t="s">
        <v>11</v>
      </c>
      <c r="B7">
        <v>2</v>
      </c>
    </row>
    <row r="9" spans="1:2" x14ac:dyDescent="0.3">
      <c r="A9" s="2" t="s">
        <v>4</v>
      </c>
    </row>
    <row r="10" spans="1:2" x14ac:dyDescent="0.3">
      <c r="A10" s="1" t="s">
        <v>2</v>
      </c>
      <c r="B10">
        <v>8.7499999999999994E-2</v>
      </c>
    </row>
    <row r="11" spans="1:2" x14ac:dyDescent="0.3">
      <c r="A11" s="1" t="s">
        <v>3</v>
      </c>
      <c r="B11">
        <v>0.32800000000000001</v>
      </c>
    </row>
    <row r="13" spans="1:2" x14ac:dyDescent="0.3">
      <c r="A13" t="s">
        <v>12</v>
      </c>
      <c r="B13">
        <f>TINV(B4,B6)</f>
        <v>2.07961384472768</v>
      </c>
    </row>
    <row r="18" spans="1:2" x14ac:dyDescent="0.3">
      <c r="A18" s="2" t="s">
        <v>5</v>
      </c>
    </row>
    <row r="19" spans="1:2" x14ac:dyDescent="0.3">
      <c r="A19" t="s">
        <v>6</v>
      </c>
      <c r="B19">
        <v>3.044</v>
      </c>
    </row>
    <row r="20" spans="1:2" x14ac:dyDescent="0.3">
      <c r="A20" t="s">
        <v>13</v>
      </c>
      <c r="B20">
        <f>TDIST(B19,B6,B7)</f>
        <v>6.1680739657598545E-3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B0 &amp; B1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Bramhall</cp:lastModifiedBy>
  <dcterms:created xsi:type="dcterms:W3CDTF">2018-11-01T19:25:06Z</dcterms:created>
  <dcterms:modified xsi:type="dcterms:W3CDTF">2018-11-07T02:09:49Z</dcterms:modified>
</cp:coreProperties>
</file>