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Home\Operations\OpsSupply\A. SUPPLY\2.A. BIDs\BID 2014\LITB 2014 - 9111551  IMPRESSIONS DES OUTILS DE GESTION CAMPAGNE ROUGEOLE &amp; TMN\"/>
    </mc:Choice>
  </mc:AlternateContent>
  <bookViews>
    <workbookView xWindow="0" yWindow="0" windowWidth="19200" windowHeight="8220"/>
  </bookViews>
  <sheets>
    <sheet name="Kinshasa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M44" i="1"/>
  <c r="L44" i="1"/>
  <c r="J44" i="1"/>
  <c r="J45" i="1" s="1"/>
  <c r="I44" i="1"/>
  <c r="E44" i="1"/>
  <c r="D44" i="1"/>
  <c r="AC43" i="1"/>
  <c r="U43" i="1"/>
  <c r="S43" i="1"/>
  <c r="Q43" i="1"/>
  <c r="P43" i="1"/>
  <c r="K43" i="1"/>
  <c r="H43" i="1"/>
  <c r="G43" i="1"/>
  <c r="AB43" i="1" s="1"/>
  <c r="F43" i="1"/>
  <c r="Z43" i="1" s="1"/>
  <c r="AC42" i="1"/>
  <c r="U42" i="1"/>
  <c r="S42" i="1"/>
  <c r="Q42" i="1"/>
  <c r="P42" i="1"/>
  <c r="K42" i="1"/>
  <c r="H42" i="1"/>
  <c r="G42" i="1"/>
  <c r="AB42" i="1" s="1"/>
  <c r="F42" i="1"/>
  <c r="Z42" i="1" s="1"/>
  <c r="AC41" i="1"/>
  <c r="U41" i="1"/>
  <c r="S41" i="1"/>
  <c r="Q41" i="1"/>
  <c r="P41" i="1"/>
  <c r="K41" i="1"/>
  <c r="H41" i="1"/>
  <c r="G41" i="1"/>
  <c r="AB41" i="1" s="1"/>
  <c r="F41" i="1"/>
  <c r="Z41" i="1" s="1"/>
  <c r="AC40" i="1"/>
  <c r="U40" i="1"/>
  <c r="S40" i="1"/>
  <c r="Q40" i="1"/>
  <c r="P40" i="1"/>
  <c r="K40" i="1"/>
  <c r="H40" i="1"/>
  <c r="G40" i="1"/>
  <c r="AB40" i="1" s="1"/>
  <c r="F40" i="1"/>
  <c r="Z40" i="1" s="1"/>
  <c r="AC39" i="1"/>
  <c r="U39" i="1"/>
  <c r="S39" i="1"/>
  <c r="Q39" i="1"/>
  <c r="P39" i="1"/>
  <c r="K39" i="1"/>
  <c r="H39" i="1"/>
  <c r="G39" i="1"/>
  <c r="AB39" i="1" s="1"/>
  <c r="F39" i="1"/>
  <c r="Z39" i="1" s="1"/>
  <c r="AC38" i="1"/>
  <c r="U38" i="1"/>
  <c r="S38" i="1"/>
  <c r="Q38" i="1"/>
  <c r="P38" i="1"/>
  <c r="K38" i="1"/>
  <c r="H38" i="1"/>
  <c r="G38" i="1"/>
  <c r="AB38" i="1" s="1"/>
  <c r="F38" i="1"/>
  <c r="Z38" i="1" s="1"/>
  <c r="AC37" i="1"/>
  <c r="U37" i="1"/>
  <c r="S37" i="1"/>
  <c r="Q37" i="1"/>
  <c r="P37" i="1"/>
  <c r="K37" i="1"/>
  <c r="H37" i="1"/>
  <c r="G37" i="1"/>
  <c r="AB37" i="1" s="1"/>
  <c r="F37" i="1"/>
  <c r="Z37" i="1" s="1"/>
  <c r="AC36" i="1"/>
  <c r="U36" i="1"/>
  <c r="S36" i="1"/>
  <c r="Q36" i="1"/>
  <c r="P36" i="1"/>
  <c r="K36" i="1"/>
  <c r="H36" i="1"/>
  <c r="G36" i="1"/>
  <c r="AB36" i="1" s="1"/>
  <c r="F36" i="1"/>
  <c r="Z36" i="1" s="1"/>
  <c r="AC35" i="1"/>
  <c r="U35" i="1"/>
  <c r="S35" i="1"/>
  <c r="Q35" i="1"/>
  <c r="P35" i="1"/>
  <c r="K35" i="1"/>
  <c r="H35" i="1"/>
  <c r="G35" i="1"/>
  <c r="AB35" i="1" s="1"/>
  <c r="F35" i="1"/>
  <c r="Z35" i="1" s="1"/>
  <c r="AC34" i="1"/>
  <c r="U34" i="1"/>
  <c r="S34" i="1"/>
  <c r="Q34" i="1"/>
  <c r="P34" i="1"/>
  <c r="K34" i="1"/>
  <c r="H34" i="1"/>
  <c r="G34" i="1"/>
  <c r="AB34" i="1" s="1"/>
  <c r="F34" i="1"/>
  <c r="Z34" i="1" s="1"/>
  <c r="AC33" i="1"/>
  <c r="U33" i="1"/>
  <c r="S33" i="1"/>
  <c r="Q33" i="1"/>
  <c r="P33" i="1"/>
  <c r="K33" i="1"/>
  <c r="H33" i="1"/>
  <c r="G33" i="1"/>
  <c r="AB33" i="1" s="1"/>
  <c r="F33" i="1"/>
  <c r="Z33" i="1" s="1"/>
  <c r="AC32" i="1"/>
  <c r="S32" i="1"/>
  <c r="Q32" i="1"/>
  <c r="P32" i="1"/>
  <c r="K32" i="1"/>
  <c r="H32" i="1"/>
  <c r="G32" i="1"/>
  <c r="F32" i="1"/>
  <c r="Z32" i="1" s="1"/>
  <c r="AC31" i="1"/>
  <c r="S31" i="1"/>
  <c r="S44" i="1" s="1"/>
  <c r="Q31" i="1"/>
  <c r="Q44" i="1" s="1"/>
  <c r="P31" i="1"/>
  <c r="P44" i="1" s="1"/>
  <c r="K31" i="1"/>
  <c r="K44" i="1" s="1"/>
  <c r="H31" i="1"/>
  <c r="H44" i="1" s="1"/>
  <c r="G31" i="1"/>
  <c r="AB31" i="1" s="1"/>
  <c r="F31" i="1"/>
  <c r="Z31" i="1" s="1"/>
  <c r="S30" i="1"/>
  <c r="M30" i="1"/>
  <c r="L30" i="1"/>
  <c r="J30" i="1"/>
  <c r="I30" i="1"/>
  <c r="G30" i="1"/>
  <c r="E30" i="1"/>
  <c r="D30" i="1"/>
  <c r="AC29" i="1"/>
  <c r="AA29" i="1"/>
  <c r="U29" i="1"/>
  <c r="S29" i="1"/>
  <c r="Q29" i="1"/>
  <c r="P29" i="1"/>
  <c r="O29" i="1"/>
  <c r="K29" i="1"/>
  <c r="H29" i="1"/>
  <c r="G29" i="1"/>
  <c r="AB29" i="1" s="1"/>
  <c r="F29" i="1"/>
  <c r="X29" i="1" s="1"/>
  <c r="AC28" i="1"/>
  <c r="U28" i="1"/>
  <c r="S28" i="1"/>
  <c r="Q28" i="1"/>
  <c r="P28" i="1"/>
  <c r="O28" i="1"/>
  <c r="K28" i="1"/>
  <c r="H28" i="1"/>
  <c r="G28" i="1"/>
  <c r="AB28" i="1" s="1"/>
  <c r="F28" i="1"/>
  <c r="X28" i="1" s="1"/>
  <c r="AC27" i="1"/>
  <c r="S27" i="1"/>
  <c r="Q27" i="1"/>
  <c r="P27" i="1"/>
  <c r="K27" i="1"/>
  <c r="H27" i="1"/>
  <c r="G27" i="1"/>
  <c r="F27" i="1"/>
  <c r="X27" i="1" s="1"/>
  <c r="AC26" i="1"/>
  <c r="AA26" i="1"/>
  <c r="S26" i="1"/>
  <c r="Q26" i="1"/>
  <c r="P26" i="1"/>
  <c r="K26" i="1"/>
  <c r="H26" i="1"/>
  <c r="G26" i="1"/>
  <c r="AB26" i="1" s="1"/>
  <c r="F26" i="1"/>
  <c r="X26" i="1" s="1"/>
  <c r="AC25" i="1"/>
  <c r="AA25" i="1"/>
  <c r="W25" i="1"/>
  <c r="Y25" i="1" s="1"/>
  <c r="V25" i="1"/>
  <c r="S25" i="1"/>
  <c r="Q25" i="1"/>
  <c r="P25" i="1"/>
  <c r="K25" i="1"/>
  <c r="H25" i="1"/>
  <c r="G25" i="1"/>
  <c r="AB25" i="1" s="1"/>
  <c r="F25" i="1"/>
  <c r="AC24" i="1"/>
  <c r="X24" i="1"/>
  <c r="U24" i="1"/>
  <c r="T24" i="1"/>
  <c r="S24" i="1"/>
  <c r="Q24" i="1"/>
  <c r="P24" i="1"/>
  <c r="K24" i="1"/>
  <c r="H24" i="1"/>
  <c r="G24" i="1"/>
  <c r="AB24" i="1" s="1"/>
  <c r="F24" i="1"/>
  <c r="Z24" i="1" s="1"/>
  <c r="AC23" i="1"/>
  <c r="AB23" i="1"/>
  <c r="X23" i="1"/>
  <c r="T23" i="1"/>
  <c r="S23" i="1"/>
  <c r="Q23" i="1"/>
  <c r="P23" i="1"/>
  <c r="K23" i="1"/>
  <c r="H23" i="1"/>
  <c r="G23" i="1"/>
  <c r="AA23" i="1" s="1"/>
  <c r="F23" i="1"/>
  <c r="Z23" i="1" s="1"/>
  <c r="AC22" i="1"/>
  <c r="AB22" i="1"/>
  <c r="X22" i="1"/>
  <c r="T22" i="1"/>
  <c r="S22" i="1"/>
  <c r="Q22" i="1"/>
  <c r="P22" i="1"/>
  <c r="H22" i="1"/>
  <c r="G22" i="1"/>
  <c r="AA22" i="1" s="1"/>
  <c r="F22" i="1"/>
  <c r="Z22" i="1" s="1"/>
  <c r="AC21" i="1"/>
  <c r="AB21" i="1"/>
  <c r="X21" i="1"/>
  <c r="T21" i="1"/>
  <c r="S21" i="1"/>
  <c r="Q21" i="1"/>
  <c r="P21" i="1"/>
  <c r="H21" i="1"/>
  <c r="G21" i="1"/>
  <c r="AA21" i="1" s="1"/>
  <c r="F21" i="1"/>
  <c r="Z21" i="1" s="1"/>
  <c r="AC20" i="1"/>
  <c r="AC30" i="1" s="1"/>
  <c r="AB20" i="1"/>
  <c r="X20" i="1"/>
  <c r="T20" i="1"/>
  <c r="S20" i="1"/>
  <c r="Q20" i="1"/>
  <c r="P20" i="1"/>
  <c r="H20" i="1"/>
  <c r="H30" i="1" s="1"/>
  <c r="G20" i="1"/>
  <c r="AA20" i="1" s="1"/>
  <c r="F20" i="1"/>
  <c r="F30" i="1" s="1"/>
  <c r="P19" i="1"/>
  <c r="M19" i="1"/>
  <c r="L19" i="1"/>
  <c r="L45" i="1" s="1"/>
  <c r="J19" i="1"/>
  <c r="I19" i="1"/>
  <c r="H19" i="1"/>
  <c r="E19" i="1"/>
  <c r="D19" i="1"/>
  <c r="D45" i="1" s="1"/>
  <c r="AC18" i="1"/>
  <c r="S18" i="1"/>
  <c r="Q18" i="1"/>
  <c r="P18" i="1"/>
  <c r="N18" i="1"/>
  <c r="H18" i="1"/>
  <c r="G18" i="1"/>
  <c r="U18" i="1" s="1"/>
  <c r="F18" i="1"/>
  <c r="AC17" i="1"/>
  <c r="S17" i="1"/>
  <c r="R17" i="1"/>
  <c r="Q17" i="1"/>
  <c r="P17" i="1"/>
  <c r="H17" i="1"/>
  <c r="G17" i="1"/>
  <c r="U17" i="1" s="1"/>
  <c r="F17" i="1"/>
  <c r="N17" i="1" s="1"/>
  <c r="AC16" i="1"/>
  <c r="Z16" i="1"/>
  <c r="S16" i="1"/>
  <c r="R16" i="1"/>
  <c r="Q16" i="1"/>
  <c r="P16" i="1"/>
  <c r="N16" i="1"/>
  <c r="H16" i="1"/>
  <c r="G16" i="1"/>
  <c r="U16" i="1" s="1"/>
  <c r="F16" i="1"/>
  <c r="AC15" i="1"/>
  <c r="S15" i="1"/>
  <c r="Q15" i="1"/>
  <c r="P15" i="1"/>
  <c r="H15" i="1"/>
  <c r="G15" i="1"/>
  <c r="U15" i="1" s="1"/>
  <c r="F15" i="1"/>
  <c r="AC14" i="1"/>
  <c r="Z14" i="1"/>
  <c r="S14" i="1"/>
  <c r="Q14" i="1"/>
  <c r="P14" i="1"/>
  <c r="N14" i="1"/>
  <c r="H14" i="1"/>
  <c r="G14" i="1"/>
  <c r="U14" i="1" s="1"/>
  <c r="F14" i="1"/>
  <c r="AC13" i="1"/>
  <c r="S13" i="1"/>
  <c r="R13" i="1"/>
  <c r="Q13" i="1"/>
  <c r="P13" i="1"/>
  <c r="H13" i="1"/>
  <c r="G13" i="1"/>
  <c r="U13" i="1" s="1"/>
  <c r="F13" i="1"/>
  <c r="N13" i="1" s="1"/>
  <c r="AC12" i="1"/>
  <c r="Z12" i="1"/>
  <c r="S12" i="1"/>
  <c r="R12" i="1"/>
  <c r="Q12" i="1"/>
  <c r="P12" i="1"/>
  <c r="N12" i="1"/>
  <c r="H12" i="1"/>
  <c r="G12" i="1"/>
  <c r="U12" i="1" s="1"/>
  <c r="F12" i="1"/>
  <c r="AC11" i="1"/>
  <c r="S11" i="1"/>
  <c r="Q11" i="1"/>
  <c r="P11" i="1"/>
  <c r="H11" i="1"/>
  <c r="G11" i="1"/>
  <c r="U11" i="1" s="1"/>
  <c r="F11" i="1"/>
  <c r="AC10" i="1"/>
  <c r="Z10" i="1"/>
  <c r="S10" i="1"/>
  <c r="Q10" i="1"/>
  <c r="P10" i="1"/>
  <c r="N10" i="1"/>
  <c r="H10" i="1"/>
  <c r="G10" i="1"/>
  <c r="U10" i="1" s="1"/>
  <c r="F10" i="1"/>
  <c r="AC9" i="1"/>
  <c r="S9" i="1"/>
  <c r="R9" i="1"/>
  <c r="Q9" i="1"/>
  <c r="P9" i="1"/>
  <c r="H9" i="1"/>
  <c r="G9" i="1"/>
  <c r="U9" i="1" s="1"/>
  <c r="F9" i="1"/>
  <c r="N9" i="1" s="1"/>
  <c r="AC8" i="1"/>
  <c r="Z8" i="1"/>
  <c r="S8" i="1"/>
  <c r="R8" i="1"/>
  <c r="Q8" i="1"/>
  <c r="P8" i="1"/>
  <c r="N8" i="1"/>
  <c r="H8" i="1"/>
  <c r="G8" i="1"/>
  <c r="U8" i="1" s="1"/>
  <c r="F8" i="1"/>
  <c r="AC7" i="1"/>
  <c r="AC19" i="1" s="1"/>
  <c r="S7" i="1"/>
  <c r="S19" i="1" s="1"/>
  <c r="Q7" i="1"/>
  <c r="Q19" i="1" s="1"/>
  <c r="P7" i="1"/>
  <c r="H7" i="1"/>
  <c r="G7" i="1"/>
  <c r="G19" i="1" s="1"/>
  <c r="F7" i="1"/>
  <c r="K7" i="1" l="1"/>
  <c r="F19" i="1"/>
  <c r="X7" i="1"/>
  <c r="T7" i="1"/>
  <c r="V7" i="1"/>
  <c r="K11" i="1"/>
  <c r="X11" i="1"/>
  <c r="T11" i="1"/>
  <c r="V11" i="1"/>
  <c r="K15" i="1"/>
  <c r="X15" i="1"/>
  <c r="T15" i="1"/>
  <c r="V15" i="1"/>
  <c r="Z7" i="1"/>
  <c r="Z19" i="1" s="1"/>
  <c r="K10" i="1"/>
  <c r="X10" i="1"/>
  <c r="T10" i="1"/>
  <c r="V10" i="1"/>
  <c r="Z11" i="1"/>
  <c r="K14" i="1"/>
  <c r="X14" i="1"/>
  <c r="T14" i="1"/>
  <c r="V14" i="1"/>
  <c r="Z15" i="1"/>
  <c r="K18" i="1"/>
  <c r="X18" i="1"/>
  <c r="T18" i="1"/>
  <c r="V18" i="1"/>
  <c r="AB27" i="1"/>
  <c r="U27" i="1"/>
  <c r="O27" i="1"/>
  <c r="AA27" i="1"/>
  <c r="H45" i="1"/>
  <c r="S45" i="1"/>
  <c r="AB32" i="1"/>
  <c r="AA32" i="1"/>
  <c r="W32" i="1"/>
  <c r="Y32" i="1" s="1"/>
  <c r="U32" i="1"/>
  <c r="O32" i="1"/>
  <c r="R7" i="1"/>
  <c r="K9" i="1"/>
  <c r="X9" i="1"/>
  <c r="T9" i="1"/>
  <c r="V9" i="1"/>
  <c r="R11" i="1"/>
  <c r="K13" i="1"/>
  <c r="X13" i="1"/>
  <c r="T13" i="1"/>
  <c r="V13" i="1"/>
  <c r="R15" i="1"/>
  <c r="K17" i="1"/>
  <c r="X17" i="1"/>
  <c r="T17" i="1"/>
  <c r="V17" i="1"/>
  <c r="Z18" i="1"/>
  <c r="P30" i="1"/>
  <c r="P45" i="1" s="1"/>
  <c r="X30" i="1"/>
  <c r="N7" i="1"/>
  <c r="K8" i="1"/>
  <c r="X8" i="1"/>
  <c r="T8" i="1"/>
  <c r="V8" i="1"/>
  <c r="Z9" i="1"/>
  <c r="R10" i="1"/>
  <c r="N11" i="1"/>
  <c r="K12" i="1"/>
  <c r="X12" i="1"/>
  <c r="T12" i="1"/>
  <c r="V12" i="1"/>
  <c r="Z13" i="1"/>
  <c r="R14" i="1"/>
  <c r="N15" i="1"/>
  <c r="K16" i="1"/>
  <c r="X16" i="1"/>
  <c r="T16" i="1"/>
  <c r="V16" i="1"/>
  <c r="Z17" i="1"/>
  <c r="R18" i="1"/>
  <c r="Q30" i="1"/>
  <c r="Q45" i="1" s="1"/>
  <c r="AB30" i="1"/>
  <c r="W27" i="1"/>
  <c r="Y27" i="1" s="1"/>
  <c r="O7" i="1"/>
  <c r="W7" i="1"/>
  <c r="AA7" i="1"/>
  <c r="O8" i="1"/>
  <c r="W8" i="1"/>
  <c r="Y8" i="1" s="1"/>
  <c r="AA8" i="1"/>
  <c r="O9" i="1"/>
  <c r="W9" i="1"/>
  <c r="Y9" i="1" s="1"/>
  <c r="AA9" i="1"/>
  <c r="O10" i="1"/>
  <c r="W10" i="1"/>
  <c r="Y10" i="1" s="1"/>
  <c r="AA10" i="1"/>
  <c r="O11" i="1"/>
  <c r="W11" i="1"/>
  <c r="Y11" i="1" s="1"/>
  <c r="AA11" i="1"/>
  <c r="O12" i="1"/>
  <c r="W12" i="1"/>
  <c r="Y12" i="1" s="1"/>
  <c r="AA12" i="1"/>
  <c r="O13" i="1"/>
  <c r="W13" i="1"/>
  <c r="Y13" i="1" s="1"/>
  <c r="AA13" i="1"/>
  <c r="O14" i="1"/>
  <c r="W14" i="1"/>
  <c r="Y14" i="1" s="1"/>
  <c r="AA14" i="1"/>
  <c r="O15" i="1"/>
  <c r="W15" i="1"/>
  <c r="Y15" i="1" s="1"/>
  <c r="AA15" i="1"/>
  <c r="O16" i="1"/>
  <c r="W16" i="1"/>
  <c r="Y16" i="1" s="1"/>
  <c r="AA16" i="1"/>
  <c r="O17" i="1"/>
  <c r="W17" i="1"/>
  <c r="Y17" i="1" s="1"/>
  <c r="AA17" i="1"/>
  <c r="O18" i="1"/>
  <c r="W18" i="1"/>
  <c r="Y18" i="1" s="1"/>
  <c r="AA18" i="1"/>
  <c r="K20" i="1"/>
  <c r="U20" i="1"/>
  <c r="K21" i="1"/>
  <c r="U21" i="1"/>
  <c r="K22" i="1"/>
  <c r="U22" i="1"/>
  <c r="U23" i="1"/>
  <c r="X25" i="1"/>
  <c r="T25" i="1"/>
  <c r="T30" i="1" s="1"/>
  <c r="N25" i="1"/>
  <c r="R25" i="1"/>
  <c r="W28" i="1"/>
  <c r="Y28" i="1" s="1"/>
  <c r="I45" i="1"/>
  <c r="M45" i="1"/>
  <c r="AA31" i="1"/>
  <c r="AB7" i="1"/>
  <c r="AB8" i="1"/>
  <c r="AB9" i="1"/>
  <c r="AB10" i="1"/>
  <c r="AB11" i="1"/>
  <c r="AB12" i="1"/>
  <c r="AB13" i="1"/>
  <c r="AB14" i="1"/>
  <c r="AB15" i="1"/>
  <c r="AB16" i="1"/>
  <c r="AB17" i="1"/>
  <c r="AB18" i="1"/>
  <c r="N20" i="1"/>
  <c r="R20" i="1"/>
  <c r="V20" i="1"/>
  <c r="Z20" i="1"/>
  <c r="Z30" i="1" s="1"/>
  <c r="N21" i="1"/>
  <c r="R21" i="1"/>
  <c r="V21" i="1"/>
  <c r="N22" i="1"/>
  <c r="R22" i="1"/>
  <c r="V22" i="1"/>
  <c r="N23" i="1"/>
  <c r="R23" i="1"/>
  <c r="V23" i="1"/>
  <c r="N24" i="1"/>
  <c r="R24" i="1"/>
  <c r="V24" i="1"/>
  <c r="O25" i="1"/>
  <c r="O26" i="1"/>
  <c r="U26" i="1"/>
  <c r="W29" i="1"/>
  <c r="Y29" i="1" s="1"/>
  <c r="Z44" i="1"/>
  <c r="O31" i="1"/>
  <c r="U31" i="1"/>
  <c r="U44" i="1" s="1"/>
  <c r="AC44" i="1"/>
  <c r="AC45" i="1" s="1"/>
  <c r="G44" i="1"/>
  <c r="G45" i="1" s="1"/>
  <c r="U7" i="1"/>
  <c r="U19" i="1" s="1"/>
  <c r="O20" i="1"/>
  <c r="W20" i="1"/>
  <c r="O21" i="1"/>
  <c r="W21" i="1"/>
  <c r="Y21" i="1" s="1"/>
  <c r="O22" i="1"/>
  <c r="W22" i="1"/>
  <c r="Y22" i="1" s="1"/>
  <c r="O23" i="1"/>
  <c r="W23" i="1"/>
  <c r="Y23" i="1" s="1"/>
  <c r="O24" i="1"/>
  <c r="W24" i="1"/>
  <c r="Y24" i="1" s="1"/>
  <c r="AA24" i="1"/>
  <c r="AA30" i="1" s="1"/>
  <c r="U25" i="1"/>
  <c r="Z25" i="1"/>
  <c r="W26" i="1"/>
  <c r="Y26" i="1" s="1"/>
  <c r="AA28" i="1"/>
  <c r="E45" i="1"/>
  <c r="AB44" i="1"/>
  <c r="W31" i="1"/>
  <c r="O33" i="1"/>
  <c r="W33" i="1"/>
  <c r="Y33" i="1" s="1"/>
  <c r="AA33" i="1"/>
  <c r="O34" i="1"/>
  <c r="W34" i="1"/>
  <c r="Y34" i="1" s="1"/>
  <c r="AA34" i="1"/>
  <c r="O35" i="1"/>
  <c r="W35" i="1"/>
  <c r="Y35" i="1" s="1"/>
  <c r="AA35" i="1"/>
  <c r="O36" i="1"/>
  <c r="W36" i="1"/>
  <c r="Y36" i="1" s="1"/>
  <c r="AA36" i="1"/>
  <c r="O37" i="1"/>
  <c r="W37" i="1"/>
  <c r="Y37" i="1" s="1"/>
  <c r="AA37" i="1"/>
  <c r="O38" i="1"/>
  <c r="W38" i="1"/>
  <c r="Y38" i="1" s="1"/>
  <c r="AA38" i="1"/>
  <c r="O39" i="1"/>
  <c r="W39" i="1"/>
  <c r="Y39" i="1" s="1"/>
  <c r="AA39" i="1"/>
  <c r="O40" i="1"/>
  <c r="W40" i="1"/>
  <c r="Y40" i="1" s="1"/>
  <c r="AA40" i="1"/>
  <c r="O41" i="1"/>
  <c r="W41" i="1"/>
  <c r="Y41" i="1" s="1"/>
  <c r="AA41" i="1"/>
  <c r="O42" i="1"/>
  <c r="W42" i="1"/>
  <c r="Y42" i="1" s="1"/>
  <c r="AA42" i="1"/>
  <c r="O43" i="1"/>
  <c r="W43" i="1"/>
  <c r="Y43" i="1" s="1"/>
  <c r="AA43" i="1"/>
  <c r="N26" i="1"/>
  <c r="R26" i="1"/>
  <c r="V26" i="1"/>
  <c r="Z26" i="1"/>
  <c r="N27" i="1"/>
  <c r="R27" i="1"/>
  <c r="V27" i="1"/>
  <c r="Z27" i="1"/>
  <c r="N28" i="1"/>
  <c r="R28" i="1"/>
  <c r="V28" i="1"/>
  <c r="Z28" i="1"/>
  <c r="N29" i="1"/>
  <c r="R29" i="1"/>
  <c r="V29" i="1"/>
  <c r="Z29" i="1"/>
  <c r="T31" i="1"/>
  <c r="X31" i="1"/>
  <c r="T32" i="1"/>
  <c r="X32" i="1"/>
  <c r="T33" i="1"/>
  <c r="X33" i="1"/>
  <c r="T34" i="1"/>
  <c r="X34" i="1"/>
  <c r="T35" i="1"/>
  <c r="X35" i="1"/>
  <c r="T36" i="1"/>
  <c r="X36" i="1"/>
  <c r="T37" i="1"/>
  <c r="X37" i="1"/>
  <c r="T38" i="1"/>
  <c r="X38" i="1"/>
  <c r="T39" i="1"/>
  <c r="X39" i="1"/>
  <c r="T40" i="1"/>
  <c r="X40" i="1"/>
  <c r="T41" i="1"/>
  <c r="X41" i="1"/>
  <c r="T42" i="1"/>
  <c r="X42" i="1"/>
  <c r="T43" i="1"/>
  <c r="X43" i="1"/>
  <c r="F44" i="1"/>
  <c r="F45" i="1" s="1"/>
  <c r="T26" i="1"/>
  <c r="T27" i="1"/>
  <c r="T28" i="1"/>
  <c r="T29" i="1"/>
  <c r="N31" i="1"/>
  <c r="R31" i="1"/>
  <c r="V31" i="1"/>
  <c r="N32" i="1"/>
  <c r="R32" i="1"/>
  <c r="V32" i="1"/>
  <c r="N33" i="1"/>
  <c r="R33" i="1"/>
  <c r="V33" i="1"/>
  <c r="N34" i="1"/>
  <c r="R34" i="1"/>
  <c r="V34" i="1"/>
  <c r="N35" i="1"/>
  <c r="R35" i="1"/>
  <c r="V35" i="1"/>
  <c r="N36" i="1"/>
  <c r="R36" i="1"/>
  <c r="V36" i="1"/>
  <c r="N37" i="1"/>
  <c r="R37" i="1"/>
  <c r="V37" i="1"/>
  <c r="N38" i="1"/>
  <c r="R38" i="1"/>
  <c r="V38" i="1"/>
  <c r="N39" i="1"/>
  <c r="R39" i="1"/>
  <c r="V39" i="1"/>
  <c r="N40" i="1"/>
  <c r="R40" i="1"/>
  <c r="V40" i="1"/>
  <c r="N41" i="1"/>
  <c r="R41" i="1"/>
  <c r="V41" i="1"/>
  <c r="N42" i="1"/>
  <c r="R42" i="1"/>
  <c r="V42" i="1"/>
  <c r="N43" i="1"/>
  <c r="R43" i="1"/>
  <c r="V43" i="1"/>
  <c r="W44" i="1" l="1"/>
  <c r="W45" i="1" s="1"/>
  <c r="Y31" i="1"/>
  <c r="Y44" i="1" s="1"/>
  <c r="W30" i="1"/>
  <c r="Y20" i="1"/>
  <c r="Y30" i="1" s="1"/>
  <c r="AA44" i="1"/>
  <c r="AA19" i="1"/>
  <c r="X19" i="1"/>
  <c r="V44" i="1"/>
  <c r="V45" i="1" s="1"/>
  <c r="X44" i="1"/>
  <c r="X45" i="1" s="1"/>
  <c r="O30" i="1"/>
  <c r="U45" i="1"/>
  <c r="V30" i="1"/>
  <c r="U30" i="1"/>
  <c r="W19" i="1"/>
  <c r="Y7" i="1"/>
  <c r="Y19" i="1" s="1"/>
  <c r="R19" i="1"/>
  <c r="R44" i="1"/>
  <c r="R45" i="1" s="1"/>
  <c r="T44" i="1"/>
  <c r="O44" i="1"/>
  <c r="O45" i="1" s="1"/>
  <c r="R30" i="1"/>
  <c r="K30" i="1"/>
  <c r="O19" i="1"/>
  <c r="N19" i="1"/>
  <c r="V19" i="1"/>
  <c r="K19" i="1"/>
  <c r="N44" i="1"/>
  <c r="Z45" i="1"/>
  <c r="N30" i="1"/>
  <c r="AB19" i="1"/>
  <c r="AB45" i="1" s="1"/>
  <c r="T19" i="1"/>
  <c r="N45" i="1" l="1"/>
  <c r="T45" i="1"/>
  <c r="K45" i="1"/>
  <c r="Y45" i="1"/>
  <c r="AA45" i="1"/>
</calcChain>
</file>

<file path=xl/sharedStrings.xml><?xml version="1.0" encoding="utf-8"?>
<sst xmlns="http://schemas.openxmlformats.org/spreadsheetml/2006/main" count="140" uniqueCount="73">
  <si>
    <t>OUTILS DE GESTION VAR POUR LES 3 PROV 2014</t>
  </si>
  <si>
    <t>PLAN DE COLISAGE A L'IMPRIMERIE</t>
  </si>
  <si>
    <t>DIVERS OUTILS A REPRODUIRE</t>
  </si>
  <si>
    <t>DESTINATION</t>
  </si>
  <si>
    <t xml:space="preserve">Zone de santé 
</t>
  </si>
  <si>
    <t>POPULATION CIBLE VAR</t>
  </si>
  <si>
    <t>Total Mat. à louer</t>
  </si>
  <si>
    <t>Site de vaccination</t>
  </si>
  <si>
    <t>Nbre Sup</t>
  </si>
  <si>
    <t>Canevas AS</t>
  </si>
  <si>
    <t>Canevas ZS</t>
  </si>
  <si>
    <t>Canevas Synth</t>
  </si>
  <si>
    <t xml:space="preserve">Fiches Pointage
</t>
  </si>
  <si>
    <t>Rapport synthese ZS</t>
  </si>
  <si>
    <t>Rapport synthese PROV</t>
  </si>
  <si>
    <t>Fiche collation</t>
  </si>
  <si>
    <t>Fiche de supervision</t>
  </si>
  <si>
    <t xml:space="preserve">PV reception fonds </t>
  </si>
  <si>
    <t>Facture</t>
  </si>
  <si>
    <t>Contrat de location</t>
  </si>
  <si>
    <t>Fiche de gestion des intrants</t>
  </si>
  <si>
    <t>Fiche de destruction de dechet</t>
  </si>
  <si>
    <t>Fiche synthese de collecte des donnees journ AS</t>
  </si>
  <si>
    <t>Fiche de recuperation des enfants</t>
  </si>
  <si>
    <t>Fiche de sondage rapide</t>
  </si>
  <si>
    <t>Aide memoire Vaccinateur</t>
  </si>
  <si>
    <t>Guide de sondage rapide</t>
  </si>
  <si>
    <t>Guide d'âge</t>
  </si>
  <si>
    <t>Fiche de déclaration de  MAPI</t>
  </si>
  <si>
    <t>Fiche d'investigation de  MAPI</t>
  </si>
  <si>
    <t>Jeton de vaccination</t>
  </si>
  <si>
    <t>Kinshasa</t>
  </si>
  <si>
    <t>Kinshasa-Centre</t>
  </si>
  <si>
    <t>Bumbu</t>
  </si>
  <si>
    <t>Kalamu I</t>
  </si>
  <si>
    <t>Kalamu II</t>
  </si>
  <si>
    <t>Kasa-Vubu</t>
  </si>
  <si>
    <t>Kingabwa</t>
  </si>
  <si>
    <t>Kisenso</t>
  </si>
  <si>
    <t>Lemba</t>
  </si>
  <si>
    <t>Limeté</t>
  </si>
  <si>
    <t>Makala</t>
  </si>
  <si>
    <t>Matete</t>
  </si>
  <si>
    <t>Ngaba</t>
  </si>
  <si>
    <t>Ngiri-Ngiri</t>
  </si>
  <si>
    <t>ST KINSHASA CENTRE</t>
  </si>
  <si>
    <t>Kinshasa-Est</t>
  </si>
  <si>
    <t>Biyela</t>
  </si>
  <si>
    <t>Kikimi</t>
  </si>
  <si>
    <t>Kimbanseke</t>
  </si>
  <si>
    <t>Kingasani</t>
  </si>
  <si>
    <t>Maluku I</t>
  </si>
  <si>
    <t>Maluku II</t>
  </si>
  <si>
    <t>Masina I</t>
  </si>
  <si>
    <t>Masina II</t>
  </si>
  <si>
    <t>Ndjili</t>
  </si>
  <si>
    <t>Nsele</t>
  </si>
  <si>
    <t>ST KINSHASA EST</t>
  </si>
  <si>
    <t>Kinshasa-Ouest</t>
  </si>
  <si>
    <t>Bandalungwa</t>
  </si>
  <si>
    <t>Barumbu</t>
  </si>
  <si>
    <t>Binza-Météo</t>
  </si>
  <si>
    <t>Binza-Ozone</t>
  </si>
  <si>
    <t>Gombe</t>
  </si>
  <si>
    <t>Kintambo</t>
  </si>
  <si>
    <t>Kokolo</t>
  </si>
  <si>
    <t>Lingwala</t>
  </si>
  <si>
    <t>Mont-Ngafula I</t>
  </si>
  <si>
    <t>Mont-Ngafula II</t>
  </si>
  <si>
    <t xml:space="preserve">Police </t>
  </si>
  <si>
    <t>Selembao</t>
  </si>
  <si>
    <t>ST KINSHASA OUEST</t>
  </si>
  <si>
    <t>TOTAL KINSHASA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</si>
</sst>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€_-;\-* #,##0\ _€_-;_-* &quot;-&quot;??\ _€_-;_-@_-"/>
    <numFmt numFmtId="165" formatCode="_-* #,##0_-;\-* #,##0_-;_-* &quot;-&quot;??_-;_-@_-"/>
  </numFmts>
  <fonts count="1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8"/>
      <color theme="1"/>
      <name val="Calibri"/>
      <family val="2"/>
      <scheme val="minor"/>
    </font>
    <font>
      <b/>
      <sz val="9"/>
      <color theme="5"/>
      <name val="Arial"/>
      <family val="2"/>
    </font>
    <font>
      <b/>
      <sz val="8"/>
      <name val="Arial"/>
      <family val="2"/>
    </font>
    <font>
      <b/>
      <sz val="10"/>
      <color theme="5"/>
      <name val="Arial"/>
      <family val="2"/>
    </font>
    <font>
      <b/>
      <sz val="8"/>
      <color theme="5"/>
      <name val="Arial"/>
      <family val="2"/>
    </font>
    <font>
      <b/>
      <sz val="18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  <font>
      <sz val="8"/>
      <name val="Arial"/>
      <family val="2"/>
    </font>
    <font>
      <sz val="8"/>
      <color indexed="8"/>
      <name val="Arial"/>
      <family val="2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5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5" tint="-0.249977111117893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0" borderId="0" xfId="0" applyFont="1" applyFill="1"/>
    <xf numFmtId="0" fontId="4" fillId="2" borderId="0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8" fillId="0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2" xfId="0" applyFont="1" applyBorder="1"/>
    <xf numFmtId="0" fontId="11" fillId="0" borderId="2" xfId="0" applyFont="1" applyBorder="1"/>
    <xf numFmtId="164" fontId="11" fillId="0" borderId="2" xfId="1" applyNumberFormat="1" applyFont="1" applyFill="1" applyBorder="1"/>
    <xf numFmtId="3" fontId="10" fillId="0" borderId="4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165" fontId="4" fillId="6" borderId="2" xfId="0" applyNumberFormat="1" applyFont="1" applyFill="1" applyBorder="1" applyAlignment="1">
      <alignment vertical="center"/>
    </xf>
    <xf numFmtId="165" fontId="2" fillId="0" borderId="0" xfId="0" applyNumberFormat="1" applyFont="1" applyFill="1"/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8" fillId="0" borderId="2" xfId="0" applyFont="1" applyFill="1" applyBorder="1" applyAlignment="1">
      <alignment horizontal="center" vertical="center" wrapText="1"/>
    </xf>
    <xf numFmtId="0" fontId="3" fillId="2" borderId="0" xfId="0" applyFont="1" applyFill="1" applyAlignment="1"/>
    <xf numFmtId="0" fontId="5" fillId="2" borderId="0" xfId="0" applyFont="1" applyFill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0"/>
  <sheetViews>
    <sheetView tabSelected="1" workbookViewId="0">
      <selection activeCell="I4" sqref="I4:N4"/>
    </sheetView>
  </sheetViews>
  <sheetFormatPr defaultColWidth="10" defaultRowHeight="11.25" x14ac:dyDescent="0.2"/>
  <cols>
    <col min="1" max="1" width="8" style="3" customWidth="1"/>
    <col min="2" max="2" width="9.5" style="3" customWidth="1"/>
    <col min="3" max="3" width="10" style="3"/>
    <col min="4" max="10" width="10" style="3" hidden="1" customWidth="1"/>
    <col min="11" max="23" width="10" style="3"/>
    <col min="24" max="24" width="0" style="3" hidden="1" customWidth="1"/>
    <col min="25" max="28" width="10" style="3"/>
    <col min="29" max="29" width="9.125" style="3" customWidth="1"/>
    <col min="30" max="16384" width="10" style="3"/>
  </cols>
  <sheetData>
    <row r="1" spans="1:39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  <c r="AF1" s="1"/>
      <c r="AG1" s="1"/>
      <c r="AH1" s="1"/>
      <c r="AI1" s="1"/>
      <c r="AJ1" s="1"/>
      <c r="AK1" s="1"/>
      <c r="AL1" s="1"/>
    </row>
    <row r="2" spans="1:39" ht="12" x14ac:dyDescent="0.2">
      <c r="A2" s="26" t="s">
        <v>0</v>
      </c>
      <c r="B2" s="26"/>
      <c r="C2" s="2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1"/>
      <c r="AE2" s="1"/>
      <c r="AF2" s="1"/>
      <c r="AG2" s="1"/>
      <c r="AH2" s="1"/>
      <c r="AI2" s="1"/>
      <c r="AJ2" s="1"/>
      <c r="AK2" s="1"/>
      <c r="AL2" s="1"/>
    </row>
    <row r="3" spans="1:39" ht="12.75" x14ac:dyDescent="0.2">
      <c r="A3" s="27" t="s">
        <v>1</v>
      </c>
      <c r="B3" s="27"/>
      <c r="C3" s="2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1"/>
      <c r="AE3" s="1"/>
      <c r="AF3" s="1"/>
      <c r="AG3" s="1"/>
      <c r="AH3" s="1"/>
      <c r="AI3" s="1"/>
      <c r="AJ3" s="1"/>
      <c r="AK3" s="1"/>
      <c r="AL3" s="1"/>
    </row>
    <row r="4" spans="1:39" ht="23.25" x14ac:dyDescent="0.35">
      <c r="A4" s="5"/>
      <c r="B4" s="5"/>
      <c r="C4" s="5"/>
      <c r="D4" s="4"/>
      <c r="E4" s="4"/>
      <c r="F4" s="4"/>
      <c r="G4" s="4"/>
      <c r="H4" s="4"/>
      <c r="I4" s="24" t="s">
        <v>2</v>
      </c>
      <c r="J4" s="24"/>
      <c r="K4" s="24"/>
      <c r="L4" s="24"/>
      <c r="M4" s="24"/>
      <c r="N4" s="2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1"/>
      <c r="AE4" s="1"/>
      <c r="AF4" s="1"/>
      <c r="AG4" s="1"/>
      <c r="AH4" s="1"/>
      <c r="AI4" s="1"/>
      <c r="AJ4" s="1"/>
      <c r="AK4" s="1"/>
      <c r="AL4" s="1"/>
    </row>
    <row r="5" spans="1:39" x14ac:dyDescent="0.2">
      <c r="A5" s="1"/>
      <c r="B5" s="1"/>
      <c r="C5" s="1"/>
      <c r="D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9" s="9" customFormat="1" ht="48" x14ac:dyDescent="0.25">
      <c r="A6" s="25" t="s">
        <v>3</v>
      </c>
      <c r="B6" s="25"/>
      <c r="C6" s="6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13</v>
      </c>
      <c r="M6" s="7" t="s">
        <v>14</v>
      </c>
      <c r="N6" s="7" t="s">
        <v>15</v>
      </c>
      <c r="O6" s="7" t="s">
        <v>16</v>
      </c>
      <c r="P6" s="7" t="s">
        <v>17</v>
      </c>
      <c r="Q6" s="7" t="s">
        <v>18</v>
      </c>
      <c r="R6" s="7" t="s">
        <v>19</v>
      </c>
      <c r="S6" s="7" t="s">
        <v>20</v>
      </c>
      <c r="T6" s="7" t="s">
        <v>21</v>
      </c>
      <c r="U6" s="7" t="s">
        <v>22</v>
      </c>
      <c r="V6" s="7" t="s">
        <v>23</v>
      </c>
      <c r="W6" s="7" t="s">
        <v>24</v>
      </c>
      <c r="X6" s="7" t="s">
        <v>25</v>
      </c>
      <c r="Y6" s="7" t="s">
        <v>26</v>
      </c>
      <c r="Z6" s="7" t="s">
        <v>27</v>
      </c>
      <c r="AA6" s="7" t="s">
        <v>28</v>
      </c>
      <c r="AB6" s="7" t="s">
        <v>29</v>
      </c>
      <c r="AC6" s="7" t="s">
        <v>30</v>
      </c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ht="17.25" customHeight="1" x14ac:dyDescent="0.2">
      <c r="A7" s="10" t="s">
        <v>31</v>
      </c>
      <c r="B7" s="10" t="s">
        <v>32</v>
      </c>
      <c r="C7" s="11" t="s">
        <v>33</v>
      </c>
      <c r="D7" s="12">
        <v>152332.12686044117</v>
      </c>
      <c r="E7" s="12"/>
      <c r="F7" s="12">
        <f t="shared" ref="F7:F18" si="0">+D7/750</f>
        <v>203.10950248058822</v>
      </c>
      <c r="G7" s="13">
        <f t="shared" ref="G7:G18" si="1">ROUND((($D7*0.9/750/3)+($D7*0.1/1500/5)),0)</f>
        <v>63</v>
      </c>
      <c r="H7" s="12">
        <f t="shared" ref="H7:H18" si="2">20*2</f>
        <v>40</v>
      </c>
      <c r="I7" s="12">
        <v>2</v>
      </c>
      <c r="J7" s="12">
        <v>2</v>
      </c>
      <c r="K7" s="12">
        <f t="shared" ref="K7:K18" si="3">F7*3*5*1.1</f>
        <v>3351.306790929706</v>
      </c>
      <c r="L7" s="12">
        <v>4</v>
      </c>
      <c r="M7" s="12">
        <v>4</v>
      </c>
      <c r="N7" s="12">
        <f t="shared" ref="N7:N18" si="4">(F7*G7+30+8+1+25)/5*2*1.1</f>
        <v>5658.3554087619059</v>
      </c>
      <c r="O7" s="12">
        <f t="shared" ref="O7:O18" si="5">G7*5*6*1.1</f>
        <v>2079</v>
      </c>
      <c r="P7" s="12">
        <f t="shared" ref="P7:P18" si="6">10*2</f>
        <v>20</v>
      </c>
      <c r="Q7" s="12">
        <f t="shared" ref="Q7:Q18" si="7">20*1.1</f>
        <v>22</v>
      </c>
      <c r="R7" s="12">
        <f t="shared" ref="R7:R18" si="8">F7*1.1</f>
        <v>223.42045272864706</v>
      </c>
      <c r="S7" s="12">
        <f t="shared" ref="S7:S18" si="9">8*4*1.1</f>
        <v>35.200000000000003</v>
      </c>
      <c r="T7" s="12">
        <f t="shared" ref="T7:U18" si="10">F7*1.1</f>
        <v>223.42045272864706</v>
      </c>
      <c r="U7" s="12">
        <f t="shared" si="10"/>
        <v>69.300000000000011</v>
      </c>
      <c r="V7" s="12">
        <f t="shared" ref="V7:V18" si="11">F7*1.1</f>
        <v>223.42045272864706</v>
      </c>
      <c r="W7" s="12">
        <f t="shared" ref="W7:W18" si="12">G7*5*1.1</f>
        <v>346.5</v>
      </c>
      <c r="X7" s="12">
        <f t="shared" ref="X7:X18" si="13">F7*2*1.1</f>
        <v>446.84090545729413</v>
      </c>
      <c r="Y7" s="12">
        <f t="shared" ref="Y7:Y18" si="14">W7*50%</f>
        <v>173.25</v>
      </c>
      <c r="Z7" s="12">
        <f t="shared" ref="Z7:Z18" si="15">F7*2*1.1</f>
        <v>446.84090545729413</v>
      </c>
      <c r="AA7" s="12">
        <f t="shared" ref="AA7:AA18" si="16">G7*1.3</f>
        <v>81.900000000000006</v>
      </c>
      <c r="AB7" s="12">
        <f t="shared" ref="AB7:AB18" si="17">G7*1.1</f>
        <v>69.300000000000011</v>
      </c>
      <c r="AC7" s="12">
        <f t="shared" ref="AC7:AC18" si="18">+D7*1.1</f>
        <v>167565.33954648531</v>
      </c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7.25" customHeight="1" x14ac:dyDescent="0.2">
      <c r="A8" s="10" t="s">
        <v>31</v>
      </c>
      <c r="B8" s="10" t="s">
        <v>32</v>
      </c>
      <c r="C8" s="11" t="s">
        <v>34</v>
      </c>
      <c r="D8" s="12">
        <v>53621.069291878099</v>
      </c>
      <c r="E8" s="12"/>
      <c r="F8" s="12">
        <f t="shared" si="0"/>
        <v>71.494759055837463</v>
      </c>
      <c r="G8" s="13">
        <f t="shared" si="1"/>
        <v>22</v>
      </c>
      <c r="H8" s="12">
        <f t="shared" si="2"/>
        <v>40</v>
      </c>
      <c r="I8" s="12">
        <v>2</v>
      </c>
      <c r="J8" s="12">
        <v>2</v>
      </c>
      <c r="K8" s="12">
        <f t="shared" si="3"/>
        <v>1179.6635244213182</v>
      </c>
      <c r="L8" s="12">
        <v>4</v>
      </c>
      <c r="M8" s="12">
        <v>4</v>
      </c>
      <c r="N8" s="12">
        <f t="shared" si="4"/>
        <v>720.22926766050671</v>
      </c>
      <c r="O8" s="12">
        <f t="shared" si="5"/>
        <v>726.00000000000011</v>
      </c>
      <c r="P8" s="12">
        <f t="shared" si="6"/>
        <v>20</v>
      </c>
      <c r="Q8" s="12">
        <f t="shared" si="7"/>
        <v>22</v>
      </c>
      <c r="R8" s="12">
        <f t="shared" si="8"/>
        <v>78.644234961421219</v>
      </c>
      <c r="S8" s="12">
        <f t="shared" si="9"/>
        <v>35.200000000000003</v>
      </c>
      <c r="T8" s="12">
        <f t="shared" si="10"/>
        <v>78.644234961421219</v>
      </c>
      <c r="U8" s="12">
        <f t="shared" si="10"/>
        <v>24.200000000000003</v>
      </c>
      <c r="V8" s="12">
        <f t="shared" si="11"/>
        <v>78.644234961421219</v>
      </c>
      <c r="W8" s="12">
        <f t="shared" si="12"/>
        <v>121.00000000000001</v>
      </c>
      <c r="X8" s="12">
        <f t="shared" si="13"/>
        <v>157.28846992284244</v>
      </c>
      <c r="Y8" s="12">
        <f t="shared" si="14"/>
        <v>60.500000000000007</v>
      </c>
      <c r="Z8" s="12">
        <f t="shared" si="15"/>
        <v>157.28846992284244</v>
      </c>
      <c r="AA8" s="12">
        <f t="shared" si="16"/>
        <v>28.6</v>
      </c>
      <c r="AB8" s="12">
        <f t="shared" si="17"/>
        <v>24.200000000000003</v>
      </c>
      <c r="AC8" s="12">
        <f t="shared" si="18"/>
        <v>58983.176221065914</v>
      </c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17.25" customHeight="1" x14ac:dyDescent="0.2">
      <c r="A9" s="10" t="s">
        <v>31</v>
      </c>
      <c r="B9" s="10" t="s">
        <v>32</v>
      </c>
      <c r="C9" s="11" t="s">
        <v>35</v>
      </c>
      <c r="D9" s="12">
        <v>47859.462224627787</v>
      </c>
      <c r="E9" s="12"/>
      <c r="F9" s="12">
        <f t="shared" si="0"/>
        <v>63.812616299503716</v>
      </c>
      <c r="G9" s="13">
        <f t="shared" si="1"/>
        <v>20</v>
      </c>
      <c r="H9" s="12">
        <f t="shared" si="2"/>
        <v>40</v>
      </c>
      <c r="I9" s="12">
        <v>2</v>
      </c>
      <c r="J9" s="12">
        <v>2</v>
      </c>
      <c r="K9" s="12">
        <f t="shared" si="3"/>
        <v>1052.9081689418115</v>
      </c>
      <c r="L9" s="12">
        <v>4</v>
      </c>
      <c r="M9" s="12">
        <v>4</v>
      </c>
      <c r="N9" s="12">
        <f t="shared" si="4"/>
        <v>589.7110234356328</v>
      </c>
      <c r="O9" s="12">
        <f t="shared" si="5"/>
        <v>660</v>
      </c>
      <c r="P9" s="12">
        <f t="shared" si="6"/>
        <v>20</v>
      </c>
      <c r="Q9" s="12">
        <f t="shared" si="7"/>
        <v>22</v>
      </c>
      <c r="R9" s="12">
        <f t="shared" si="8"/>
        <v>70.193877929454089</v>
      </c>
      <c r="S9" s="12">
        <f t="shared" si="9"/>
        <v>35.200000000000003</v>
      </c>
      <c r="T9" s="12">
        <f t="shared" si="10"/>
        <v>70.193877929454089</v>
      </c>
      <c r="U9" s="12">
        <f t="shared" si="10"/>
        <v>22</v>
      </c>
      <c r="V9" s="12">
        <f t="shared" si="11"/>
        <v>70.193877929454089</v>
      </c>
      <c r="W9" s="12">
        <f t="shared" si="12"/>
        <v>110.00000000000001</v>
      </c>
      <c r="X9" s="12">
        <f t="shared" si="13"/>
        <v>140.38775585890818</v>
      </c>
      <c r="Y9" s="12">
        <f t="shared" si="14"/>
        <v>55.000000000000007</v>
      </c>
      <c r="Z9" s="12">
        <f t="shared" si="15"/>
        <v>140.38775585890818</v>
      </c>
      <c r="AA9" s="12">
        <f t="shared" si="16"/>
        <v>26</v>
      </c>
      <c r="AB9" s="12">
        <f t="shared" si="17"/>
        <v>22</v>
      </c>
      <c r="AC9" s="12">
        <f t="shared" si="18"/>
        <v>52645.408447090573</v>
      </c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17.25" customHeight="1" x14ac:dyDescent="0.2">
      <c r="A10" s="10" t="s">
        <v>31</v>
      </c>
      <c r="B10" s="10" t="s">
        <v>32</v>
      </c>
      <c r="C10" s="11" t="s">
        <v>36</v>
      </c>
      <c r="D10" s="12">
        <v>48844.133454770075</v>
      </c>
      <c r="E10" s="12"/>
      <c r="F10" s="12">
        <f t="shared" si="0"/>
        <v>65.125511273026774</v>
      </c>
      <c r="G10" s="13">
        <f t="shared" si="1"/>
        <v>20</v>
      </c>
      <c r="H10" s="12">
        <f t="shared" si="2"/>
        <v>40</v>
      </c>
      <c r="I10" s="12">
        <v>2</v>
      </c>
      <c r="J10" s="12">
        <v>2</v>
      </c>
      <c r="K10" s="12">
        <f t="shared" si="3"/>
        <v>1074.5709360049418</v>
      </c>
      <c r="L10" s="12">
        <v>4</v>
      </c>
      <c r="M10" s="12">
        <v>4</v>
      </c>
      <c r="N10" s="12">
        <f t="shared" si="4"/>
        <v>601.26449920263553</v>
      </c>
      <c r="O10" s="12">
        <f t="shared" si="5"/>
        <v>660</v>
      </c>
      <c r="P10" s="12">
        <f t="shared" si="6"/>
        <v>20</v>
      </c>
      <c r="Q10" s="12">
        <f t="shared" si="7"/>
        <v>22</v>
      </c>
      <c r="R10" s="12">
        <f t="shared" si="8"/>
        <v>71.63806240032946</v>
      </c>
      <c r="S10" s="12">
        <f t="shared" si="9"/>
        <v>35.200000000000003</v>
      </c>
      <c r="T10" s="12">
        <f t="shared" si="10"/>
        <v>71.63806240032946</v>
      </c>
      <c r="U10" s="12">
        <f t="shared" si="10"/>
        <v>22</v>
      </c>
      <c r="V10" s="12">
        <f t="shared" si="11"/>
        <v>71.63806240032946</v>
      </c>
      <c r="W10" s="12">
        <f t="shared" si="12"/>
        <v>110.00000000000001</v>
      </c>
      <c r="X10" s="12">
        <f t="shared" si="13"/>
        <v>143.27612480065892</v>
      </c>
      <c r="Y10" s="12">
        <f t="shared" si="14"/>
        <v>55.000000000000007</v>
      </c>
      <c r="Z10" s="12">
        <f t="shared" si="15"/>
        <v>143.27612480065892</v>
      </c>
      <c r="AA10" s="12">
        <f t="shared" si="16"/>
        <v>26</v>
      </c>
      <c r="AB10" s="12">
        <f t="shared" si="17"/>
        <v>22</v>
      </c>
      <c r="AC10" s="12">
        <f t="shared" si="18"/>
        <v>53728.546800247088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7.25" customHeight="1" x14ac:dyDescent="0.2">
      <c r="A11" s="10" t="s">
        <v>31</v>
      </c>
      <c r="B11" s="10" t="s">
        <v>32</v>
      </c>
      <c r="C11" s="11" t="s">
        <v>37</v>
      </c>
      <c r="D11" s="12">
        <v>77084.237710264613</v>
      </c>
      <c r="E11" s="12"/>
      <c r="F11" s="12">
        <f t="shared" si="0"/>
        <v>102.77898361368615</v>
      </c>
      <c r="G11" s="13">
        <f t="shared" si="1"/>
        <v>32</v>
      </c>
      <c r="H11" s="12">
        <f t="shared" si="2"/>
        <v>40</v>
      </c>
      <c r="I11" s="12">
        <v>2</v>
      </c>
      <c r="J11" s="12">
        <v>2</v>
      </c>
      <c r="K11" s="12">
        <f t="shared" si="3"/>
        <v>1695.8532296258218</v>
      </c>
      <c r="L11" s="12">
        <v>4</v>
      </c>
      <c r="M11" s="12">
        <v>4</v>
      </c>
      <c r="N11" s="12">
        <f t="shared" si="4"/>
        <v>1475.2880892807011</v>
      </c>
      <c r="O11" s="12">
        <f t="shared" si="5"/>
        <v>1056</v>
      </c>
      <c r="P11" s="12">
        <f t="shared" si="6"/>
        <v>20</v>
      </c>
      <c r="Q11" s="12">
        <f t="shared" si="7"/>
        <v>22</v>
      </c>
      <c r="R11" s="12">
        <f t="shared" si="8"/>
        <v>113.05688197505478</v>
      </c>
      <c r="S11" s="12">
        <f t="shared" si="9"/>
        <v>35.200000000000003</v>
      </c>
      <c r="T11" s="12">
        <f t="shared" si="10"/>
        <v>113.05688197505478</v>
      </c>
      <c r="U11" s="12">
        <f t="shared" si="10"/>
        <v>35.200000000000003</v>
      </c>
      <c r="V11" s="12">
        <f t="shared" si="11"/>
        <v>113.05688197505478</v>
      </c>
      <c r="W11" s="12">
        <f t="shared" si="12"/>
        <v>176</v>
      </c>
      <c r="X11" s="12">
        <f t="shared" si="13"/>
        <v>226.11376395010956</v>
      </c>
      <c r="Y11" s="12">
        <f t="shared" si="14"/>
        <v>88</v>
      </c>
      <c r="Z11" s="12">
        <f t="shared" si="15"/>
        <v>226.11376395010956</v>
      </c>
      <c r="AA11" s="12">
        <f t="shared" si="16"/>
        <v>41.6</v>
      </c>
      <c r="AB11" s="12">
        <f t="shared" si="17"/>
        <v>35.200000000000003</v>
      </c>
      <c r="AC11" s="12">
        <f t="shared" si="18"/>
        <v>84792.661481291085</v>
      </c>
    </row>
    <row r="12" spans="1:39" ht="17.25" customHeight="1" x14ac:dyDescent="0.2">
      <c r="A12" s="10" t="s">
        <v>31</v>
      </c>
      <c r="B12" s="10" t="s">
        <v>32</v>
      </c>
      <c r="C12" s="11" t="s">
        <v>38</v>
      </c>
      <c r="D12" s="12">
        <v>159210.53016841071</v>
      </c>
      <c r="E12" s="12"/>
      <c r="F12" s="12">
        <f t="shared" si="0"/>
        <v>212.28070689121429</v>
      </c>
      <c r="G12" s="13">
        <f t="shared" si="1"/>
        <v>66</v>
      </c>
      <c r="H12" s="12">
        <f t="shared" si="2"/>
        <v>40</v>
      </c>
      <c r="I12" s="12">
        <v>2</v>
      </c>
      <c r="J12" s="12">
        <v>2</v>
      </c>
      <c r="K12" s="12">
        <f t="shared" si="3"/>
        <v>3502.6316637050363</v>
      </c>
      <c r="L12" s="12">
        <v>4</v>
      </c>
      <c r="M12" s="12">
        <v>4</v>
      </c>
      <c r="N12" s="12">
        <f t="shared" si="4"/>
        <v>6192.7917281208629</v>
      </c>
      <c r="O12" s="12">
        <f t="shared" si="5"/>
        <v>2178</v>
      </c>
      <c r="P12" s="12">
        <f t="shared" si="6"/>
        <v>20</v>
      </c>
      <c r="Q12" s="12">
        <f t="shared" si="7"/>
        <v>22</v>
      </c>
      <c r="R12" s="12">
        <f t="shared" si="8"/>
        <v>233.50877758033573</v>
      </c>
      <c r="S12" s="12">
        <f t="shared" si="9"/>
        <v>35.200000000000003</v>
      </c>
      <c r="T12" s="12">
        <f t="shared" si="10"/>
        <v>233.50877758033573</v>
      </c>
      <c r="U12" s="12">
        <f t="shared" si="10"/>
        <v>72.600000000000009</v>
      </c>
      <c r="V12" s="12">
        <f t="shared" si="11"/>
        <v>233.50877758033573</v>
      </c>
      <c r="W12" s="12">
        <f t="shared" si="12"/>
        <v>363.00000000000006</v>
      </c>
      <c r="X12" s="12">
        <f t="shared" si="13"/>
        <v>467.01755516067146</v>
      </c>
      <c r="Y12" s="12">
        <f t="shared" si="14"/>
        <v>181.50000000000003</v>
      </c>
      <c r="Z12" s="12">
        <f t="shared" si="15"/>
        <v>467.01755516067146</v>
      </c>
      <c r="AA12" s="12">
        <f t="shared" si="16"/>
        <v>85.8</v>
      </c>
      <c r="AB12" s="12">
        <f t="shared" si="17"/>
        <v>72.600000000000009</v>
      </c>
      <c r="AC12" s="12">
        <f t="shared" si="18"/>
        <v>175131.5831852518</v>
      </c>
    </row>
    <row r="13" spans="1:39" ht="17.25" customHeight="1" x14ac:dyDescent="0.2">
      <c r="A13" s="10" t="s">
        <v>31</v>
      </c>
      <c r="B13" s="10" t="s">
        <v>32</v>
      </c>
      <c r="C13" s="11" t="s">
        <v>39</v>
      </c>
      <c r="D13" s="12">
        <v>118384.56391127288</v>
      </c>
      <c r="E13" s="12"/>
      <c r="F13" s="12">
        <f t="shared" si="0"/>
        <v>157.84608521503051</v>
      </c>
      <c r="G13" s="13">
        <f t="shared" si="1"/>
        <v>49</v>
      </c>
      <c r="H13" s="12">
        <f t="shared" si="2"/>
        <v>40</v>
      </c>
      <c r="I13" s="12">
        <v>2</v>
      </c>
      <c r="J13" s="12">
        <v>2</v>
      </c>
      <c r="K13" s="12">
        <f t="shared" si="3"/>
        <v>2604.4604060480037</v>
      </c>
      <c r="L13" s="12">
        <v>4</v>
      </c>
      <c r="M13" s="12">
        <v>4</v>
      </c>
      <c r="N13" s="12">
        <f t="shared" si="4"/>
        <v>3431.3215972360586</v>
      </c>
      <c r="O13" s="12">
        <f t="shared" si="5"/>
        <v>1617.0000000000002</v>
      </c>
      <c r="P13" s="12">
        <f t="shared" si="6"/>
        <v>20</v>
      </c>
      <c r="Q13" s="12">
        <f t="shared" si="7"/>
        <v>22</v>
      </c>
      <c r="R13" s="12">
        <f t="shared" si="8"/>
        <v>173.63069373653357</v>
      </c>
      <c r="S13" s="12">
        <f t="shared" si="9"/>
        <v>35.200000000000003</v>
      </c>
      <c r="T13" s="12">
        <f t="shared" si="10"/>
        <v>173.63069373653357</v>
      </c>
      <c r="U13" s="12">
        <f t="shared" si="10"/>
        <v>53.900000000000006</v>
      </c>
      <c r="V13" s="12">
        <f t="shared" si="11"/>
        <v>173.63069373653357</v>
      </c>
      <c r="W13" s="12">
        <f t="shared" si="12"/>
        <v>269.5</v>
      </c>
      <c r="X13" s="12">
        <f t="shared" si="13"/>
        <v>347.26138747306715</v>
      </c>
      <c r="Y13" s="12">
        <f t="shared" si="14"/>
        <v>134.75</v>
      </c>
      <c r="Z13" s="12">
        <f t="shared" si="15"/>
        <v>347.26138747306715</v>
      </c>
      <c r="AA13" s="12">
        <f t="shared" si="16"/>
        <v>63.7</v>
      </c>
      <c r="AB13" s="12">
        <f t="shared" si="17"/>
        <v>53.900000000000006</v>
      </c>
      <c r="AC13" s="12">
        <f t="shared" si="18"/>
        <v>130223.02030240018</v>
      </c>
    </row>
    <row r="14" spans="1:39" ht="17.25" customHeight="1" x14ac:dyDescent="0.2">
      <c r="A14" s="10" t="s">
        <v>31</v>
      </c>
      <c r="B14" s="10" t="s">
        <v>32</v>
      </c>
      <c r="C14" s="11" t="s">
        <v>40</v>
      </c>
      <c r="D14" s="12">
        <v>69015.823867204526</v>
      </c>
      <c r="E14" s="12"/>
      <c r="F14" s="12">
        <f t="shared" si="0"/>
        <v>92.021098489606032</v>
      </c>
      <c r="G14" s="13">
        <f t="shared" si="1"/>
        <v>29</v>
      </c>
      <c r="H14" s="12">
        <f t="shared" si="2"/>
        <v>40</v>
      </c>
      <c r="I14" s="12">
        <v>2</v>
      </c>
      <c r="J14" s="12">
        <v>2</v>
      </c>
      <c r="K14" s="12">
        <f t="shared" si="3"/>
        <v>1518.3481250784996</v>
      </c>
      <c r="L14" s="12">
        <v>4</v>
      </c>
      <c r="M14" s="12">
        <v>4</v>
      </c>
      <c r="N14" s="12">
        <f t="shared" si="4"/>
        <v>1202.349216727373</v>
      </c>
      <c r="O14" s="12">
        <f t="shared" si="5"/>
        <v>957.00000000000011</v>
      </c>
      <c r="P14" s="12">
        <f t="shared" si="6"/>
        <v>20</v>
      </c>
      <c r="Q14" s="12">
        <f t="shared" si="7"/>
        <v>22</v>
      </c>
      <c r="R14" s="12">
        <f t="shared" si="8"/>
        <v>101.22320833856665</v>
      </c>
      <c r="S14" s="12">
        <f t="shared" si="9"/>
        <v>35.200000000000003</v>
      </c>
      <c r="T14" s="12">
        <f t="shared" si="10"/>
        <v>101.22320833856665</v>
      </c>
      <c r="U14" s="12">
        <f t="shared" si="10"/>
        <v>31.900000000000002</v>
      </c>
      <c r="V14" s="12">
        <f t="shared" si="11"/>
        <v>101.22320833856665</v>
      </c>
      <c r="W14" s="12">
        <f t="shared" si="12"/>
        <v>159.5</v>
      </c>
      <c r="X14" s="12">
        <f t="shared" si="13"/>
        <v>202.4464166771333</v>
      </c>
      <c r="Y14" s="12">
        <f t="shared" si="14"/>
        <v>79.75</v>
      </c>
      <c r="Z14" s="12">
        <f t="shared" si="15"/>
        <v>202.4464166771333</v>
      </c>
      <c r="AA14" s="12">
        <f t="shared" si="16"/>
        <v>37.700000000000003</v>
      </c>
      <c r="AB14" s="12">
        <f t="shared" si="17"/>
        <v>31.900000000000002</v>
      </c>
      <c r="AC14" s="12">
        <f t="shared" si="18"/>
        <v>75917.406253924986</v>
      </c>
    </row>
    <row r="15" spans="1:39" ht="17.25" customHeight="1" x14ac:dyDescent="0.2">
      <c r="A15" s="10" t="s">
        <v>31</v>
      </c>
      <c r="B15" s="10" t="s">
        <v>32</v>
      </c>
      <c r="C15" s="11" t="s">
        <v>41</v>
      </c>
      <c r="D15" s="12">
        <v>113064.3900088816</v>
      </c>
      <c r="E15" s="12"/>
      <c r="F15" s="12">
        <f t="shared" si="0"/>
        <v>150.75252001184214</v>
      </c>
      <c r="G15" s="13">
        <f t="shared" si="1"/>
        <v>47</v>
      </c>
      <c r="H15" s="12">
        <f t="shared" si="2"/>
        <v>40</v>
      </c>
      <c r="I15" s="12">
        <v>2</v>
      </c>
      <c r="J15" s="12">
        <v>2</v>
      </c>
      <c r="K15" s="12">
        <f t="shared" si="3"/>
        <v>2487.4165801953955</v>
      </c>
      <c r="L15" s="12">
        <v>4</v>
      </c>
      <c r="M15" s="12">
        <v>4</v>
      </c>
      <c r="N15" s="12">
        <f t="shared" si="4"/>
        <v>3145.7221138448954</v>
      </c>
      <c r="O15" s="12">
        <f t="shared" si="5"/>
        <v>1551.0000000000002</v>
      </c>
      <c r="P15" s="12">
        <f t="shared" si="6"/>
        <v>20</v>
      </c>
      <c r="Q15" s="12">
        <f t="shared" si="7"/>
        <v>22</v>
      </c>
      <c r="R15" s="12">
        <f t="shared" si="8"/>
        <v>165.82777201302636</v>
      </c>
      <c r="S15" s="12">
        <f t="shared" si="9"/>
        <v>35.200000000000003</v>
      </c>
      <c r="T15" s="12">
        <f t="shared" si="10"/>
        <v>165.82777201302636</v>
      </c>
      <c r="U15" s="12">
        <f t="shared" si="10"/>
        <v>51.7</v>
      </c>
      <c r="V15" s="12">
        <f t="shared" si="11"/>
        <v>165.82777201302636</v>
      </c>
      <c r="W15" s="12">
        <f t="shared" si="12"/>
        <v>258.5</v>
      </c>
      <c r="X15" s="12">
        <f t="shared" si="13"/>
        <v>331.65554402605272</v>
      </c>
      <c r="Y15" s="12">
        <f t="shared" si="14"/>
        <v>129.25</v>
      </c>
      <c r="Z15" s="12">
        <f t="shared" si="15"/>
        <v>331.65554402605272</v>
      </c>
      <c r="AA15" s="12">
        <f t="shared" si="16"/>
        <v>61.1</v>
      </c>
      <c r="AB15" s="12">
        <f t="shared" si="17"/>
        <v>51.7</v>
      </c>
      <c r="AC15" s="12">
        <f t="shared" si="18"/>
        <v>124370.82900976978</v>
      </c>
    </row>
    <row r="16" spans="1:39" ht="17.25" customHeight="1" x14ac:dyDescent="0.2">
      <c r="A16" s="10" t="s">
        <v>31</v>
      </c>
      <c r="B16" s="10" t="s">
        <v>32</v>
      </c>
      <c r="C16" s="11" t="s">
        <v>42</v>
      </c>
      <c r="D16" s="12">
        <v>106016.60287593481</v>
      </c>
      <c r="E16" s="12"/>
      <c r="F16" s="12">
        <f t="shared" si="0"/>
        <v>141.35547050124643</v>
      </c>
      <c r="G16" s="13">
        <f t="shared" si="1"/>
        <v>44</v>
      </c>
      <c r="H16" s="12">
        <f t="shared" si="2"/>
        <v>40</v>
      </c>
      <c r="I16" s="12">
        <v>2</v>
      </c>
      <c r="J16" s="12">
        <v>2</v>
      </c>
      <c r="K16" s="12">
        <f t="shared" si="3"/>
        <v>2332.3652632705662</v>
      </c>
      <c r="L16" s="12">
        <v>4</v>
      </c>
      <c r="M16" s="12">
        <v>4</v>
      </c>
      <c r="N16" s="12">
        <f t="shared" si="4"/>
        <v>2764.8019089041309</v>
      </c>
      <c r="O16" s="12">
        <f t="shared" si="5"/>
        <v>1452.0000000000002</v>
      </c>
      <c r="P16" s="12">
        <f t="shared" si="6"/>
        <v>20</v>
      </c>
      <c r="Q16" s="12">
        <f t="shared" si="7"/>
        <v>22</v>
      </c>
      <c r="R16" s="12">
        <f t="shared" si="8"/>
        <v>155.49101755137107</v>
      </c>
      <c r="S16" s="12">
        <f t="shared" si="9"/>
        <v>35.200000000000003</v>
      </c>
      <c r="T16" s="12">
        <f t="shared" si="10"/>
        <v>155.49101755137107</v>
      </c>
      <c r="U16" s="12">
        <f t="shared" si="10"/>
        <v>48.400000000000006</v>
      </c>
      <c r="V16" s="12">
        <f t="shared" si="11"/>
        <v>155.49101755137107</v>
      </c>
      <c r="W16" s="12">
        <f t="shared" si="12"/>
        <v>242.00000000000003</v>
      </c>
      <c r="X16" s="12">
        <f t="shared" si="13"/>
        <v>310.98203510274215</v>
      </c>
      <c r="Y16" s="12">
        <f t="shared" si="14"/>
        <v>121.00000000000001</v>
      </c>
      <c r="Z16" s="12">
        <f t="shared" si="15"/>
        <v>310.98203510274215</v>
      </c>
      <c r="AA16" s="12">
        <f t="shared" si="16"/>
        <v>57.2</v>
      </c>
      <c r="AB16" s="12">
        <f t="shared" si="17"/>
        <v>48.400000000000006</v>
      </c>
      <c r="AC16" s="12">
        <f t="shared" si="18"/>
        <v>116618.2631635283</v>
      </c>
    </row>
    <row r="17" spans="1:39" ht="17.25" customHeight="1" x14ac:dyDescent="0.2">
      <c r="A17" s="10" t="s">
        <v>31</v>
      </c>
      <c r="B17" s="10" t="s">
        <v>32</v>
      </c>
      <c r="C17" s="11" t="s">
        <v>43</v>
      </c>
      <c r="D17" s="12">
        <v>66893.126526638647</v>
      </c>
      <c r="E17" s="12"/>
      <c r="F17" s="12">
        <f t="shared" si="0"/>
        <v>89.190835368851523</v>
      </c>
      <c r="G17" s="13">
        <f t="shared" si="1"/>
        <v>28</v>
      </c>
      <c r="H17" s="12">
        <f t="shared" si="2"/>
        <v>40</v>
      </c>
      <c r="I17" s="12">
        <v>2</v>
      </c>
      <c r="J17" s="12">
        <v>2</v>
      </c>
      <c r="K17" s="12">
        <f t="shared" si="3"/>
        <v>1471.6487835860503</v>
      </c>
      <c r="L17" s="12">
        <v>4</v>
      </c>
      <c r="M17" s="12">
        <v>4</v>
      </c>
      <c r="N17" s="12">
        <f t="shared" si="4"/>
        <v>1126.991091744251</v>
      </c>
      <c r="O17" s="12">
        <f t="shared" si="5"/>
        <v>924.00000000000011</v>
      </c>
      <c r="P17" s="12">
        <f t="shared" si="6"/>
        <v>20</v>
      </c>
      <c r="Q17" s="12">
        <f t="shared" si="7"/>
        <v>22</v>
      </c>
      <c r="R17" s="12">
        <f t="shared" si="8"/>
        <v>98.109918905736677</v>
      </c>
      <c r="S17" s="12">
        <f t="shared" si="9"/>
        <v>35.200000000000003</v>
      </c>
      <c r="T17" s="12">
        <f t="shared" si="10"/>
        <v>98.109918905736677</v>
      </c>
      <c r="U17" s="12">
        <f t="shared" si="10"/>
        <v>30.800000000000004</v>
      </c>
      <c r="V17" s="12">
        <f t="shared" si="11"/>
        <v>98.109918905736677</v>
      </c>
      <c r="W17" s="12">
        <f t="shared" si="12"/>
        <v>154</v>
      </c>
      <c r="X17" s="12">
        <f t="shared" si="13"/>
        <v>196.21983781147335</v>
      </c>
      <c r="Y17" s="12">
        <f t="shared" si="14"/>
        <v>77</v>
      </c>
      <c r="Z17" s="12">
        <f t="shared" si="15"/>
        <v>196.21983781147335</v>
      </c>
      <c r="AA17" s="12">
        <f t="shared" si="16"/>
        <v>36.4</v>
      </c>
      <c r="AB17" s="12">
        <f t="shared" si="17"/>
        <v>30.800000000000004</v>
      </c>
      <c r="AC17" s="12">
        <f t="shared" si="18"/>
        <v>73582.439179302513</v>
      </c>
    </row>
    <row r="18" spans="1:39" ht="17.25" customHeight="1" x14ac:dyDescent="0.2">
      <c r="A18" s="10" t="s">
        <v>31</v>
      </c>
      <c r="B18" s="10" t="s">
        <v>32</v>
      </c>
      <c r="C18" s="11" t="s">
        <v>44</v>
      </c>
      <c r="D18" s="12">
        <v>59643.897679322719</v>
      </c>
      <c r="E18" s="12"/>
      <c r="F18" s="12">
        <f t="shared" si="0"/>
        <v>79.525196905763622</v>
      </c>
      <c r="G18" s="13">
        <f t="shared" si="1"/>
        <v>25</v>
      </c>
      <c r="H18" s="12">
        <f t="shared" si="2"/>
        <v>40</v>
      </c>
      <c r="I18" s="12">
        <v>2</v>
      </c>
      <c r="J18" s="12">
        <v>2</v>
      </c>
      <c r="K18" s="12">
        <f t="shared" si="3"/>
        <v>1312.1657489450999</v>
      </c>
      <c r="L18" s="12">
        <v>4</v>
      </c>
      <c r="M18" s="12">
        <v>4</v>
      </c>
      <c r="N18" s="12">
        <f t="shared" si="4"/>
        <v>902.93716596339993</v>
      </c>
      <c r="O18" s="12">
        <f t="shared" si="5"/>
        <v>825.00000000000011</v>
      </c>
      <c r="P18" s="12">
        <f t="shared" si="6"/>
        <v>20</v>
      </c>
      <c r="Q18" s="12">
        <f t="shared" si="7"/>
        <v>22</v>
      </c>
      <c r="R18" s="12">
        <f t="shared" si="8"/>
        <v>87.477716596339988</v>
      </c>
      <c r="S18" s="12">
        <f t="shared" si="9"/>
        <v>35.200000000000003</v>
      </c>
      <c r="T18" s="12">
        <f t="shared" si="10"/>
        <v>87.477716596339988</v>
      </c>
      <c r="U18" s="12">
        <f t="shared" si="10"/>
        <v>27.500000000000004</v>
      </c>
      <c r="V18" s="12">
        <f t="shared" si="11"/>
        <v>87.477716596339988</v>
      </c>
      <c r="W18" s="12">
        <f t="shared" si="12"/>
        <v>137.5</v>
      </c>
      <c r="X18" s="12">
        <f t="shared" si="13"/>
        <v>174.95543319267998</v>
      </c>
      <c r="Y18" s="12">
        <f t="shared" si="14"/>
        <v>68.75</v>
      </c>
      <c r="Z18" s="12">
        <f t="shared" si="15"/>
        <v>174.95543319267998</v>
      </c>
      <c r="AA18" s="12">
        <f t="shared" si="16"/>
        <v>32.5</v>
      </c>
      <c r="AB18" s="12">
        <f t="shared" si="17"/>
        <v>27.500000000000004</v>
      </c>
      <c r="AC18" s="12">
        <f t="shared" si="18"/>
        <v>65608.287447255003</v>
      </c>
    </row>
    <row r="19" spans="1:39" s="17" customFormat="1" ht="17.25" customHeight="1" x14ac:dyDescent="0.25">
      <c r="A19" s="20" t="s">
        <v>45</v>
      </c>
      <c r="B19" s="21">
        <v>1</v>
      </c>
      <c r="C19" s="14">
        <v>12</v>
      </c>
      <c r="D19" s="15">
        <f>SUM(D7:D18)</f>
        <v>1071969.9645796476</v>
      </c>
      <c r="E19" s="15">
        <f t="shared" ref="E19:AC19" si="19">SUM(E7:E18)</f>
        <v>0</v>
      </c>
      <c r="F19" s="15">
        <f t="shared" si="19"/>
        <v>1429.2932861061968</v>
      </c>
      <c r="G19" s="15">
        <f t="shared" si="19"/>
        <v>445</v>
      </c>
      <c r="H19" s="15">
        <f t="shared" si="19"/>
        <v>480</v>
      </c>
      <c r="I19" s="15">
        <f t="shared" si="19"/>
        <v>24</v>
      </c>
      <c r="J19" s="15">
        <f t="shared" si="19"/>
        <v>24</v>
      </c>
      <c r="K19" s="15">
        <f t="shared" si="19"/>
        <v>23583.339220752252</v>
      </c>
      <c r="L19" s="15">
        <f t="shared" si="19"/>
        <v>48</v>
      </c>
      <c r="M19" s="15">
        <f t="shared" si="19"/>
        <v>48</v>
      </c>
      <c r="N19" s="15">
        <f t="shared" si="19"/>
        <v>27811.763110882352</v>
      </c>
      <c r="O19" s="15">
        <f t="shared" si="19"/>
        <v>14685</v>
      </c>
      <c r="P19" s="15">
        <f t="shared" si="19"/>
        <v>240</v>
      </c>
      <c r="Q19" s="15">
        <f t="shared" si="19"/>
        <v>264</v>
      </c>
      <c r="R19" s="15">
        <f t="shared" si="19"/>
        <v>1572.2226147168167</v>
      </c>
      <c r="S19" s="15">
        <f t="shared" si="19"/>
        <v>422.39999999999992</v>
      </c>
      <c r="T19" s="15">
        <f t="shared" si="19"/>
        <v>1572.2226147168167</v>
      </c>
      <c r="U19" s="15">
        <f t="shared" si="19"/>
        <v>489.50000000000006</v>
      </c>
      <c r="V19" s="15">
        <f t="shared" si="19"/>
        <v>1572.2226147168167</v>
      </c>
      <c r="W19" s="15">
        <f t="shared" si="19"/>
        <v>2447.5</v>
      </c>
      <c r="X19" s="15">
        <f t="shared" si="19"/>
        <v>3144.4452294336334</v>
      </c>
      <c r="Y19" s="15">
        <f t="shared" si="19"/>
        <v>1223.75</v>
      </c>
      <c r="Z19" s="15">
        <f t="shared" si="19"/>
        <v>3144.4452294336334</v>
      </c>
      <c r="AA19" s="15">
        <f t="shared" si="19"/>
        <v>578.5</v>
      </c>
      <c r="AB19" s="15">
        <f t="shared" si="19"/>
        <v>489.50000000000006</v>
      </c>
      <c r="AC19" s="15">
        <f t="shared" si="19"/>
        <v>1179166.9610376128</v>
      </c>
      <c r="AD19" s="16"/>
      <c r="AE19" s="16"/>
      <c r="AF19" s="16"/>
      <c r="AG19" s="16"/>
      <c r="AH19" s="16"/>
      <c r="AI19" s="16"/>
      <c r="AJ19" s="16"/>
      <c r="AK19" s="16"/>
      <c r="AL19" s="16"/>
      <c r="AM19" s="16"/>
    </row>
    <row r="20" spans="1:39" ht="17.25" customHeight="1" x14ac:dyDescent="0.2">
      <c r="A20" s="10" t="s">
        <v>31</v>
      </c>
      <c r="B20" s="10" t="s">
        <v>46</v>
      </c>
      <c r="C20" s="11" t="s">
        <v>47</v>
      </c>
      <c r="D20" s="12">
        <v>82740.142286511589</v>
      </c>
      <c r="E20" s="12"/>
      <c r="F20" s="12">
        <f t="shared" ref="F20:F29" si="20">+D20/750</f>
        <v>110.32018971534879</v>
      </c>
      <c r="G20" s="13">
        <f t="shared" ref="G20:G29" si="21">ROUND((($D20*0.9/750/3)+($D20*0.1/1500/5)),0)</f>
        <v>34</v>
      </c>
      <c r="H20" s="12">
        <f t="shared" ref="H20:H29" si="22">20*2</f>
        <v>40</v>
      </c>
      <c r="I20" s="12">
        <v>2</v>
      </c>
      <c r="J20" s="12">
        <v>2</v>
      </c>
      <c r="K20" s="12">
        <f t="shared" ref="K20:K29" si="23">F20*3*5*1.1</f>
        <v>1820.2831303032553</v>
      </c>
      <c r="L20" s="12">
        <v>4</v>
      </c>
      <c r="M20" s="12">
        <v>4</v>
      </c>
      <c r="N20" s="12">
        <f t="shared" ref="N20:N29" si="24">(F20*G20+30+8+1+25)/5*2*1.1</f>
        <v>1678.5500381416182</v>
      </c>
      <c r="O20" s="12">
        <f t="shared" ref="O20:O29" si="25">G20*5*6*1.1</f>
        <v>1122</v>
      </c>
      <c r="P20" s="12">
        <f t="shared" ref="P20:P29" si="26">10*2</f>
        <v>20</v>
      </c>
      <c r="Q20" s="12">
        <f t="shared" ref="Q20:Q29" si="27">20*1.1</f>
        <v>22</v>
      </c>
      <c r="R20" s="12">
        <f t="shared" ref="R20:R29" si="28">F20*1.1</f>
        <v>121.35220868688367</v>
      </c>
      <c r="S20" s="12">
        <f t="shared" ref="S20:S29" si="29">8*4*1.1</f>
        <v>35.200000000000003</v>
      </c>
      <c r="T20" s="12">
        <f t="shared" ref="T20:U29" si="30">F20*1.1</f>
        <v>121.35220868688367</v>
      </c>
      <c r="U20" s="12">
        <f t="shared" si="30"/>
        <v>37.400000000000006</v>
      </c>
      <c r="V20" s="12">
        <f t="shared" ref="V20:V29" si="31">F20*1.1</f>
        <v>121.35220868688367</v>
      </c>
      <c r="W20" s="12">
        <f t="shared" ref="W20:W29" si="32">G20*5*1.1</f>
        <v>187.00000000000003</v>
      </c>
      <c r="X20" s="12">
        <f t="shared" ref="X20:X29" si="33">F20*2*1.1</f>
        <v>242.70441737376734</v>
      </c>
      <c r="Y20" s="12">
        <f t="shared" ref="Y20:Y29" si="34">W20*50%</f>
        <v>93.500000000000014</v>
      </c>
      <c r="Z20" s="12">
        <f t="shared" ref="Z20:Z29" si="35">F20*2*1.1</f>
        <v>242.70441737376734</v>
      </c>
      <c r="AA20" s="12">
        <f t="shared" ref="AA20:AA29" si="36">G20*1.3</f>
        <v>44.2</v>
      </c>
      <c r="AB20" s="12">
        <f t="shared" ref="AB20:AB29" si="37">G20*1.1</f>
        <v>37.400000000000006</v>
      </c>
      <c r="AC20" s="12">
        <f t="shared" ref="AC20:AC29" si="38">+D20*1.1</f>
        <v>91014.156515162758</v>
      </c>
    </row>
    <row r="21" spans="1:39" ht="17.25" customHeight="1" x14ac:dyDescent="0.2">
      <c r="A21" s="10" t="s">
        <v>31</v>
      </c>
      <c r="B21" s="10" t="s">
        <v>46</v>
      </c>
      <c r="C21" s="11" t="s">
        <v>48</v>
      </c>
      <c r="D21" s="12">
        <v>94499.884725732758</v>
      </c>
      <c r="E21" s="12"/>
      <c r="F21" s="12">
        <f t="shared" si="20"/>
        <v>125.99984630097701</v>
      </c>
      <c r="G21" s="13">
        <f t="shared" si="21"/>
        <v>39</v>
      </c>
      <c r="H21" s="12">
        <f t="shared" si="22"/>
        <v>40</v>
      </c>
      <c r="I21" s="12">
        <v>2</v>
      </c>
      <c r="J21" s="12">
        <v>2</v>
      </c>
      <c r="K21" s="12">
        <f t="shared" si="23"/>
        <v>2078.9974639661204</v>
      </c>
      <c r="L21" s="12">
        <v>4</v>
      </c>
      <c r="M21" s="12">
        <v>4</v>
      </c>
      <c r="N21" s="12">
        <f t="shared" si="24"/>
        <v>2190.3173625247659</v>
      </c>
      <c r="O21" s="12">
        <f t="shared" si="25"/>
        <v>1287</v>
      </c>
      <c r="P21" s="12">
        <f t="shared" si="26"/>
        <v>20</v>
      </c>
      <c r="Q21" s="12">
        <f t="shared" si="27"/>
        <v>22</v>
      </c>
      <c r="R21" s="12">
        <f t="shared" si="28"/>
        <v>138.59983093107473</v>
      </c>
      <c r="S21" s="12">
        <f t="shared" si="29"/>
        <v>35.200000000000003</v>
      </c>
      <c r="T21" s="12">
        <f t="shared" si="30"/>
        <v>138.59983093107473</v>
      </c>
      <c r="U21" s="12">
        <f t="shared" si="30"/>
        <v>42.900000000000006</v>
      </c>
      <c r="V21" s="12">
        <f t="shared" si="31"/>
        <v>138.59983093107473</v>
      </c>
      <c r="W21" s="12">
        <f t="shared" si="32"/>
        <v>214.50000000000003</v>
      </c>
      <c r="X21" s="12">
        <f t="shared" si="33"/>
        <v>277.19966186214947</v>
      </c>
      <c r="Y21" s="12">
        <f t="shared" si="34"/>
        <v>107.25000000000001</v>
      </c>
      <c r="Z21" s="12">
        <f t="shared" si="35"/>
        <v>277.19966186214947</v>
      </c>
      <c r="AA21" s="12">
        <f t="shared" si="36"/>
        <v>50.7</v>
      </c>
      <c r="AB21" s="12">
        <f t="shared" si="37"/>
        <v>42.900000000000006</v>
      </c>
      <c r="AC21" s="12">
        <f t="shared" si="38"/>
        <v>103949.87319830604</v>
      </c>
    </row>
    <row r="22" spans="1:39" ht="17.25" customHeight="1" x14ac:dyDescent="0.2">
      <c r="A22" s="10" t="s">
        <v>31</v>
      </c>
      <c r="B22" s="10" t="s">
        <v>46</v>
      </c>
      <c r="C22" s="11" t="s">
        <v>49</v>
      </c>
      <c r="D22" s="12">
        <v>103416.0824457291</v>
      </c>
      <c r="E22" s="12"/>
      <c r="F22" s="12">
        <f t="shared" si="20"/>
        <v>137.88810992763879</v>
      </c>
      <c r="G22" s="13">
        <f t="shared" si="21"/>
        <v>43</v>
      </c>
      <c r="H22" s="12">
        <f t="shared" si="22"/>
        <v>40</v>
      </c>
      <c r="I22" s="12">
        <v>2</v>
      </c>
      <c r="J22" s="12">
        <v>2</v>
      </c>
      <c r="K22" s="12">
        <f t="shared" si="23"/>
        <v>2275.1538138060405</v>
      </c>
      <c r="L22" s="12">
        <v>4</v>
      </c>
      <c r="M22" s="12">
        <v>4</v>
      </c>
      <c r="N22" s="12">
        <f t="shared" si="24"/>
        <v>2637.0030398309259</v>
      </c>
      <c r="O22" s="12">
        <f t="shared" si="25"/>
        <v>1419.0000000000002</v>
      </c>
      <c r="P22" s="12">
        <f t="shared" si="26"/>
        <v>20</v>
      </c>
      <c r="Q22" s="12">
        <f t="shared" si="27"/>
        <v>22</v>
      </c>
      <c r="R22" s="12">
        <f t="shared" si="28"/>
        <v>151.67692092040269</v>
      </c>
      <c r="S22" s="12">
        <f t="shared" si="29"/>
        <v>35.200000000000003</v>
      </c>
      <c r="T22" s="12">
        <f t="shared" si="30"/>
        <v>151.67692092040269</v>
      </c>
      <c r="U22" s="12">
        <f t="shared" si="30"/>
        <v>47.300000000000004</v>
      </c>
      <c r="V22" s="12">
        <f t="shared" si="31"/>
        <v>151.67692092040269</v>
      </c>
      <c r="W22" s="12">
        <f t="shared" si="32"/>
        <v>236.50000000000003</v>
      </c>
      <c r="X22" s="12">
        <f t="shared" si="33"/>
        <v>303.35384184080539</v>
      </c>
      <c r="Y22" s="12">
        <f t="shared" si="34"/>
        <v>118.25000000000001</v>
      </c>
      <c r="Z22" s="12">
        <f t="shared" si="35"/>
        <v>303.35384184080539</v>
      </c>
      <c r="AA22" s="12">
        <f t="shared" si="36"/>
        <v>55.9</v>
      </c>
      <c r="AB22" s="12">
        <f t="shared" si="37"/>
        <v>47.300000000000004</v>
      </c>
      <c r="AC22" s="12">
        <f t="shared" si="38"/>
        <v>113757.69069030203</v>
      </c>
    </row>
    <row r="23" spans="1:39" ht="17.25" customHeight="1" x14ac:dyDescent="0.2">
      <c r="A23" s="10" t="s">
        <v>31</v>
      </c>
      <c r="B23" s="10" t="s">
        <v>46</v>
      </c>
      <c r="C23" s="11" t="s">
        <v>50</v>
      </c>
      <c r="D23" s="12">
        <v>81460.027897873486</v>
      </c>
      <c r="E23" s="12"/>
      <c r="F23" s="12">
        <f t="shared" si="20"/>
        <v>108.61337053049797</v>
      </c>
      <c r="G23" s="13">
        <f t="shared" si="21"/>
        <v>34</v>
      </c>
      <c r="H23" s="12">
        <f t="shared" si="22"/>
        <v>40</v>
      </c>
      <c r="I23" s="12">
        <v>2</v>
      </c>
      <c r="J23" s="12">
        <v>2</v>
      </c>
      <c r="K23" s="12">
        <f t="shared" si="23"/>
        <v>1792.120613753217</v>
      </c>
      <c r="L23" s="12">
        <v>4</v>
      </c>
      <c r="M23" s="12">
        <v>4</v>
      </c>
      <c r="N23" s="12">
        <f t="shared" si="24"/>
        <v>1653.0160231362497</v>
      </c>
      <c r="O23" s="12">
        <f t="shared" si="25"/>
        <v>1122</v>
      </c>
      <c r="P23" s="12">
        <f t="shared" si="26"/>
        <v>20</v>
      </c>
      <c r="Q23" s="12">
        <f t="shared" si="27"/>
        <v>22</v>
      </c>
      <c r="R23" s="12">
        <f t="shared" si="28"/>
        <v>119.47470758354778</v>
      </c>
      <c r="S23" s="12">
        <f t="shared" si="29"/>
        <v>35.200000000000003</v>
      </c>
      <c r="T23" s="12">
        <f t="shared" si="30"/>
        <v>119.47470758354778</v>
      </c>
      <c r="U23" s="12">
        <f t="shared" si="30"/>
        <v>37.400000000000006</v>
      </c>
      <c r="V23" s="12">
        <f t="shared" si="31"/>
        <v>119.47470758354778</v>
      </c>
      <c r="W23" s="12">
        <f t="shared" si="32"/>
        <v>187.00000000000003</v>
      </c>
      <c r="X23" s="12">
        <f t="shared" si="33"/>
        <v>238.94941516709557</v>
      </c>
      <c r="Y23" s="12">
        <f t="shared" si="34"/>
        <v>93.500000000000014</v>
      </c>
      <c r="Z23" s="12">
        <f t="shared" si="35"/>
        <v>238.94941516709557</v>
      </c>
      <c r="AA23" s="12">
        <f t="shared" si="36"/>
        <v>44.2</v>
      </c>
      <c r="AB23" s="12">
        <f t="shared" si="37"/>
        <v>37.400000000000006</v>
      </c>
      <c r="AC23" s="12">
        <f t="shared" si="38"/>
        <v>89606.030687660837</v>
      </c>
    </row>
    <row r="24" spans="1:39" ht="17.25" customHeight="1" x14ac:dyDescent="0.2">
      <c r="A24" s="10" t="s">
        <v>31</v>
      </c>
      <c r="B24" s="10" t="s">
        <v>46</v>
      </c>
      <c r="C24" s="11" t="s">
        <v>51</v>
      </c>
      <c r="D24" s="12">
        <v>66126.356262801579</v>
      </c>
      <c r="E24" s="12"/>
      <c r="F24" s="12">
        <f t="shared" si="20"/>
        <v>88.168475017068772</v>
      </c>
      <c r="G24" s="13">
        <f t="shared" si="21"/>
        <v>27</v>
      </c>
      <c r="H24" s="12">
        <f t="shared" si="22"/>
        <v>40</v>
      </c>
      <c r="I24" s="12">
        <v>2</v>
      </c>
      <c r="J24" s="12">
        <v>2</v>
      </c>
      <c r="K24" s="12">
        <f t="shared" si="23"/>
        <v>1454.7798377816348</v>
      </c>
      <c r="L24" s="12">
        <v>4</v>
      </c>
      <c r="M24" s="12">
        <v>4</v>
      </c>
      <c r="N24" s="12">
        <f t="shared" si="24"/>
        <v>1075.601483202777</v>
      </c>
      <c r="O24" s="12">
        <f t="shared" si="25"/>
        <v>891.00000000000011</v>
      </c>
      <c r="P24" s="12">
        <f t="shared" si="26"/>
        <v>20</v>
      </c>
      <c r="Q24" s="12">
        <f t="shared" si="27"/>
        <v>22</v>
      </c>
      <c r="R24" s="12">
        <f t="shared" si="28"/>
        <v>96.985322518775661</v>
      </c>
      <c r="S24" s="12">
        <f t="shared" si="29"/>
        <v>35.200000000000003</v>
      </c>
      <c r="T24" s="12">
        <f t="shared" si="30"/>
        <v>96.985322518775661</v>
      </c>
      <c r="U24" s="12">
        <f t="shared" si="30"/>
        <v>29.700000000000003</v>
      </c>
      <c r="V24" s="12">
        <f t="shared" si="31"/>
        <v>96.985322518775661</v>
      </c>
      <c r="W24" s="12">
        <f t="shared" si="32"/>
        <v>148.5</v>
      </c>
      <c r="X24" s="12">
        <f t="shared" si="33"/>
        <v>193.97064503755132</v>
      </c>
      <c r="Y24" s="12">
        <f t="shared" si="34"/>
        <v>74.25</v>
      </c>
      <c r="Z24" s="12">
        <f t="shared" si="35"/>
        <v>193.97064503755132</v>
      </c>
      <c r="AA24" s="12">
        <f t="shared" si="36"/>
        <v>35.1</v>
      </c>
      <c r="AB24" s="12">
        <f t="shared" si="37"/>
        <v>29.700000000000003</v>
      </c>
      <c r="AC24" s="12">
        <f t="shared" si="38"/>
        <v>72738.99188908175</v>
      </c>
    </row>
    <row r="25" spans="1:39" ht="17.25" customHeight="1" x14ac:dyDescent="0.2">
      <c r="A25" s="10" t="s">
        <v>31</v>
      </c>
      <c r="B25" s="10" t="s">
        <v>46</v>
      </c>
      <c r="C25" s="11" t="s">
        <v>52</v>
      </c>
      <c r="D25" s="12">
        <v>24207.413753229099</v>
      </c>
      <c r="E25" s="12"/>
      <c r="F25" s="12">
        <f t="shared" si="20"/>
        <v>32.276551670972133</v>
      </c>
      <c r="G25" s="13">
        <f t="shared" si="21"/>
        <v>10</v>
      </c>
      <c r="H25" s="12">
        <f t="shared" si="22"/>
        <v>40</v>
      </c>
      <c r="I25" s="12">
        <v>2</v>
      </c>
      <c r="J25" s="12">
        <v>2</v>
      </c>
      <c r="K25" s="12">
        <f t="shared" si="23"/>
        <v>532.56310257104019</v>
      </c>
      <c r="L25" s="12">
        <v>4</v>
      </c>
      <c r="M25" s="12">
        <v>4</v>
      </c>
      <c r="N25" s="12">
        <f t="shared" si="24"/>
        <v>170.1768273522774</v>
      </c>
      <c r="O25" s="12">
        <f t="shared" si="25"/>
        <v>330</v>
      </c>
      <c r="P25" s="12">
        <f t="shared" si="26"/>
        <v>20</v>
      </c>
      <c r="Q25" s="12">
        <f t="shared" si="27"/>
        <v>22</v>
      </c>
      <c r="R25" s="12">
        <f t="shared" si="28"/>
        <v>35.504206838069351</v>
      </c>
      <c r="S25" s="12">
        <f t="shared" si="29"/>
        <v>35.200000000000003</v>
      </c>
      <c r="T25" s="12">
        <f t="shared" si="30"/>
        <v>35.504206838069351</v>
      </c>
      <c r="U25" s="12">
        <f t="shared" si="30"/>
        <v>11</v>
      </c>
      <c r="V25" s="12">
        <f t="shared" si="31"/>
        <v>35.504206838069351</v>
      </c>
      <c r="W25" s="12">
        <f t="shared" si="32"/>
        <v>55.000000000000007</v>
      </c>
      <c r="X25" s="12">
        <f t="shared" si="33"/>
        <v>71.008413676138701</v>
      </c>
      <c r="Y25" s="12">
        <f t="shared" si="34"/>
        <v>27.500000000000004</v>
      </c>
      <c r="Z25" s="12">
        <f t="shared" si="35"/>
        <v>71.008413676138701</v>
      </c>
      <c r="AA25" s="12">
        <f t="shared" si="36"/>
        <v>13</v>
      </c>
      <c r="AB25" s="12">
        <f t="shared" si="37"/>
        <v>11</v>
      </c>
      <c r="AC25" s="12">
        <f t="shared" si="38"/>
        <v>26628.155128552011</v>
      </c>
    </row>
    <row r="26" spans="1:39" ht="17.25" customHeight="1" x14ac:dyDescent="0.2">
      <c r="A26" s="10" t="s">
        <v>31</v>
      </c>
      <c r="B26" s="10" t="s">
        <v>46</v>
      </c>
      <c r="C26" s="11" t="s">
        <v>53</v>
      </c>
      <c r="D26" s="12">
        <v>122820.13370470694</v>
      </c>
      <c r="E26" s="12"/>
      <c r="F26" s="12">
        <f t="shared" si="20"/>
        <v>163.7601782729426</v>
      </c>
      <c r="G26" s="13">
        <f t="shared" si="21"/>
        <v>51</v>
      </c>
      <c r="H26" s="12">
        <f t="shared" si="22"/>
        <v>40</v>
      </c>
      <c r="I26" s="12">
        <v>2</v>
      </c>
      <c r="J26" s="12">
        <v>2</v>
      </c>
      <c r="K26" s="12">
        <f t="shared" si="23"/>
        <v>2702.0429415035533</v>
      </c>
      <c r="L26" s="12">
        <v>4</v>
      </c>
      <c r="M26" s="12">
        <v>4</v>
      </c>
      <c r="N26" s="12">
        <f t="shared" si="24"/>
        <v>3702.938400444832</v>
      </c>
      <c r="O26" s="12">
        <f t="shared" si="25"/>
        <v>1683.0000000000002</v>
      </c>
      <c r="P26" s="12">
        <f t="shared" si="26"/>
        <v>20</v>
      </c>
      <c r="Q26" s="12">
        <f t="shared" si="27"/>
        <v>22</v>
      </c>
      <c r="R26" s="12">
        <f t="shared" si="28"/>
        <v>180.13619610023687</v>
      </c>
      <c r="S26" s="12">
        <f t="shared" si="29"/>
        <v>35.200000000000003</v>
      </c>
      <c r="T26" s="12">
        <f t="shared" si="30"/>
        <v>180.13619610023687</v>
      </c>
      <c r="U26" s="12">
        <f t="shared" si="30"/>
        <v>56.1</v>
      </c>
      <c r="V26" s="12">
        <f t="shared" si="31"/>
        <v>180.13619610023687</v>
      </c>
      <c r="W26" s="12">
        <f t="shared" si="32"/>
        <v>280.5</v>
      </c>
      <c r="X26" s="12">
        <f t="shared" si="33"/>
        <v>360.27239220047375</v>
      </c>
      <c r="Y26" s="12">
        <f t="shared" si="34"/>
        <v>140.25</v>
      </c>
      <c r="Z26" s="12">
        <f t="shared" si="35"/>
        <v>360.27239220047375</v>
      </c>
      <c r="AA26" s="12">
        <f t="shared" si="36"/>
        <v>66.3</v>
      </c>
      <c r="AB26" s="12">
        <f t="shared" si="37"/>
        <v>56.1</v>
      </c>
      <c r="AC26" s="12">
        <f t="shared" si="38"/>
        <v>135102.14707517764</v>
      </c>
    </row>
    <row r="27" spans="1:39" ht="17.25" customHeight="1" x14ac:dyDescent="0.2">
      <c r="A27" s="10" t="s">
        <v>31</v>
      </c>
      <c r="B27" s="10" t="s">
        <v>46</v>
      </c>
      <c r="C27" s="11" t="s">
        <v>54</v>
      </c>
      <c r="D27" s="12">
        <v>101426.37900535969</v>
      </c>
      <c r="E27" s="12"/>
      <c r="F27" s="12">
        <f t="shared" si="20"/>
        <v>135.23517200714625</v>
      </c>
      <c r="G27" s="13">
        <f t="shared" si="21"/>
        <v>42</v>
      </c>
      <c r="H27" s="12">
        <f t="shared" si="22"/>
        <v>40</v>
      </c>
      <c r="I27" s="12">
        <v>2</v>
      </c>
      <c r="J27" s="12">
        <v>2</v>
      </c>
      <c r="K27" s="12">
        <f t="shared" si="23"/>
        <v>2231.3803381179127</v>
      </c>
      <c r="L27" s="12">
        <v>4</v>
      </c>
      <c r="M27" s="12">
        <v>4</v>
      </c>
      <c r="N27" s="12">
        <f t="shared" si="24"/>
        <v>2527.305978692063</v>
      </c>
      <c r="O27" s="12">
        <f t="shared" si="25"/>
        <v>1386</v>
      </c>
      <c r="P27" s="12">
        <f t="shared" si="26"/>
        <v>20</v>
      </c>
      <c r="Q27" s="12">
        <f t="shared" si="27"/>
        <v>22</v>
      </c>
      <c r="R27" s="12">
        <f t="shared" si="28"/>
        <v>148.7586892078609</v>
      </c>
      <c r="S27" s="12">
        <f t="shared" si="29"/>
        <v>35.200000000000003</v>
      </c>
      <c r="T27" s="12">
        <f t="shared" si="30"/>
        <v>148.7586892078609</v>
      </c>
      <c r="U27" s="12">
        <f t="shared" si="30"/>
        <v>46.2</v>
      </c>
      <c r="V27" s="12">
        <f t="shared" si="31"/>
        <v>148.7586892078609</v>
      </c>
      <c r="W27" s="12">
        <f t="shared" si="32"/>
        <v>231.00000000000003</v>
      </c>
      <c r="X27" s="12">
        <f t="shared" si="33"/>
        <v>297.51737841572179</v>
      </c>
      <c r="Y27" s="12">
        <f t="shared" si="34"/>
        <v>115.50000000000001</v>
      </c>
      <c r="Z27" s="12">
        <f t="shared" si="35"/>
        <v>297.51737841572179</v>
      </c>
      <c r="AA27" s="12">
        <f t="shared" si="36"/>
        <v>54.6</v>
      </c>
      <c r="AB27" s="12">
        <f t="shared" si="37"/>
        <v>46.2</v>
      </c>
      <c r="AC27" s="12">
        <f t="shared" si="38"/>
        <v>111569.01690589567</v>
      </c>
    </row>
    <row r="28" spans="1:39" ht="17.25" customHeight="1" x14ac:dyDescent="0.2">
      <c r="A28" s="10" t="s">
        <v>31</v>
      </c>
      <c r="B28" s="10" t="s">
        <v>46</v>
      </c>
      <c r="C28" s="11" t="s">
        <v>55</v>
      </c>
      <c r="D28" s="12">
        <v>118391.49434038119</v>
      </c>
      <c r="E28" s="12"/>
      <c r="F28" s="12">
        <f t="shared" si="20"/>
        <v>157.85532578717493</v>
      </c>
      <c r="G28" s="13">
        <f t="shared" si="21"/>
        <v>49</v>
      </c>
      <c r="H28" s="12">
        <f t="shared" si="22"/>
        <v>40</v>
      </c>
      <c r="I28" s="12">
        <v>2</v>
      </c>
      <c r="J28" s="12">
        <v>2</v>
      </c>
      <c r="K28" s="12">
        <f t="shared" si="23"/>
        <v>2604.6128754883866</v>
      </c>
      <c r="L28" s="12">
        <v>4</v>
      </c>
      <c r="M28" s="12">
        <v>4</v>
      </c>
      <c r="N28" s="12">
        <f t="shared" si="24"/>
        <v>3431.5208239714921</v>
      </c>
      <c r="O28" s="12">
        <f t="shared" si="25"/>
        <v>1617.0000000000002</v>
      </c>
      <c r="P28" s="12">
        <f t="shared" si="26"/>
        <v>20</v>
      </c>
      <c r="Q28" s="12">
        <f t="shared" si="27"/>
        <v>22</v>
      </c>
      <c r="R28" s="12">
        <f t="shared" si="28"/>
        <v>173.64085836589243</v>
      </c>
      <c r="S28" s="12">
        <f t="shared" si="29"/>
        <v>35.200000000000003</v>
      </c>
      <c r="T28" s="12">
        <f t="shared" si="30"/>
        <v>173.64085836589243</v>
      </c>
      <c r="U28" s="12">
        <f t="shared" si="30"/>
        <v>53.900000000000006</v>
      </c>
      <c r="V28" s="12">
        <f t="shared" si="31"/>
        <v>173.64085836589243</v>
      </c>
      <c r="W28" s="12">
        <f t="shared" si="32"/>
        <v>269.5</v>
      </c>
      <c r="X28" s="12">
        <f t="shared" si="33"/>
        <v>347.28171673178485</v>
      </c>
      <c r="Y28" s="12">
        <f t="shared" si="34"/>
        <v>134.75</v>
      </c>
      <c r="Z28" s="12">
        <f t="shared" si="35"/>
        <v>347.28171673178485</v>
      </c>
      <c r="AA28" s="12">
        <f t="shared" si="36"/>
        <v>63.7</v>
      </c>
      <c r="AB28" s="12">
        <f t="shared" si="37"/>
        <v>53.900000000000006</v>
      </c>
      <c r="AC28" s="12">
        <f t="shared" si="38"/>
        <v>130230.64377441932</v>
      </c>
    </row>
    <row r="29" spans="1:39" ht="17.25" customHeight="1" x14ac:dyDescent="0.2">
      <c r="A29" s="10" t="s">
        <v>31</v>
      </c>
      <c r="B29" s="10" t="s">
        <v>46</v>
      </c>
      <c r="C29" s="11" t="s">
        <v>56</v>
      </c>
      <c r="D29" s="12">
        <v>64690.284462593081</v>
      </c>
      <c r="E29" s="12"/>
      <c r="F29" s="12">
        <f t="shared" si="20"/>
        <v>86.253712616790779</v>
      </c>
      <c r="G29" s="13">
        <f t="shared" si="21"/>
        <v>27</v>
      </c>
      <c r="H29" s="12">
        <f t="shared" si="22"/>
        <v>40</v>
      </c>
      <c r="I29" s="12">
        <v>2</v>
      </c>
      <c r="J29" s="12">
        <v>2</v>
      </c>
      <c r="K29" s="12">
        <f t="shared" si="23"/>
        <v>1423.1862581770479</v>
      </c>
      <c r="L29" s="12">
        <v>4</v>
      </c>
      <c r="M29" s="12">
        <v>4</v>
      </c>
      <c r="N29" s="12">
        <f t="shared" si="24"/>
        <v>1052.8541058874746</v>
      </c>
      <c r="O29" s="12">
        <f t="shared" si="25"/>
        <v>891.00000000000011</v>
      </c>
      <c r="P29" s="12">
        <f t="shared" si="26"/>
        <v>20</v>
      </c>
      <c r="Q29" s="12">
        <f t="shared" si="27"/>
        <v>22</v>
      </c>
      <c r="R29" s="12">
        <f t="shared" si="28"/>
        <v>94.879083878469871</v>
      </c>
      <c r="S29" s="12">
        <f t="shared" si="29"/>
        <v>35.200000000000003</v>
      </c>
      <c r="T29" s="12">
        <f t="shared" si="30"/>
        <v>94.879083878469871</v>
      </c>
      <c r="U29" s="12">
        <f t="shared" si="30"/>
        <v>29.700000000000003</v>
      </c>
      <c r="V29" s="12">
        <f t="shared" si="31"/>
        <v>94.879083878469871</v>
      </c>
      <c r="W29" s="12">
        <f t="shared" si="32"/>
        <v>148.5</v>
      </c>
      <c r="X29" s="12">
        <f t="shared" si="33"/>
        <v>189.75816775693974</v>
      </c>
      <c r="Y29" s="12">
        <f t="shared" si="34"/>
        <v>74.25</v>
      </c>
      <c r="Z29" s="12">
        <f t="shared" si="35"/>
        <v>189.75816775693974</v>
      </c>
      <c r="AA29" s="12">
        <f t="shared" si="36"/>
        <v>35.1</v>
      </c>
      <c r="AB29" s="12">
        <f t="shared" si="37"/>
        <v>29.700000000000003</v>
      </c>
      <c r="AC29" s="12">
        <f t="shared" si="38"/>
        <v>71159.3129088524</v>
      </c>
    </row>
    <row r="30" spans="1:39" s="17" customFormat="1" ht="17.25" customHeight="1" x14ac:dyDescent="0.25">
      <c r="A30" s="20" t="s">
        <v>57</v>
      </c>
      <c r="B30" s="21">
        <v>2</v>
      </c>
      <c r="C30" s="14">
        <v>10</v>
      </c>
      <c r="D30" s="15">
        <f>SUM(D20:D29)</f>
        <v>859778.19888491847</v>
      </c>
      <c r="E30" s="15">
        <f t="shared" ref="E30:AC30" si="39">SUM(E20:E29)</f>
        <v>0</v>
      </c>
      <c r="F30" s="15">
        <f t="shared" si="39"/>
        <v>1146.3709318465581</v>
      </c>
      <c r="G30" s="15">
        <f t="shared" si="39"/>
        <v>356</v>
      </c>
      <c r="H30" s="15">
        <f t="shared" si="39"/>
        <v>400</v>
      </c>
      <c r="I30" s="15">
        <f t="shared" si="39"/>
        <v>20</v>
      </c>
      <c r="J30" s="15">
        <f t="shared" si="39"/>
        <v>20</v>
      </c>
      <c r="K30" s="15">
        <f t="shared" si="39"/>
        <v>18915.12037546821</v>
      </c>
      <c r="L30" s="15">
        <f t="shared" si="39"/>
        <v>40</v>
      </c>
      <c r="M30" s="15">
        <f t="shared" si="39"/>
        <v>40</v>
      </c>
      <c r="N30" s="15">
        <f t="shared" si="39"/>
        <v>20119.284083184481</v>
      </c>
      <c r="O30" s="15">
        <f t="shared" si="39"/>
        <v>11748</v>
      </c>
      <c r="P30" s="15">
        <f t="shared" si="39"/>
        <v>200</v>
      </c>
      <c r="Q30" s="15">
        <f t="shared" si="39"/>
        <v>220</v>
      </c>
      <c r="R30" s="15">
        <f t="shared" si="39"/>
        <v>1261.0080250312139</v>
      </c>
      <c r="S30" s="15">
        <f t="shared" si="39"/>
        <v>351.99999999999994</v>
      </c>
      <c r="T30" s="15">
        <f t="shared" si="39"/>
        <v>1261.0080250312139</v>
      </c>
      <c r="U30" s="15">
        <f t="shared" si="39"/>
        <v>391.60000000000008</v>
      </c>
      <c r="V30" s="15">
        <f t="shared" si="39"/>
        <v>1261.0080250312139</v>
      </c>
      <c r="W30" s="15">
        <f t="shared" si="39"/>
        <v>1958.0000000000002</v>
      </c>
      <c r="X30" s="15">
        <f t="shared" si="39"/>
        <v>2522.0160500624279</v>
      </c>
      <c r="Y30" s="15">
        <f t="shared" si="39"/>
        <v>979.00000000000011</v>
      </c>
      <c r="Z30" s="15">
        <f t="shared" si="39"/>
        <v>2522.0160500624279</v>
      </c>
      <c r="AA30" s="15">
        <f t="shared" si="39"/>
        <v>462.8</v>
      </c>
      <c r="AB30" s="15">
        <f t="shared" si="39"/>
        <v>391.60000000000008</v>
      </c>
      <c r="AC30" s="15">
        <f t="shared" si="39"/>
        <v>945756.01877341035</v>
      </c>
      <c r="AD30" s="16"/>
      <c r="AE30" s="16"/>
      <c r="AF30" s="16"/>
      <c r="AG30" s="16"/>
      <c r="AH30" s="16"/>
      <c r="AI30" s="16"/>
      <c r="AJ30" s="16"/>
      <c r="AK30" s="16"/>
      <c r="AL30" s="16"/>
      <c r="AM30" s="16"/>
    </row>
    <row r="31" spans="1:39" ht="17.25" customHeight="1" x14ac:dyDescent="0.2">
      <c r="A31" s="10" t="s">
        <v>31</v>
      </c>
      <c r="B31" s="10" t="s">
        <v>58</v>
      </c>
      <c r="C31" s="11" t="s">
        <v>59</v>
      </c>
      <c r="D31" s="12">
        <v>66804.317732381169</v>
      </c>
      <c r="E31" s="12"/>
      <c r="F31" s="12">
        <f t="shared" ref="F31:F43" si="40">+D31/750</f>
        <v>89.072423643174886</v>
      </c>
      <c r="G31" s="13">
        <f t="shared" ref="G31:G43" si="41">ROUND((($D31*0.9/750/3)+($D31*0.1/1500/5)),0)</f>
        <v>28</v>
      </c>
      <c r="H31" s="12">
        <f t="shared" ref="H31:H43" si="42">20*2</f>
        <v>40</v>
      </c>
      <c r="I31" s="12">
        <v>2</v>
      </c>
      <c r="J31" s="12">
        <v>2</v>
      </c>
      <c r="K31" s="12">
        <f t="shared" ref="K31:K43" si="43">F31*3*5*1.1</f>
        <v>1469.6949901123858</v>
      </c>
      <c r="L31" s="12">
        <v>4</v>
      </c>
      <c r="M31" s="12">
        <v>4</v>
      </c>
      <c r="N31" s="12">
        <f t="shared" ref="N31:N43" si="44">(F31*G31+30+8+1+25)/5*2*1.1</f>
        <v>1125.5322592839145</v>
      </c>
      <c r="O31" s="12">
        <f t="shared" ref="O31:O43" si="45">G31*5*6*1.1</f>
        <v>924.00000000000011</v>
      </c>
      <c r="P31" s="12">
        <f t="shared" ref="P31:P43" si="46">10*2</f>
        <v>20</v>
      </c>
      <c r="Q31" s="12">
        <f t="shared" ref="Q31:Q43" si="47">20*1.1</f>
        <v>22</v>
      </c>
      <c r="R31" s="12">
        <f t="shared" ref="R31:R43" si="48">F31*1.1</f>
        <v>97.979666007492384</v>
      </c>
      <c r="S31" s="12">
        <f t="shared" ref="S31:S43" si="49">8*4*1.1</f>
        <v>35.200000000000003</v>
      </c>
      <c r="T31" s="12">
        <f t="shared" ref="T31:U43" si="50">F31*1.1</f>
        <v>97.979666007492384</v>
      </c>
      <c r="U31" s="12">
        <f t="shared" si="50"/>
        <v>30.800000000000004</v>
      </c>
      <c r="V31" s="12">
        <f t="shared" ref="V31:V43" si="51">F31*1.1</f>
        <v>97.979666007492384</v>
      </c>
      <c r="W31" s="12">
        <f t="shared" ref="W31:W43" si="52">G31*5*1.1</f>
        <v>154</v>
      </c>
      <c r="X31" s="12">
        <f t="shared" ref="X31:X43" si="53">F31*2*1.1</f>
        <v>195.95933201498477</v>
      </c>
      <c r="Y31" s="12">
        <f t="shared" ref="Y31:Y43" si="54">W31*50%</f>
        <v>77</v>
      </c>
      <c r="Z31" s="12">
        <f t="shared" ref="Z31:Z43" si="55">F31*2*1.1</f>
        <v>195.95933201498477</v>
      </c>
      <c r="AA31" s="12">
        <f t="shared" ref="AA31:AA43" si="56">G31*1.3</f>
        <v>36.4</v>
      </c>
      <c r="AB31" s="12">
        <f t="shared" ref="AB31:AB43" si="57">G31*1.1</f>
        <v>30.800000000000004</v>
      </c>
      <c r="AC31" s="12">
        <f t="shared" ref="AC31:AC43" si="58">+D31*1.1</f>
        <v>73484.749505619286</v>
      </c>
    </row>
    <row r="32" spans="1:39" ht="17.25" customHeight="1" x14ac:dyDescent="0.2">
      <c r="A32" s="10" t="s">
        <v>31</v>
      </c>
      <c r="B32" s="10" t="s">
        <v>58</v>
      </c>
      <c r="C32" s="11" t="s">
        <v>60</v>
      </c>
      <c r="D32" s="12">
        <v>55830.837647462366</v>
      </c>
      <c r="E32" s="12"/>
      <c r="F32" s="12">
        <f t="shared" si="40"/>
        <v>74.441116863283156</v>
      </c>
      <c r="G32" s="13">
        <f t="shared" si="41"/>
        <v>23</v>
      </c>
      <c r="H32" s="12">
        <f t="shared" si="42"/>
        <v>40</v>
      </c>
      <c r="I32" s="12">
        <v>2</v>
      </c>
      <c r="J32" s="12">
        <v>2</v>
      </c>
      <c r="K32" s="12">
        <f t="shared" si="43"/>
        <v>1228.2784282441721</v>
      </c>
      <c r="L32" s="12">
        <v>4</v>
      </c>
      <c r="M32" s="12">
        <v>4</v>
      </c>
      <c r="N32" s="12">
        <f t="shared" si="44"/>
        <v>781.50410265642563</v>
      </c>
      <c r="O32" s="12">
        <f t="shared" si="45"/>
        <v>759.00000000000011</v>
      </c>
      <c r="P32" s="12">
        <f t="shared" si="46"/>
        <v>20</v>
      </c>
      <c r="Q32" s="12">
        <f t="shared" si="47"/>
        <v>22</v>
      </c>
      <c r="R32" s="12">
        <f t="shared" si="48"/>
        <v>81.885228549611483</v>
      </c>
      <c r="S32" s="12">
        <f t="shared" si="49"/>
        <v>35.200000000000003</v>
      </c>
      <c r="T32" s="12">
        <f t="shared" si="50"/>
        <v>81.885228549611483</v>
      </c>
      <c r="U32" s="12">
        <f t="shared" si="50"/>
        <v>25.3</v>
      </c>
      <c r="V32" s="12">
        <f t="shared" si="51"/>
        <v>81.885228549611483</v>
      </c>
      <c r="W32" s="12">
        <f t="shared" si="52"/>
        <v>126.50000000000001</v>
      </c>
      <c r="X32" s="12">
        <f t="shared" si="53"/>
        <v>163.77045709922297</v>
      </c>
      <c r="Y32" s="12">
        <f t="shared" si="54"/>
        <v>63.250000000000007</v>
      </c>
      <c r="Z32" s="12">
        <f t="shared" si="55"/>
        <v>163.77045709922297</v>
      </c>
      <c r="AA32" s="12">
        <f t="shared" si="56"/>
        <v>29.900000000000002</v>
      </c>
      <c r="AB32" s="12">
        <f t="shared" si="57"/>
        <v>25.3</v>
      </c>
      <c r="AC32" s="12">
        <f t="shared" si="58"/>
        <v>61413.921412208605</v>
      </c>
    </row>
    <row r="33" spans="1:39" ht="17.25" customHeight="1" x14ac:dyDescent="0.2">
      <c r="A33" s="10" t="s">
        <v>31</v>
      </c>
      <c r="B33" s="10" t="s">
        <v>58</v>
      </c>
      <c r="C33" s="11" t="s">
        <v>61</v>
      </c>
      <c r="D33" s="12">
        <v>147610.20828652926</v>
      </c>
      <c r="E33" s="12"/>
      <c r="F33" s="12">
        <f t="shared" si="40"/>
        <v>196.8136110487057</v>
      </c>
      <c r="G33" s="13">
        <f t="shared" si="41"/>
        <v>61</v>
      </c>
      <c r="H33" s="12">
        <f t="shared" si="42"/>
        <v>40</v>
      </c>
      <c r="I33" s="12">
        <v>2</v>
      </c>
      <c r="J33" s="12">
        <v>2</v>
      </c>
      <c r="K33" s="12">
        <f t="shared" si="43"/>
        <v>3247.424582303644</v>
      </c>
      <c r="L33" s="12">
        <v>4</v>
      </c>
      <c r="M33" s="12">
        <v>4</v>
      </c>
      <c r="N33" s="12">
        <f t="shared" si="44"/>
        <v>5310.637320547261</v>
      </c>
      <c r="O33" s="12">
        <f t="shared" si="45"/>
        <v>2013.0000000000002</v>
      </c>
      <c r="P33" s="12">
        <f t="shared" si="46"/>
        <v>20</v>
      </c>
      <c r="Q33" s="12">
        <f t="shared" si="47"/>
        <v>22</v>
      </c>
      <c r="R33" s="12">
        <f t="shared" si="48"/>
        <v>216.49497215357627</v>
      </c>
      <c r="S33" s="12">
        <f t="shared" si="49"/>
        <v>35.200000000000003</v>
      </c>
      <c r="T33" s="12">
        <f t="shared" si="50"/>
        <v>216.49497215357627</v>
      </c>
      <c r="U33" s="12">
        <f t="shared" si="50"/>
        <v>67.100000000000009</v>
      </c>
      <c r="V33" s="12">
        <f t="shared" si="51"/>
        <v>216.49497215357627</v>
      </c>
      <c r="W33" s="12">
        <f t="shared" si="52"/>
        <v>335.5</v>
      </c>
      <c r="X33" s="12">
        <f t="shared" si="53"/>
        <v>432.98994430715254</v>
      </c>
      <c r="Y33" s="12">
        <f t="shared" si="54"/>
        <v>167.75</v>
      </c>
      <c r="Z33" s="12">
        <f t="shared" si="55"/>
        <v>432.98994430715254</v>
      </c>
      <c r="AA33" s="12">
        <f t="shared" si="56"/>
        <v>79.3</v>
      </c>
      <c r="AB33" s="12">
        <f t="shared" si="57"/>
        <v>67.100000000000009</v>
      </c>
      <c r="AC33" s="12">
        <f t="shared" si="58"/>
        <v>162371.22911518221</v>
      </c>
    </row>
    <row r="34" spans="1:39" ht="17.25" customHeight="1" x14ac:dyDescent="0.2">
      <c r="A34" s="10" t="s">
        <v>31</v>
      </c>
      <c r="B34" s="10" t="s">
        <v>58</v>
      </c>
      <c r="C34" s="11" t="s">
        <v>62</v>
      </c>
      <c r="D34" s="12">
        <v>137577.21432581369</v>
      </c>
      <c r="E34" s="12"/>
      <c r="F34" s="12">
        <f t="shared" si="40"/>
        <v>183.4362857677516</v>
      </c>
      <c r="G34" s="13">
        <f t="shared" si="41"/>
        <v>57</v>
      </c>
      <c r="H34" s="12">
        <f t="shared" si="42"/>
        <v>40</v>
      </c>
      <c r="I34" s="12">
        <v>2</v>
      </c>
      <c r="J34" s="12">
        <v>2</v>
      </c>
      <c r="K34" s="12">
        <f t="shared" si="43"/>
        <v>3026.6987151679018</v>
      </c>
      <c r="L34" s="12">
        <v>4</v>
      </c>
      <c r="M34" s="12">
        <v>4</v>
      </c>
      <c r="N34" s="12">
        <f t="shared" si="44"/>
        <v>4628.7420470552106</v>
      </c>
      <c r="O34" s="12">
        <f t="shared" si="45"/>
        <v>1881.0000000000002</v>
      </c>
      <c r="P34" s="12">
        <f t="shared" si="46"/>
        <v>20</v>
      </c>
      <c r="Q34" s="12">
        <f t="shared" si="47"/>
        <v>22</v>
      </c>
      <c r="R34" s="12">
        <f t="shared" si="48"/>
        <v>201.77991434452679</v>
      </c>
      <c r="S34" s="12">
        <f t="shared" si="49"/>
        <v>35.200000000000003</v>
      </c>
      <c r="T34" s="12">
        <f t="shared" si="50"/>
        <v>201.77991434452679</v>
      </c>
      <c r="U34" s="12">
        <f t="shared" si="50"/>
        <v>62.7</v>
      </c>
      <c r="V34" s="12">
        <f t="shared" si="51"/>
        <v>201.77991434452679</v>
      </c>
      <c r="W34" s="12">
        <f t="shared" si="52"/>
        <v>313.5</v>
      </c>
      <c r="X34" s="12">
        <f t="shared" si="53"/>
        <v>403.55982868905357</v>
      </c>
      <c r="Y34" s="12">
        <f t="shared" si="54"/>
        <v>156.75</v>
      </c>
      <c r="Z34" s="12">
        <f t="shared" si="55"/>
        <v>403.55982868905357</v>
      </c>
      <c r="AA34" s="12">
        <f t="shared" si="56"/>
        <v>74.100000000000009</v>
      </c>
      <c r="AB34" s="12">
        <f t="shared" si="57"/>
        <v>62.7</v>
      </c>
      <c r="AC34" s="12">
        <f t="shared" si="58"/>
        <v>151334.93575839506</v>
      </c>
    </row>
    <row r="35" spans="1:39" ht="17.25" customHeight="1" x14ac:dyDescent="0.2">
      <c r="A35" s="10" t="s">
        <v>31</v>
      </c>
      <c r="B35" s="10" t="s">
        <v>58</v>
      </c>
      <c r="C35" s="11" t="s">
        <v>63</v>
      </c>
      <c r="D35" s="12">
        <v>32761.019697416716</v>
      </c>
      <c r="E35" s="12"/>
      <c r="F35" s="12">
        <f t="shared" si="40"/>
        <v>43.681359596555623</v>
      </c>
      <c r="G35" s="13">
        <f t="shared" si="41"/>
        <v>14</v>
      </c>
      <c r="H35" s="12">
        <f t="shared" si="42"/>
        <v>40</v>
      </c>
      <c r="I35" s="12">
        <v>2</v>
      </c>
      <c r="J35" s="12">
        <v>2</v>
      </c>
      <c r="K35" s="12">
        <f t="shared" si="43"/>
        <v>720.74243334316782</v>
      </c>
      <c r="L35" s="12">
        <v>4</v>
      </c>
      <c r="M35" s="12">
        <v>4</v>
      </c>
      <c r="N35" s="12">
        <f t="shared" si="44"/>
        <v>297.23717511478264</v>
      </c>
      <c r="O35" s="12">
        <f t="shared" si="45"/>
        <v>462.00000000000006</v>
      </c>
      <c r="P35" s="12">
        <f t="shared" si="46"/>
        <v>20</v>
      </c>
      <c r="Q35" s="12">
        <f t="shared" si="47"/>
        <v>22</v>
      </c>
      <c r="R35" s="12">
        <f t="shared" si="48"/>
        <v>48.049495556211191</v>
      </c>
      <c r="S35" s="12">
        <f t="shared" si="49"/>
        <v>35.200000000000003</v>
      </c>
      <c r="T35" s="12">
        <f t="shared" si="50"/>
        <v>48.049495556211191</v>
      </c>
      <c r="U35" s="12">
        <f t="shared" si="50"/>
        <v>15.400000000000002</v>
      </c>
      <c r="V35" s="12">
        <f t="shared" si="51"/>
        <v>48.049495556211191</v>
      </c>
      <c r="W35" s="12">
        <f t="shared" si="52"/>
        <v>77</v>
      </c>
      <c r="X35" s="12">
        <f t="shared" si="53"/>
        <v>96.098991112422382</v>
      </c>
      <c r="Y35" s="12">
        <f t="shared" si="54"/>
        <v>38.5</v>
      </c>
      <c r="Z35" s="12">
        <f t="shared" si="55"/>
        <v>96.098991112422382</v>
      </c>
      <c r="AA35" s="12">
        <f t="shared" si="56"/>
        <v>18.2</v>
      </c>
      <c r="AB35" s="12">
        <f t="shared" si="57"/>
        <v>15.400000000000002</v>
      </c>
      <c r="AC35" s="12">
        <f t="shared" si="58"/>
        <v>36037.12166715839</v>
      </c>
    </row>
    <row r="36" spans="1:39" ht="17.25" customHeight="1" x14ac:dyDescent="0.2">
      <c r="A36" s="10" t="s">
        <v>31</v>
      </c>
      <c r="B36" s="10" t="s">
        <v>58</v>
      </c>
      <c r="C36" s="11" t="s">
        <v>31</v>
      </c>
      <c r="D36" s="12">
        <v>61532.230664077695</v>
      </c>
      <c r="E36" s="12"/>
      <c r="F36" s="12">
        <f t="shared" si="40"/>
        <v>82.042974218770254</v>
      </c>
      <c r="G36" s="13">
        <f t="shared" si="41"/>
        <v>25</v>
      </c>
      <c r="H36" s="12">
        <f t="shared" si="42"/>
        <v>40</v>
      </c>
      <c r="I36" s="12">
        <v>2</v>
      </c>
      <c r="J36" s="12">
        <v>2</v>
      </c>
      <c r="K36" s="12">
        <f t="shared" si="43"/>
        <v>1353.7090746097092</v>
      </c>
      <c r="L36" s="12">
        <v>4</v>
      </c>
      <c r="M36" s="12">
        <v>4</v>
      </c>
      <c r="N36" s="12">
        <f t="shared" si="44"/>
        <v>930.63271640647281</v>
      </c>
      <c r="O36" s="12">
        <f t="shared" si="45"/>
        <v>825.00000000000011</v>
      </c>
      <c r="P36" s="12">
        <f t="shared" si="46"/>
        <v>20</v>
      </c>
      <c r="Q36" s="12">
        <f t="shared" si="47"/>
        <v>22</v>
      </c>
      <c r="R36" s="12">
        <f t="shared" si="48"/>
        <v>90.247271640647284</v>
      </c>
      <c r="S36" s="12">
        <f t="shared" si="49"/>
        <v>35.200000000000003</v>
      </c>
      <c r="T36" s="12">
        <f t="shared" si="50"/>
        <v>90.247271640647284</v>
      </c>
      <c r="U36" s="12">
        <f t="shared" si="50"/>
        <v>27.500000000000004</v>
      </c>
      <c r="V36" s="12">
        <f t="shared" si="51"/>
        <v>90.247271640647284</v>
      </c>
      <c r="W36" s="12">
        <f t="shared" si="52"/>
        <v>137.5</v>
      </c>
      <c r="X36" s="12">
        <f t="shared" si="53"/>
        <v>180.49454328129457</v>
      </c>
      <c r="Y36" s="12">
        <f t="shared" si="54"/>
        <v>68.75</v>
      </c>
      <c r="Z36" s="12">
        <f t="shared" si="55"/>
        <v>180.49454328129457</v>
      </c>
      <c r="AA36" s="12">
        <f t="shared" si="56"/>
        <v>32.5</v>
      </c>
      <c r="AB36" s="12">
        <f t="shared" si="57"/>
        <v>27.500000000000004</v>
      </c>
      <c r="AC36" s="12">
        <f t="shared" si="58"/>
        <v>67685.453730485475</v>
      </c>
    </row>
    <row r="37" spans="1:39" ht="17.25" customHeight="1" x14ac:dyDescent="0.2">
      <c r="A37" s="10" t="s">
        <v>31</v>
      </c>
      <c r="B37" s="10" t="s">
        <v>58</v>
      </c>
      <c r="C37" s="11" t="s">
        <v>64</v>
      </c>
      <c r="D37" s="12">
        <v>38476.703879488879</v>
      </c>
      <c r="E37" s="12"/>
      <c r="F37" s="12">
        <f t="shared" si="40"/>
        <v>51.302271839318507</v>
      </c>
      <c r="G37" s="13">
        <f t="shared" si="41"/>
        <v>16</v>
      </c>
      <c r="H37" s="12">
        <f t="shared" si="42"/>
        <v>40</v>
      </c>
      <c r="I37" s="12">
        <v>2</v>
      </c>
      <c r="J37" s="12">
        <v>2</v>
      </c>
      <c r="K37" s="12">
        <f t="shared" si="43"/>
        <v>846.4874853487554</v>
      </c>
      <c r="L37" s="12">
        <v>4</v>
      </c>
      <c r="M37" s="12">
        <v>4</v>
      </c>
      <c r="N37" s="12">
        <f t="shared" si="44"/>
        <v>389.32799374880233</v>
      </c>
      <c r="O37" s="12">
        <f t="shared" si="45"/>
        <v>528</v>
      </c>
      <c r="P37" s="12">
        <f t="shared" si="46"/>
        <v>20</v>
      </c>
      <c r="Q37" s="12">
        <f t="shared" si="47"/>
        <v>22</v>
      </c>
      <c r="R37" s="12">
        <f t="shared" si="48"/>
        <v>56.432499023250365</v>
      </c>
      <c r="S37" s="12">
        <f t="shared" si="49"/>
        <v>35.200000000000003</v>
      </c>
      <c r="T37" s="12">
        <f t="shared" si="50"/>
        <v>56.432499023250365</v>
      </c>
      <c r="U37" s="12">
        <f t="shared" si="50"/>
        <v>17.600000000000001</v>
      </c>
      <c r="V37" s="12">
        <f t="shared" si="51"/>
        <v>56.432499023250365</v>
      </c>
      <c r="W37" s="12">
        <f t="shared" si="52"/>
        <v>88</v>
      </c>
      <c r="X37" s="12">
        <f t="shared" si="53"/>
        <v>112.86499804650073</v>
      </c>
      <c r="Y37" s="12">
        <f t="shared" si="54"/>
        <v>44</v>
      </c>
      <c r="Z37" s="12">
        <f t="shared" si="55"/>
        <v>112.86499804650073</v>
      </c>
      <c r="AA37" s="12">
        <f t="shared" si="56"/>
        <v>20.8</v>
      </c>
      <c r="AB37" s="12">
        <f t="shared" si="57"/>
        <v>17.600000000000001</v>
      </c>
      <c r="AC37" s="12">
        <f t="shared" si="58"/>
        <v>42324.374267437772</v>
      </c>
    </row>
    <row r="38" spans="1:39" ht="17.25" customHeight="1" x14ac:dyDescent="0.2">
      <c r="A38" s="10" t="s">
        <v>31</v>
      </c>
      <c r="B38" s="10" t="s">
        <v>58</v>
      </c>
      <c r="C38" s="11" t="s">
        <v>65</v>
      </c>
      <c r="D38" s="12">
        <v>98545.575471734555</v>
      </c>
      <c r="E38" s="12"/>
      <c r="F38" s="12">
        <f t="shared" si="40"/>
        <v>131.3941006289794</v>
      </c>
      <c r="G38" s="13">
        <f t="shared" si="41"/>
        <v>41</v>
      </c>
      <c r="H38" s="12">
        <f t="shared" si="42"/>
        <v>40</v>
      </c>
      <c r="I38" s="12">
        <v>2</v>
      </c>
      <c r="J38" s="12">
        <v>2</v>
      </c>
      <c r="K38" s="12">
        <f t="shared" si="43"/>
        <v>2168.0026603781603</v>
      </c>
      <c r="L38" s="12">
        <v>4</v>
      </c>
      <c r="M38" s="12">
        <v>4</v>
      </c>
      <c r="N38" s="12">
        <f t="shared" si="44"/>
        <v>2398.5095753467886</v>
      </c>
      <c r="O38" s="12">
        <f t="shared" si="45"/>
        <v>1353</v>
      </c>
      <c r="P38" s="12">
        <f t="shared" si="46"/>
        <v>20</v>
      </c>
      <c r="Q38" s="12">
        <f t="shared" si="47"/>
        <v>22</v>
      </c>
      <c r="R38" s="12">
        <f t="shared" si="48"/>
        <v>144.53351069187735</v>
      </c>
      <c r="S38" s="12">
        <f t="shared" si="49"/>
        <v>35.200000000000003</v>
      </c>
      <c r="T38" s="12">
        <f t="shared" si="50"/>
        <v>144.53351069187735</v>
      </c>
      <c r="U38" s="12">
        <f t="shared" si="50"/>
        <v>45.1</v>
      </c>
      <c r="V38" s="12">
        <f t="shared" si="51"/>
        <v>144.53351069187735</v>
      </c>
      <c r="W38" s="12">
        <f t="shared" si="52"/>
        <v>225.50000000000003</v>
      </c>
      <c r="X38" s="12">
        <f t="shared" si="53"/>
        <v>289.06702138375471</v>
      </c>
      <c r="Y38" s="12">
        <f t="shared" si="54"/>
        <v>112.75000000000001</v>
      </c>
      <c r="Z38" s="12">
        <f t="shared" si="55"/>
        <v>289.06702138375471</v>
      </c>
      <c r="AA38" s="12">
        <f t="shared" si="56"/>
        <v>53.300000000000004</v>
      </c>
      <c r="AB38" s="12">
        <f t="shared" si="57"/>
        <v>45.1</v>
      </c>
      <c r="AC38" s="12">
        <f t="shared" si="58"/>
        <v>108400.13301890802</v>
      </c>
    </row>
    <row r="39" spans="1:39" ht="17.25" customHeight="1" x14ac:dyDescent="0.2">
      <c r="A39" s="10" t="s">
        <v>31</v>
      </c>
      <c r="B39" s="10" t="s">
        <v>58</v>
      </c>
      <c r="C39" s="11" t="s">
        <v>66</v>
      </c>
      <c r="D39" s="12">
        <v>31626.891177572226</v>
      </c>
      <c r="E39" s="12"/>
      <c r="F39" s="12">
        <f t="shared" si="40"/>
        <v>42.16918823676297</v>
      </c>
      <c r="G39" s="13">
        <f t="shared" si="41"/>
        <v>13</v>
      </c>
      <c r="H39" s="12">
        <f t="shared" si="42"/>
        <v>40</v>
      </c>
      <c r="I39" s="12">
        <v>2</v>
      </c>
      <c r="J39" s="12">
        <v>2</v>
      </c>
      <c r="K39" s="12">
        <f t="shared" si="43"/>
        <v>695.79160590658898</v>
      </c>
      <c r="L39" s="12">
        <v>4</v>
      </c>
      <c r="M39" s="12">
        <v>4</v>
      </c>
      <c r="N39" s="12">
        <f t="shared" si="44"/>
        <v>269.36775671428421</v>
      </c>
      <c r="O39" s="12">
        <f t="shared" si="45"/>
        <v>429.00000000000006</v>
      </c>
      <c r="P39" s="12">
        <f t="shared" si="46"/>
        <v>20</v>
      </c>
      <c r="Q39" s="12">
        <f t="shared" si="47"/>
        <v>22</v>
      </c>
      <c r="R39" s="12">
        <f t="shared" si="48"/>
        <v>46.386107060439272</v>
      </c>
      <c r="S39" s="12">
        <f t="shared" si="49"/>
        <v>35.200000000000003</v>
      </c>
      <c r="T39" s="12">
        <f t="shared" si="50"/>
        <v>46.386107060439272</v>
      </c>
      <c r="U39" s="12">
        <f t="shared" si="50"/>
        <v>14.3</v>
      </c>
      <c r="V39" s="12">
        <f t="shared" si="51"/>
        <v>46.386107060439272</v>
      </c>
      <c r="W39" s="12">
        <f t="shared" si="52"/>
        <v>71.5</v>
      </c>
      <c r="X39" s="12">
        <f t="shared" si="53"/>
        <v>92.772214120878544</v>
      </c>
      <c r="Y39" s="12">
        <f t="shared" si="54"/>
        <v>35.75</v>
      </c>
      <c r="Z39" s="12">
        <f t="shared" si="55"/>
        <v>92.772214120878544</v>
      </c>
      <c r="AA39" s="12">
        <f t="shared" si="56"/>
        <v>16.900000000000002</v>
      </c>
      <c r="AB39" s="12">
        <f t="shared" si="57"/>
        <v>14.3</v>
      </c>
      <c r="AC39" s="12">
        <f t="shared" si="58"/>
        <v>34789.580295329455</v>
      </c>
    </row>
    <row r="40" spans="1:39" ht="17.25" customHeight="1" x14ac:dyDescent="0.2">
      <c r="A40" s="10" t="s">
        <v>31</v>
      </c>
      <c r="B40" s="10" t="s">
        <v>58</v>
      </c>
      <c r="C40" s="11" t="s">
        <v>67</v>
      </c>
      <c r="D40" s="12">
        <v>90726.251594751986</v>
      </c>
      <c r="E40" s="12"/>
      <c r="F40" s="12">
        <f t="shared" si="40"/>
        <v>120.96833545966932</v>
      </c>
      <c r="G40" s="13">
        <f t="shared" si="41"/>
        <v>38</v>
      </c>
      <c r="H40" s="12">
        <f t="shared" si="42"/>
        <v>40</v>
      </c>
      <c r="I40" s="12">
        <v>2</v>
      </c>
      <c r="J40" s="12">
        <v>2</v>
      </c>
      <c r="K40" s="12">
        <f t="shared" si="43"/>
        <v>1995.9775350845439</v>
      </c>
      <c r="L40" s="12">
        <v>4</v>
      </c>
      <c r="M40" s="12">
        <v>4</v>
      </c>
      <c r="N40" s="12">
        <f t="shared" si="44"/>
        <v>2050.7505688856713</v>
      </c>
      <c r="O40" s="12">
        <f t="shared" si="45"/>
        <v>1254</v>
      </c>
      <c r="P40" s="12">
        <f t="shared" si="46"/>
        <v>20</v>
      </c>
      <c r="Q40" s="12">
        <f t="shared" si="47"/>
        <v>22</v>
      </c>
      <c r="R40" s="12">
        <f t="shared" si="48"/>
        <v>133.06516900563625</v>
      </c>
      <c r="S40" s="12">
        <f t="shared" si="49"/>
        <v>35.200000000000003</v>
      </c>
      <c r="T40" s="12">
        <f t="shared" si="50"/>
        <v>133.06516900563625</v>
      </c>
      <c r="U40" s="12">
        <f t="shared" si="50"/>
        <v>41.800000000000004</v>
      </c>
      <c r="V40" s="12">
        <f t="shared" si="51"/>
        <v>133.06516900563625</v>
      </c>
      <c r="W40" s="12">
        <f t="shared" si="52"/>
        <v>209.00000000000003</v>
      </c>
      <c r="X40" s="12">
        <f t="shared" si="53"/>
        <v>266.1303380112725</v>
      </c>
      <c r="Y40" s="12">
        <f t="shared" si="54"/>
        <v>104.50000000000001</v>
      </c>
      <c r="Z40" s="12">
        <f t="shared" si="55"/>
        <v>266.1303380112725</v>
      </c>
      <c r="AA40" s="12">
        <f t="shared" si="56"/>
        <v>49.4</v>
      </c>
      <c r="AB40" s="12">
        <f t="shared" si="57"/>
        <v>41.800000000000004</v>
      </c>
      <c r="AC40" s="12">
        <f t="shared" si="58"/>
        <v>99798.876754227196</v>
      </c>
    </row>
    <row r="41" spans="1:39" ht="17.25" customHeight="1" x14ac:dyDescent="0.2">
      <c r="A41" s="10" t="s">
        <v>31</v>
      </c>
      <c r="B41" s="10" t="s">
        <v>58</v>
      </c>
      <c r="C41" s="11" t="s">
        <v>68</v>
      </c>
      <c r="D41" s="12">
        <v>53150.176631346607</v>
      </c>
      <c r="E41" s="12"/>
      <c r="F41" s="12">
        <f t="shared" si="40"/>
        <v>70.866902175128814</v>
      </c>
      <c r="G41" s="13">
        <f t="shared" si="41"/>
        <v>22</v>
      </c>
      <c r="H41" s="12">
        <f t="shared" si="42"/>
        <v>40</v>
      </c>
      <c r="I41" s="12">
        <v>2</v>
      </c>
      <c r="J41" s="12">
        <v>2</v>
      </c>
      <c r="K41" s="12">
        <f t="shared" si="43"/>
        <v>1169.3038858896255</v>
      </c>
      <c r="L41" s="12">
        <v>4</v>
      </c>
      <c r="M41" s="12">
        <v>4</v>
      </c>
      <c r="N41" s="12">
        <f t="shared" si="44"/>
        <v>714.15161305524691</v>
      </c>
      <c r="O41" s="12">
        <f t="shared" si="45"/>
        <v>726.00000000000011</v>
      </c>
      <c r="P41" s="12">
        <f t="shared" si="46"/>
        <v>20</v>
      </c>
      <c r="Q41" s="12">
        <f t="shared" si="47"/>
        <v>22</v>
      </c>
      <c r="R41" s="12">
        <f t="shared" si="48"/>
        <v>77.953592392641696</v>
      </c>
      <c r="S41" s="12">
        <f t="shared" si="49"/>
        <v>35.200000000000003</v>
      </c>
      <c r="T41" s="12">
        <f t="shared" si="50"/>
        <v>77.953592392641696</v>
      </c>
      <c r="U41" s="12">
        <f t="shared" si="50"/>
        <v>24.200000000000003</v>
      </c>
      <c r="V41" s="12">
        <f t="shared" si="51"/>
        <v>77.953592392641696</v>
      </c>
      <c r="W41" s="12">
        <f t="shared" si="52"/>
        <v>121.00000000000001</v>
      </c>
      <c r="X41" s="12">
        <f t="shared" si="53"/>
        <v>155.90718478528339</v>
      </c>
      <c r="Y41" s="12">
        <f t="shared" si="54"/>
        <v>60.500000000000007</v>
      </c>
      <c r="Z41" s="12">
        <f t="shared" si="55"/>
        <v>155.90718478528339</v>
      </c>
      <c r="AA41" s="12">
        <f t="shared" si="56"/>
        <v>28.6</v>
      </c>
      <c r="AB41" s="12">
        <f t="shared" si="57"/>
        <v>24.200000000000003</v>
      </c>
      <c r="AC41" s="12">
        <f t="shared" si="58"/>
        <v>58465.194294481269</v>
      </c>
    </row>
    <row r="42" spans="1:39" ht="17.25" customHeight="1" x14ac:dyDescent="0.2">
      <c r="A42" s="10" t="s">
        <v>31</v>
      </c>
      <c r="B42" s="10" t="s">
        <v>58</v>
      </c>
      <c r="C42" s="11" t="s">
        <v>69</v>
      </c>
      <c r="D42" s="12">
        <v>46990.452615556744</v>
      </c>
      <c r="E42" s="12"/>
      <c r="F42" s="12">
        <f t="shared" si="40"/>
        <v>62.653936820742324</v>
      </c>
      <c r="G42" s="13">
        <f t="shared" si="41"/>
        <v>19</v>
      </c>
      <c r="H42" s="12">
        <f t="shared" si="42"/>
        <v>40</v>
      </c>
      <c r="I42" s="12">
        <v>2</v>
      </c>
      <c r="J42" s="12">
        <v>2</v>
      </c>
      <c r="K42" s="12">
        <f t="shared" si="43"/>
        <v>1033.7899575422484</v>
      </c>
      <c r="L42" s="12">
        <v>4</v>
      </c>
      <c r="M42" s="12">
        <v>4</v>
      </c>
      <c r="N42" s="12">
        <f t="shared" si="44"/>
        <v>551.94691182140582</v>
      </c>
      <c r="O42" s="12">
        <f t="shared" si="45"/>
        <v>627</v>
      </c>
      <c r="P42" s="12">
        <f t="shared" si="46"/>
        <v>20</v>
      </c>
      <c r="Q42" s="12">
        <f t="shared" si="47"/>
        <v>22</v>
      </c>
      <c r="R42" s="12">
        <f t="shared" si="48"/>
        <v>68.919330502816564</v>
      </c>
      <c r="S42" s="12">
        <f t="shared" si="49"/>
        <v>35.200000000000003</v>
      </c>
      <c r="T42" s="12">
        <f t="shared" si="50"/>
        <v>68.919330502816564</v>
      </c>
      <c r="U42" s="12">
        <f t="shared" si="50"/>
        <v>20.900000000000002</v>
      </c>
      <c r="V42" s="12">
        <f t="shared" si="51"/>
        <v>68.919330502816564</v>
      </c>
      <c r="W42" s="12">
        <f t="shared" si="52"/>
        <v>104.50000000000001</v>
      </c>
      <c r="X42" s="12">
        <f t="shared" si="53"/>
        <v>137.83866100563313</v>
      </c>
      <c r="Y42" s="12">
        <f t="shared" si="54"/>
        <v>52.250000000000007</v>
      </c>
      <c r="Z42" s="12">
        <f t="shared" si="55"/>
        <v>137.83866100563313</v>
      </c>
      <c r="AA42" s="12">
        <f t="shared" si="56"/>
        <v>24.7</v>
      </c>
      <c r="AB42" s="12">
        <f t="shared" si="57"/>
        <v>20.900000000000002</v>
      </c>
      <c r="AC42" s="12">
        <f t="shared" si="58"/>
        <v>51689.497877112422</v>
      </c>
    </row>
    <row r="43" spans="1:39" ht="17.25" customHeight="1" x14ac:dyDescent="0.2">
      <c r="A43" s="10" t="s">
        <v>31</v>
      </c>
      <c r="B43" s="10" t="s">
        <v>58</v>
      </c>
      <c r="C43" s="11" t="s">
        <v>70</v>
      </c>
      <c r="D43" s="12">
        <v>127979.58785289877</v>
      </c>
      <c r="E43" s="12"/>
      <c r="F43" s="12">
        <f t="shared" si="40"/>
        <v>170.6394504705317</v>
      </c>
      <c r="G43" s="13">
        <f t="shared" si="41"/>
        <v>53</v>
      </c>
      <c r="H43" s="12">
        <f t="shared" si="42"/>
        <v>40</v>
      </c>
      <c r="I43" s="12">
        <v>2</v>
      </c>
      <c r="J43" s="12">
        <v>2</v>
      </c>
      <c r="K43" s="12">
        <f t="shared" si="43"/>
        <v>2815.5509327637733</v>
      </c>
      <c r="L43" s="12">
        <v>4</v>
      </c>
      <c r="M43" s="12">
        <v>4</v>
      </c>
      <c r="N43" s="12">
        <f t="shared" si="44"/>
        <v>4007.4719849727999</v>
      </c>
      <c r="O43" s="12">
        <f t="shared" si="45"/>
        <v>1749.0000000000002</v>
      </c>
      <c r="P43" s="12">
        <f t="shared" si="46"/>
        <v>20</v>
      </c>
      <c r="Q43" s="12">
        <f t="shared" si="47"/>
        <v>22</v>
      </c>
      <c r="R43" s="12">
        <f t="shared" si="48"/>
        <v>187.70339551758488</v>
      </c>
      <c r="S43" s="12">
        <f t="shared" si="49"/>
        <v>35.200000000000003</v>
      </c>
      <c r="T43" s="12">
        <f t="shared" si="50"/>
        <v>187.70339551758488</v>
      </c>
      <c r="U43" s="12">
        <f t="shared" si="50"/>
        <v>58.300000000000004</v>
      </c>
      <c r="V43" s="12">
        <f t="shared" si="51"/>
        <v>187.70339551758488</v>
      </c>
      <c r="W43" s="12">
        <f t="shared" si="52"/>
        <v>291.5</v>
      </c>
      <c r="X43" s="12">
        <f t="shared" si="53"/>
        <v>375.40679103516976</v>
      </c>
      <c r="Y43" s="12">
        <f t="shared" si="54"/>
        <v>145.75</v>
      </c>
      <c r="Z43" s="12">
        <f t="shared" si="55"/>
        <v>375.40679103516976</v>
      </c>
      <c r="AA43" s="12">
        <f t="shared" si="56"/>
        <v>68.900000000000006</v>
      </c>
      <c r="AB43" s="12">
        <f t="shared" si="57"/>
        <v>58.300000000000004</v>
      </c>
      <c r="AC43" s="12">
        <f t="shared" si="58"/>
        <v>140777.54663818865</v>
      </c>
    </row>
    <row r="44" spans="1:39" s="17" customFormat="1" ht="17.25" customHeight="1" x14ac:dyDescent="0.25">
      <c r="A44" s="20" t="s">
        <v>71</v>
      </c>
      <c r="B44" s="21">
        <v>3</v>
      </c>
      <c r="C44" s="14">
        <v>13</v>
      </c>
      <c r="D44" s="15">
        <f>SUM(D31:D43)</f>
        <v>989611.46757703053</v>
      </c>
      <c r="E44" s="15">
        <f t="shared" ref="E44:AC44" si="59">SUM(E31:E43)</f>
        <v>0</v>
      </c>
      <c r="F44" s="15">
        <f t="shared" si="59"/>
        <v>1319.4819567693742</v>
      </c>
      <c r="G44" s="15">
        <f t="shared" si="59"/>
        <v>410</v>
      </c>
      <c r="H44" s="15">
        <f t="shared" si="59"/>
        <v>520</v>
      </c>
      <c r="I44" s="15">
        <f t="shared" si="59"/>
        <v>26</v>
      </c>
      <c r="J44" s="15">
        <f t="shared" si="59"/>
        <v>26</v>
      </c>
      <c r="K44" s="15">
        <f t="shared" si="59"/>
        <v>21771.452286694679</v>
      </c>
      <c r="L44" s="15">
        <f t="shared" si="59"/>
        <v>52</v>
      </c>
      <c r="M44" s="15">
        <f t="shared" si="59"/>
        <v>52</v>
      </c>
      <c r="N44" s="15">
        <f t="shared" si="59"/>
        <v>23455.81202560907</v>
      </c>
      <c r="O44" s="15">
        <f t="shared" si="59"/>
        <v>13530</v>
      </c>
      <c r="P44" s="15">
        <f t="shared" si="59"/>
        <v>260</v>
      </c>
      <c r="Q44" s="15">
        <f t="shared" si="59"/>
        <v>286</v>
      </c>
      <c r="R44" s="15">
        <f t="shared" si="59"/>
        <v>1451.4301524463117</v>
      </c>
      <c r="S44" s="15">
        <f t="shared" si="59"/>
        <v>457.59999999999991</v>
      </c>
      <c r="T44" s="15">
        <f t="shared" si="59"/>
        <v>1451.4301524463117</v>
      </c>
      <c r="U44" s="15">
        <f t="shared" si="59"/>
        <v>451.00000000000006</v>
      </c>
      <c r="V44" s="15">
        <f t="shared" si="59"/>
        <v>1451.4301524463117</v>
      </c>
      <c r="W44" s="15">
        <f t="shared" si="59"/>
        <v>2255</v>
      </c>
      <c r="X44" s="15">
        <f t="shared" si="59"/>
        <v>2902.8603048926234</v>
      </c>
      <c r="Y44" s="15">
        <f t="shared" si="59"/>
        <v>1127.5</v>
      </c>
      <c r="Z44" s="15">
        <f t="shared" si="59"/>
        <v>2902.8603048926234</v>
      </c>
      <c r="AA44" s="15">
        <f t="shared" si="59"/>
        <v>533</v>
      </c>
      <c r="AB44" s="15">
        <f t="shared" si="59"/>
        <v>451.00000000000006</v>
      </c>
      <c r="AC44" s="15">
        <f t="shared" si="59"/>
        <v>1088572.6143347337</v>
      </c>
      <c r="AD44" s="16"/>
      <c r="AE44" s="16"/>
      <c r="AF44" s="16"/>
      <c r="AG44" s="16"/>
      <c r="AH44" s="16"/>
      <c r="AI44" s="16"/>
      <c r="AJ44" s="16"/>
      <c r="AK44" s="16"/>
      <c r="AL44" s="16"/>
      <c r="AM44" s="16"/>
    </row>
    <row r="45" spans="1:39" s="17" customFormat="1" ht="17.25" customHeight="1" x14ac:dyDescent="0.25">
      <c r="A45" s="22" t="s">
        <v>72</v>
      </c>
      <c r="B45" s="23"/>
      <c r="C45" s="18">
        <f>SUM(C44,C30,C19)</f>
        <v>35</v>
      </c>
      <c r="D45" s="18">
        <f>SUM(D44,D30,D19)</f>
        <v>2921359.6310415966</v>
      </c>
      <c r="E45" s="18">
        <f t="shared" ref="E45:AC45" si="60">SUM(E44,E30,E19)</f>
        <v>0</v>
      </c>
      <c r="F45" s="18">
        <f t="shared" si="60"/>
        <v>3895.1461747221288</v>
      </c>
      <c r="G45" s="18">
        <f t="shared" si="60"/>
        <v>1211</v>
      </c>
      <c r="H45" s="18">
        <f t="shared" si="60"/>
        <v>1400</v>
      </c>
      <c r="I45" s="18">
        <f t="shared" si="60"/>
        <v>70</v>
      </c>
      <c r="J45" s="18">
        <f t="shared" si="60"/>
        <v>70</v>
      </c>
      <c r="K45" s="18">
        <f t="shared" si="60"/>
        <v>64269.911882915141</v>
      </c>
      <c r="L45" s="18">
        <f t="shared" si="60"/>
        <v>140</v>
      </c>
      <c r="M45" s="18">
        <f t="shared" si="60"/>
        <v>140</v>
      </c>
      <c r="N45" s="18">
        <f t="shared" si="60"/>
        <v>71386.859219675898</v>
      </c>
      <c r="O45" s="18">
        <f t="shared" si="60"/>
        <v>39963</v>
      </c>
      <c r="P45" s="18">
        <f t="shared" si="60"/>
        <v>700</v>
      </c>
      <c r="Q45" s="18">
        <f t="shared" si="60"/>
        <v>770</v>
      </c>
      <c r="R45" s="18">
        <f t="shared" si="60"/>
        <v>4284.6607921943423</v>
      </c>
      <c r="S45" s="18">
        <f t="shared" si="60"/>
        <v>1231.9999999999998</v>
      </c>
      <c r="T45" s="18">
        <f t="shared" si="60"/>
        <v>4284.6607921943423</v>
      </c>
      <c r="U45" s="18">
        <f t="shared" si="60"/>
        <v>1332.1000000000001</v>
      </c>
      <c r="V45" s="18">
        <f t="shared" si="60"/>
        <v>4284.6607921943423</v>
      </c>
      <c r="W45" s="18">
        <f t="shared" si="60"/>
        <v>6660.5</v>
      </c>
      <c r="X45" s="18">
        <f t="shared" si="60"/>
        <v>8569.3215843886846</v>
      </c>
      <c r="Y45" s="18">
        <f t="shared" si="60"/>
        <v>3330.25</v>
      </c>
      <c r="Z45" s="18">
        <f t="shared" si="60"/>
        <v>8569.3215843886846</v>
      </c>
      <c r="AA45" s="18">
        <f t="shared" si="60"/>
        <v>1574.3</v>
      </c>
      <c r="AB45" s="18">
        <f t="shared" si="60"/>
        <v>1332.1000000000001</v>
      </c>
      <c r="AC45" s="18">
        <f t="shared" si="60"/>
        <v>3213495.5941457571</v>
      </c>
      <c r="AD45" s="16"/>
      <c r="AE45" s="16"/>
      <c r="AF45" s="16"/>
      <c r="AG45" s="16"/>
      <c r="AH45" s="16"/>
      <c r="AI45" s="16"/>
      <c r="AJ45" s="16"/>
      <c r="AK45" s="16"/>
      <c r="AL45" s="16"/>
      <c r="AM45" s="16"/>
    </row>
    <row r="46" spans="1:39" x14ac:dyDescent="0.2">
      <c r="A46" s="1"/>
      <c r="B46" s="1"/>
      <c r="C46" s="1"/>
    </row>
    <row r="47" spans="1:39" x14ac:dyDescent="0.2">
      <c r="A47" s="1"/>
      <c r="B47" s="1"/>
      <c r="C47" s="1"/>
    </row>
    <row r="48" spans="1:39" x14ac:dyDescent="0.2">
      <c r="A48" s="1"/>
      <c r="B48" s="1"/>
      <c r="C48" s="1"/>
      <c r="Y48" s="19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  <row r="51" spans="1:3" x14ac:dyDescent="0.2">
      <c r="A51" s="1"/>
      <c r="B51" s="1"/>
      <c r="C51" s="1"/>
    </row>
    <row r="52" spans="1:3" x14ac:dyDescent="0.2">
      <c r="A52" s="1"/>
      <c r="B52" s="1"/>
      <c r="C52" s="1"/>
    </row>
    <row r="53" spans="1:3" x14ac:dyDescent="0.2">
      <c r="A53" s="1"/>
      <c r="B53" s="1"/>
      <c r="C53" s="1"/>
    </row>
    <row r="54" spans="1:3" x14ac:dyDescent="0.2">
      <c r="A54" s="1"/>
      <c r="B54" s="1"/>
      <c r="C54" s="1"/>
    </row>
    <row r="55" spans="1:3" x14ac:dyDescent="0.2">
      <c r="A55" s="1"/>
      <c r="B55" s="1"/>
      <c r="C55" s="1"/>
    </row>
    <row r="56" spans="1:3" x14ac:dyDescent="0.2">
      <c r="A56" s="1"/>
      <c r="B56" s="1"/>
      <c r="C56" s="1"/>
    </row>
    <row r="57" spans="1:3" x14ac:dyDescent="0.2">
      <c r="A57" s="1"/>
      <c r="B57" s="1"/>
      <c r="C57" s="1"/>
    </row>
    <row r="58" spans="1:3" x14ac:dyDescent="0.2">
      <c r="A58" s="1"/>
      <c r="B58" s="1"/>
      <c r="C58" s="1"/>
    </row>
    <row r="59" spans="1:3" x14ac:dyDescent="0.2">
      <c r="A59" s="1"/>
      <c r="B59" s="1"/>
      <c r="C59" s="1"/>
    </row>
    <row r="60" spans="1:3" x14ac:dyDescent="0.2">
      <c r="A60" s="1"/>
      <c r="B60" s="1"/>
      <c r="C60" s="1"/>
    </row>
    <row r="61" spans="1:3" x14ac:dyDescent="0.2">
      <c r="A61" s="1"/>
      <c r="B61" s="1"/>
      <c r="C61" s="1"/>
    </row>
    <row r="62" spans="1:3" x14ac:dyDescent="0.2">
      <c r="A62" s="1"/>
      <c r="B62" s="1"/>
      <c r="C62" s="1"/>
    </row>
    <row r="63" spans="1:3" x14ac:dyDescent="0.2">
      <c r="A63" s="1"/>
      <c r="B63" s="1"/>
      <c r="C63" s="1"/>
    </row>
    <row r="64" spans="1:3" x14ac:dyDescent="0.2">
      <c r="A64" s="1"/>
      <c r="B64" s="1"/>
      <c r="C64" s="1"/>
    </row>
    <row r="65" spans="1:3" x14ac:dyDescent="0.2">
      <c r="A65" s="1"/>
      <c r="B65" s="1"/>
      <c r="C65" s="1"/>
    </row>
    <row r="66" spans="1:3" x14ac:dyDescent="0.2">
      <c r="A66" s="1"/>
      <c r="B66" s="1"/>
      <c r="C66" s="1"/>
    </row>
    <row r="67" spans="1:3" x14ac:dyDescent="0.2">
      <c r="A67" s="1"/>
      <c r="B67" s="1"/>
      <c r="C67" s="1"/>
    </row>
    <row r="68" spans="1:3" x14ac:dyDescent="0.2">
      <c r="A68" s="1"/>
      <c r="B68" s="1"/>
      <c r="C68" s="1"/>
    </row>
    <row r="69" spans="1:3" x14ac:dyDescent="0.2">
      <c r="A69" s="1"/>
      <c r="B69" s="1"/>
      <c r="C69" s="1"/>
    </row>
    <row r="70" spans="1:3" x14ac:dyDescent="0.2">
      <c r="A70" s="1"/>
      <c r="B70" s="1"/>
      <c r="C70" s="1"/>
    </row>
    <row r="71" spans="1:3" x14ac:dyDescent="0.2">
      <c r="A71" s="1"/>
      <c r="B71" s="1"/>
      <c r="C71" s="1"/>
    </row>
    <row r="72" spans="1:3" x14ac:dyDescent="0.2">
      <c r="A72" s="1"/>
      <c r="B72" s="1"/>
      <c r="C72" s="1"/>
    </row>
    <row r="73" spans="1:3" x14ac:dyDescent="0.2">
      <c r="A73" s="1"/>
      <c r="B73" s="1"/>
      <c r="C73" s="1"/>
    </row>
    <row r="74" spans="1:3" x14ac:dyDescent="0.2">
      <c r="A74" s="1"/>
      <c r="B74" s="1"/>
      <c r="C74" s="1"/>
    </row>
    <row r="75" spans="1:3" x14ac:dyDescent="0.2">
      <c r="A75" s="1"/>
      <c r="B75" s="1"/>
      <c r="C75" s="1"/>
    </row>
    <row r="76" spans="1:3" x14ac:dyDescent="0.2">
      <c r="A76" s="1"/>
      <c r="B76" s="1"/>
      <c r="C76" s="1"/>
    </row>
    <row r="77" spans="1:3" x14ac:dyDescent="0.2">
      <c r="A77" s="1"/>
      <c r="B77" s="1"/>
      <c r="C77" s="1"/>
    </row>
    <row r="78" spans="1:3" x14ac:dyDescent="0.2">
      <c r="A78" s="1"/>
      <c r="B78" s="1"/>
      <c r="C78" s="1"/>
    </row>
    <row r="79" spans="1:3" x14ac:dyDescent="0.2">
      <c r="A79" s="1"/>
      <c r="B79" s="1"/>
      <c r="C79" s="1"/>
    </row>
    <row r="80" spans="1:3" x14ac:dyDescent="0.2">
      <c r="A80" s="1"/>
      <c r="B80" s="1"/>
      <c r="C80" s="1"/>
    </row>
    <row r="81" spans="1:3" x14ac:dyDescent="0.2">
      <c r="A81" s="1"/>
      <c r="B81" s="1"/>
      <c r="C81" s="1"/>
    </row>
    <row r="82" spans="1:3" x14ac:dyDescent="0.2">
      <c r="A82" s="1"/>
      <c r="B82" s="1"/>
      <c r="C82" s="1"/>
    </row>
    <row r="83" spans="1:3" x14ac:dyDescent="0.2">
      <c r="A83" s="1"/>
      <c r="B83" s="1"/>
      <c r="C83" s="1"/>
    </row>
    <row r="84" spans="1:3" x14ac:dyDescent="0.2">
      <c r="A84" s="1"/>
      <c r="B84" s="1"/>
      <c r="C84" s="1"/>
    </row>
    <row r="85" spans="1:3" x14ac:dyDescent="0.2">
      <c r="A85" s="1"/>
      <c r="B85" s="1"/>
      <c r="C85" s="1"/>
    </row>
    <row r="86" spans="1:3" x14ac:dyDescent="0.2">
      <c r="A86" s="1"/>
      <c r="B86" s="1"/>
      <c r="C86" s="1"/>
    </row>
    <row r="87" spans="1:3" x14ac:dyDescent="0.2">
      <c r="A87" s="1"/>
      <c r="B87" s="1"/>
      <c r="C87" s="1"/>
    </row>
    <row r="88" spans="1:3" x14ac:dyDescent="0.2">
      <c r="A88" s="1"/>
      <c r="B88" s="1"/>
      <c r="C88" s="1"/>
    </row>
    <row r="89" spans="1:3" x14ac:dyDescent="0.2">
      <c r="A89" s="1"/>
      <c r="B89" s="1"/>
      <c r="C89" s="1"/>
    </row>
    <row r="90" spans="1:3" x14ac:dyDescent="0.2">
      <c r="A90" s="1"/>
      <c r="B90" s="1"/>
      <c r="C90" s="1"/>
    </row>
    <row r="91" spans="1:3" x14ac:dyDescent="0.2">
      <c r="A91" s="1"/>
      <c r="B91" s="1"/>
      <c r="C91" s="1"/>
    </row>
    <row r="92" spans="1:3" x14ac:dyDescent="0.2">
      <c r="A92" s="1"/>
      <c r="B92" s="1"/>
      <c r="C92" s="1"/>
    </row>
    <row r="93" spans="1:3" x14ac:dyDescent="0.2">
      <c r="A93" s="1"/>
      <c r="B93" s="1"/>
      <c r="C93" s="1"/>
    </row>
    <row r="94" spans="1:3" x14ac:dyDescent="0.2">
      <c r="A94" s="1"/>
      <c r="B94" s="1"/>
      <c r="C94" s="1"/>
    </row>
    <row r="95" spans="1:3" x14ac:dyDescent="0.2">
      <c r="A95" s="1"/>
      <c r="B95" s="1"/>
      <c r="C95" s="1"/>
    </row>
    <row r="96" spans="1:3" x14ac:dyDescent="0.2">
      <c r="A96" s="1"/>
      <c r="B96" s="1"/>
      <c r="C96" s="1"/>
    </row>
    <row r="97" spans="1:3" x14ac:dyDescent="0.2">
      <c r="A97" s="1"/>
      <c r="B97" s="1"/>
      <c r="C97" s="1"/>
    </row>
    <row r="98" spans="1:3" x14ac:dyDescent="0.2">
      <c r="A98" s="1"/>
      <c r="B98" s="1"/>
      <c r="C98" s="1"/>
    </row>
    <row r="99" spans="1:3" x14ac:dyDescent="0.2">
      <c r="A99" s="1"/>
      <c r="B99" s="1"/>
      <c r="C99" s="1"/>
    </row>
    <row r="100" spans="1:3" x14ac:dyDescent="0.2">
      <c r="A100" s="1"/>
      <c r="B100" s="1"/>
      <c r="C100" s="1"/>
    </row>
    <row r="101" spans="1:3" x14ac:dyDescent="0.2">
      <c r="A101" s="1"/>
      <c r="B101" s="1"/>
      <c r="C101" s="1"/>
    </row>
    <row r="102" spans="1:3" x14ac:dyDescent="0.2">
      <c r="A102" s="1"/>
      <c r="B102" s="1"/>
      <c r="C102" s="1"/>
    </row>
    <row r="103" spans="1:3" x14ac:dyDescent="0.2">
      <c r="A103" s="1"/>
      <c r="B103" s="1"/>
      <c r="C103" s="1"/>
    </row>
    <row r="104" spans="1:3" x14ac:dyDescent="0.2">
      <c r="A104" s="1"/>
      <c r="B104" s="1"/>
      <c r="C104" s="1"/>
    </row>
    <row r="105" spans="1:3" x14ac:dyDescent="0.2">
      <c r="A105" s="1"/>
      <c r="B105" s="1"/>
      <c r="C105" s="1"/>
    </row>
    <row r="106" spans="1:3" x14ac:dyDescent="0.2">
      <c r="A106" s="1"/>
      <c r="B106" s="1"/>
      <c r="C106" s="1"/>
    </row>
    <row r="107" spans="1:3" x14ac:dyDescent="0.2">
      <c r="A107" s="1"/>
      <c r="B107" s="1"/>
      <c r="C107" s="1"/>
    </row>
    <row r="108" spans="1:3" x14ac:dyDescent="0.2">
      <c r="A108" s="1"/>
      <c r="B108" s="1"/>
      <c r="C108" s="1"/>
    </row>
    <row r="109" spans="1:3" x14ac:dyDescent="0.2">
      <c r="A109" s="1"/>
      <c r="B109" s="1"/>
      <c r="C109" s="1"/>
    </row>
    <row r="110" spans="1:3" x14ac:dyDescent="0.2">
      <c r="A110" s="1"/>
      <c r="B110" s="1"/>
      <c r="C110" s="1"/>
    </row>
    <row r="111" spans="1:3" x14ac:dyDescent="0.2">
      <c r="A111" s="1"/>
      <c r="B111" s="1"/>
      <c r="C111" s="1"/>
    </row>
    <row r="112" spans="1:3" x14ac:dyDescent="0.2">
      <c r="A112" s="1"/>
      <c r="B112" s="1"/>
      <c r="C112" s="1"/>
    </row>
    <row r="113" spans="1:3" x14ac:dyDescent="0.2">
      <c r="A113" s="1"/>
      <c r="B113" s="1"/>
      <c r="C113" s="1"/>
    </row>
    <row r="114" spans="1:3" x14ac:dyDescent="0.2">
      <c r="A114" s="1"/>
      <c r="B114" s="1"/>
      <c r="C114" s="1"/>
    </row>
    <row r="115" spans="1:3" x14ac:dyDescent="0.2">
      <c r="A115" s="1"/>
      <c r="B115" s="1"/>
      <c r="C115" s="1"/>
    </row>
    <row r="116" spans="1:3" x14ac:dyDescent="0.2">
      <c r="A116" s="1"/>
      <c r="B116" s="1"/>
      <c r="C116" s="1"/>
    </row>
    <row r="117" spans="1:3" x14ac:dyDescent="0.2">
      <c r="A117" s="1"/>
      <c r="B117" s="1"/>
      <c r="C117" s="1"/>
    </row>
    <row r="118" spans="1:3" x14ac:dyDescent="0.2">
      <c r="A118" s="1"/>
      <c r="B118" s="1"/>
      <c r="C118" s="1"/>
    </row>
    <row r="119" spans="1:3" x14ac:dyDescent="0.2">
      <c r="A119" s="1"/>
      <c r="B119" s="1"/>
      <c r="C119" s="1"/>
    </row>
    <row r="120" spans="1:3" x14ac:dyDescent="0.2">
      <c r="A120" s="1"/>
      <c r="B120" s="1"/>
      <c r="C120" s="1"/>
    </row>
    <row r="121" spans="1:3" x14ac:dyDescent="0.2">
      <c r="A121" s="1"/>
      <c r="B121" s="1"/>
      <c r="C121" s="1"/>
    </row>
    <row r="122" spans="1:3" x14ac:dyDescent="0.2">
      <c r="A122" s="1"/>
      <c r="B122" s="1"/>
      <c r="C122" s="1"/>
    </row>
    <row r="123" spans="1:3" x14ac:dyDescent="0.2">
      <c r="A123" s="1"/>
      <c r="B123" s="1"/>
      <c r="C123" s="1"/>
    </row>
    <row r="124" spans="1:3" x14ac:dyDescent="0.2">
      <c r="A124" s="1"/>
      <c r="B124" s="1"/>
      <c r="C124" s="1"/>
    </row>
    <row r="125" spans="1:3" x14ac:dyDescent="0.2">
      <c r="A125" s="1"/>
      <c r="B125" s="1"/>
      <c r="C125" s="1"/>
    </row>
    <row r="126" spans="1:3" x14ac:dyDescent="0.2">
      <c r="A126" s="1"/>
      <c r="B126" s="1"/>
      <c r="C126" s="1"/>
    </row>
    <row r="127" spans="1:3" x14ac:dyDescent="0.2">
      <c r="A127" s="1"/>
      <c r="B127" s="1"/>
      <c r="C127" s="1"/>
    </row>
    <row r="128" spans="1:3" x14ac:dyDescent="0.2">
      <c r="A128" s="1"/>
      <c r="B128" s="1"/>
      <c r="C128" s="1"/>
    </row>
    <row r="129" spans="1:3" x14ac:dyDescent="0.2">
      <c r="A129" s="1"/>
      <c r="B129" s="1"/>
      <c r="C129" s="1"/>
    </row>
    <row r="130" spans="1:3" x14ac:dyDescent="0.2">
      <c r="A130" s="1"/>
      <c r="B130" s="1"/>
      <c r="C130" s="1"/>
    </row>
    <row r="131" spans="1:3" x14ac:dyDescent="0.2">
      <c r="A131" s="1"/>
      <c r="B131" s="1"/>
      <c r="C131" s="1"/>
    </row>
    <row r="132" spans="1:3" x14ac:dyDescent="0.2">
      <c r="A132" s="1"/>
      <c r="B132" s="1"/>
      <c r="C132" s="1"/>
    </row>
    <row r="133" spans="1:3" x14ac:dyDescent="0.2">
      <c r="A133" s="1"/>
      <c r="B133" s="1"/>
      <c r="C133" s="1"/>
    </row>
    <row r="134" spans="1:3" x14ac:dyDescent="0.2">
      <c r="A134" s="1"/>
      <c r="B134" s="1"/>
      <c r="C134" s="1"/>
    </row>
    <row r="135" spans="1:3" x14ac:dyDescent="0.2">
      <c r="A135" s="1"/>
      <c r="B135" s="1"/>
      <c r="C135" s="1"/>
    </row>
    <row r="136" spans="1:3" x14ac:dyDescent="0.2">
      <c r="A136" s="1"/>
      <c r="B136" s="1"/>
      <c r="C136" s="1"/>
    </row>
    <row r="137" spans="1:3" x14ac:dyDescent="0.2">
      <c r="A137" s="1"/>
      <c r="B137" s="1"/>
      <c r="C137" s="1"/>
    </row>
    <row r="138" spans="1:3" x14ac:dyDescent="0.2">
      <c r="A138" s="1"/>
      <c r="B138" s="1"/>
      <c r="C138" s="1"/>
    </row>
    <row r="139" spans="1:3" x14ac:dyDescent="0.2">
      <c r="A139" s="1"/>
      <c r="B139" s="1"/>
      <c r="C139" s="1"/>
    </row>
    <row r="140" spans="1:3" x14ac:dyDescent="0.2">
      <c r="A140" s="1"/>
      <c r="B140" s="1"/>
      <c r="C140" s="1"/>
    </row>
  </sheetData>
  <mergeCells count="6">
    <mergeCell ref="A44:B44"/>
    <mergeCell ref="A45:B45"/>
    <mergeCell ref="I4:N4"/>
    <mergeCell ref="A6:B6"/>
    <mergeCell ref="A19:B19"/>
    <mergeCell ref="A30:B30"/>
  </mergeCells>
  <pageMargins left="0.7" right="0.7" top="0.75" bottom="0.75" header="0.3" footer="0.3"/>
  <pageSetup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Kinshasa</vt:lpstr>
      <vt:lpstr>Sheet2</vt:lpstr>
    </vt:vector>
  </TitlesOfParts>
  <Company>UNICEF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UNICEF</dc:creator>
  <cp:lastModifiedBy>Adele Basisulua</cp:lastModifiedBy>
  <cp:lastPrinted>2014-05-12T15:26:19Z</cp:lastPrinted>
  <dcterms:created xsi:type="dcterms:W3CDTF">2014-05-12T14:49:27Z</dcterms:created>
  <dcterms:modified xsi:type="dcterms:W3CDTF">2014-05-12T15:27:28Z</dcterms:modified>
</cp:coreProperties>
</file>