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N:\Home\Operations\OpsSupply\A. SUPPLY\2.A. BIDs\BID 2014\LITB 2014 - 9111551  IMPRESSIONS DES OUTILS DE GESTION CAMPAGNE ROUGEOLE &amp; TMN\"/>
    </mc:Choice>
  </mc:AlternateContent>
  <bookViews>
    <workbookView xWindow="0" yWindow="0" windowWidth="19200" windowHeight="8220"/>
  </bookViews>
  <sheets>
    <sheet name="Bandundu et Bas congo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00" i="1" l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K100" i="1"/>
  <c r="C100" i="1"/>
  <c r="J100" i="1"/>
  <c r="I100" i="1"/>
  <c r="H100" i="1"/>
  <c r="G100" i="1"/>
  <c r="F100" i="1"/>
  <c r="E100" i="1"/>
  <c r="D100" i="1"/>
  <c r="C99" i="1"/>
  <c r="M98" i="1"/>
  <c r="M99" i="1" s="1"/>
  <c r="L98" i="1"/>
  <c r="L99" i="1" s="1"/>
  <c r="J98" i="1"/>
  <c r="I98" i="1"/>
  <c r="E98" i="1"/>
  <c r="E99" i="1" s="1"/>
  <c r="D98" i="1"/>
  <c r="AC97" i="1"/>
  <c r="S97" i="1"/>
  <c r="Q97" i="1"/>
  <c r="P97" i="1"/>
  <c r="H97" i="1"/>
  <c r="G97" i="1"/>
  <c r="AA97" i="1" s="1"/>
  <c r="F97" i="1"/>
  <c r="N97" i="1" s="1"/>
  <c r="AC96" i="1"/>
  <c r="S96" i="1"/>
  <c r="Q96" i="1"/>
  <c r="P96" i="1"/>
  <c r="H96" i="1"/>
  <c r="G96" i="1"/>
  <c r="AA96" i="1" s="1"/>
  <c r="F96" i="1"/>
  <c r="V96" i="1" s="1"/>
  <c r="AC95" i="1"/>
  <c r="Z95" i="1"/>
  <c r="S95" i="1"/>
  <c r="R95" i="1"/>
  <c r="Q95" i="1"/>
  <c r="P95" i="1"/>
  <c r="H95" i="1"/>
  <c r="G95" i="1"/>
  <c r="AA95" i="1" s="1"/>
  <c r="F95" i="1"/>
  <c r="V95" i="1" s="1"/>
  <c r="AC94" i="1"/>
  <c r="S94" i="1"/>
  <c r="Q94" i="1"/>
  <c r="P94" i="1"/>
  <c r="H94" i="1"/>
  <c r="G94" i="1"/>
  <c r="F94" i="1"/>
  <c r="AC93" i="1"/>
  <c r="S93" i="1"/>
  <c r="Q93" i="1"/>
  <c r="P93" i="1"/>
  <c r="H93" i="1"/>
  <c r="G93" i="1"/>
  <c r="AA93" i="1" s="1"/>
  <c r="F93" i="1"/>
  <c r="N93" i="1" s="1"/>
  <c r="AC92" i="1"/>
  <c r="S92" i="1"/>
  <c r="Q92" i="1"/>
  <c r="P92" i="1"/>
  <c r="H92" i="1"/>
  <c r="G92" i="1"/>
  <c r="AA92" i="1" s="1"/>
  <c r="F92" i="1"/>
  <c r="V92" i="1" s="1"/>
  <c r="AC91" i="1"/>
  <c r="Z91" i="1"/>
  <c r="S91" i="1"/>
  <c r="Q91" i="1"/>
  <c r="Q98" i="1" s="1"/>
  <c r="P91" i="1"/>
  <c r="H91" i="1"/>
  <c r="G91" i="1"/>
  <c r="W91" i="1" s="1"/>
  <c r="Y91" i="1" s="1"/>
  <c r="F91" i="1"/>
  <c r="K91" i="1" s="1"/>
  <c r="AC90" i="1"/>
  <c r="S90" i="1"/>
  <c r="R90" i="1"/>
  <c r="Q90" i="1"/>
  <c r="P90" i="1"/>
  <c r="H90" i="1"/>
  <c r="G90" i="1"/>
  <c r="O90" i="1" s="1"/>
  <c r="F90" i="1"/>
  <c r="N90" i="1" s="1"/>
  <c r="AC89" i="1"/>
  <c r="Z89" i="1"/>
  <c r="S89" i="1"/>
  <c r="Q89" i="1"/>
  <c r="P89" i="1"/>
  <c r="H89" i="1"/>
  <c r="G89" i="1"/>
  <c r="F89" i="1"/>
  <c r="V89" i="1" s="1"/>
  <c r="AC88" i="1"/>
  <c r="AA88" i="1"/>
  <c r="Z88" i="1"/>
  <c r="S88" i="1"/>
  <c r="Q88" i="1"/>
  <c r="P88" i="1"/>
  <c r="H88" i="1"/>
  <c r="G88" i="1"/>
  <c r="AB88" i="1" s="1"/>
  <c r="F88" i="1"/>
  <c r="V88" i="1" s="1"/>
  <c r="AC87" i="1"/>
  <c r="AA87" i="1"/>
  <c r="S87" i="1"/>
  <c r="R87" i="1"/>
  <c r="Q87" i="1"/>
  <c r="P87" i="1"/>
  <c r="H87" i="1"/>
  <c r="G87" i="1"/>
  <c r="AB87" i="1" s="1"/>
  <c r="F87" i="1"/>
  <c r="K87" i="1" s="1"/>
  <c r="AC86" i="1"/>
  <c r="AC98" i="1" s="1"/>
  <c r="S86" i="1"/>
  <c r="Q86" i="1"/>
  <c r="P86" i="1"/>
  <c r="P98" i="1" s="1"/>
  <c r="H86" i="1"/>
  <c r="H98" i="1" s="1"/>
  <c r="G86" i="1"/>
  <c r="O86" i="1" s="1"/>
  <c r="F86" i="1"/>
  <c r="R86" i="1" s="1"/>
  <c r="M85" i="1"/>
  <c r="L85" i="1"/>
  <c r="J85" i="1"/>
  <c r="I85" i="1"/>
  <c r="E85" i="1"/>
  <c r="D85" i="1"/>
  <c r="AC84" i="1"/>
  <c r="X84" i="1"/>
  <c r="T84" i="1"/>
  <c r="S84" i="1"/>
  <c r="Q84" i="1"/>
  <c r="P84" i="1"/>
  <c r="K84" i="1"/>
  <c r="H84" i="1"/>
  <c r="G84" i="1"/>
  <c r="U84" i="1" s="1"/>
  <c r="F84" i="1"/>
  <c r="Z84" i="1" s="1"/>
  <c r="AC83" i="1"/>
  <c r="S83" i="1"/>
  <c r="Q83" i="1"/>
  <c r="P83" i="1"/>
  <c r="H83" i="1"/>
  <c r="G83" i="1"/>
  <c r="O83" i="1" s="1"/>
  <c r="F83" i="1"/>
  <c r="Z83" i="1" s="1"/>
  <c r="AC82" i="1"/>
  <c r="U82" i="1"/>
  <c r="S82" i="1"/>
  <c r="Q82" i="1"/>
  <c r="P82" i="1"/>
  <c r="H82" i="1"/>
  <c r="G82" i="1"/>
  <c r="F82" i="1"/>
  <c r="Z82" i="1" s="1"/>
  <c r="AC81" i="1"/>
  <c r="T81" i="1"/>
  <c r="S81" i="1"/>
  <c r="Q81" i="1"/>
  <c r="P81" i="1"/>
  <c r="K81" i="1"/>
  <c r="H81" i="1"/>
  <c r="G81" i="1"/>
  <c r="O81" i="1" s="1"/>
  <c r="F81" i="1"/>
  <c r="Z81" i="1" s="1"/>
  <c r="AC80" i="1"/>
  <c r="S80" i="1"/>
  <c r="Q80" i="1"/>
  <c r="P80" i="1"/>
  <c r="H80" i="1"/>
  <c r="G80" i="1"/>
  <c r="F80" i="1"/>
  <c r="X80" i="1" s="1"/>
  <c r="AC79" i="1"/>
  <c r="AB79" i="1"/>
  <c r="S79" i="1"/>
  <c r="Q79" i="1"/>
  <c r="P79" i="1"/>
  <c r="H79" i="1"/>
  <c r="G79" i="1"/>
  <c r="U79" i="1" s="1"/>
  <c r="F79" i="1"/>
  <c r="Z79" i="1" s="1"/>
  <c r="AC78" i="1"/>
  <c r="AB78" i="1"/>
  <c r="AA78" i="1"/>
  <c r="T78" i="1"/>
  <c r="S78" i="1"/>
  <c r="Q78" i="1"/>
  <c r="P78" i="1"/>
  <c r="O78" i="1"/>
  <c r="H78" i="1"/>
  <c r="G78" i="1"/>
  <c r="U78" i="1" s="1"/>
  <c r="F78" i="1"/>
  <c r="Z78" i="1" s="1"/>
  <c r="AC77" i="1"/>
  <c r="AC85" i="1" s="1"/>
  <c r="S77" i="1"/>
  <c r="S85" i="1" s="1"/>
  <c r="Q77" i="1"/>
  <c r="P77" i="1"/>
  <c r="H77" i="1"/>
  <c r="G77" i="1"/>
  <c r="W77" i="1" s="1"/>
  <c r="F77" i="1"/>
  <c r="Z77" i="1" s="1"/>
  <c r="M76" i="1"/>
  <c r="L76" i="1"/>
  <c r="J76" i="1"/>
  <c r="I76" i="1"/>
  <c r="E76" i="1"/>
  <c r="D76" i="1"/>
  <c r="AC75" i="1"/>
  <c r="AB75" i="1"/>
  <c r="S75" i="1"/>
  <c r="Q75" i="1"/>
  <c r="P75" i="1"/>
  <c r="H75" i="1"/>
  <c r="G75" i="1"/>
  <c r="AA75" i="1" s="1"/>
  <c r="F75" i="1"/>
  <c r="Z75" i="1" s="1"/>
  <c r="AC74" i="1"/>
  <c r="U74" i="1"/>
  <c r="S74" i="1"/>
  <c r="Q74" i="1"/>
  <c r="P74" i="1"/>
  <c r="H74" i="1"/>
  <c r="G74" i="1"/>
  <c r="AA74" i="1" s="1"/>
  <c r="F74" i="1"/>
  <c r="R74" i="1" s="1"/>
  <c r="AC73" i="1"/>
  <c r="U73" i="1"/>
  <c r="S73" i="1"/>
  <c r="Q73" i="1"/>
  <c r="P73" i="1"/>
  <c r="H73" i="1"/>
  <c r="G73" i="1"/>
  <c r="AA73" i="1" s="1"/>
  <c r="F73" i="1"/>
  <c r="R73" i="1" s="1"/>
  <c r="AC72" i="1"/>
  <c r="V72" i="1"/>
  <c r="U72" i="1"/>
  <c r="S72" i="1"/>
  <c r="Q72" i="1"/>
  <c r="P72" i="1"/>
  <c r="H72" i="1"/>
  <c r="G72" i="1"/>
  <c r="AA72" i="1" s="1"/>
  <c r="F72" i="1"/>
  <c r="R72" i="1" s="1"/>
  <c r="AC71" i="1"/>
  <c r="AB71" i="1"/>
  <c r="U71" i="1"/>
  <c r="S71" i="1"/>
  <c r="Q71" i="1"/>
  <c r="P71" i="1"/>
  <c r="H71" i="1"/>
  <c r="G71" i="1"/>
  <c r="AA71" i="1" s="1"/>
  <c r="F71" i="1"/>
  <c r="AC70" i="1"/>
  <c r="AB70" i="1"/>
  <c r="U70" i="1"/>
  <c r="S70" i="1"/>
  <c r="R70" i="1"/>
  <c r="Q70" i="1"/>
  <c r="P70" i="1"/>
  <c r="K70" i="1"/>
  <c r="H70" i="1"/>
  <c r="G70" i="1"/>
  <c r="AA70" i="1" s="1"/>
  <c r="F70" i="1"/>
  <c r="Z70" i="1" s="1"/>
  <c r="AC69" i="1"/>
  <c r="AB69" i="1"/>
  <c r="U69" i="1"/>
  <c r="S69" i="1"/>
  <c r="R69" i="1"/>
  <c r="Q69" i="1"/>
  <c r="P69" i="1"/>
  <c r="K69" i="1"/>
  <c r="H69" i="1"/>
  <c r="G69" i="1"/>
  <c r="AA69" i="1" s="1"/>
  <c r="F69" i="1"/>
  <c r="V69" i="1" s="1"/>
  <c r="AC68" i="1"/>
  <c r="S68" i="1"/>
  <c r="Q68" i="1"/>
  <c r="P68" i="1"/>
  <c r="H68" i="1"/>
  <c r="G68" i="1"/>
  <c r="AA68" i="1" s="1"/>
  <c r="F68" i="1"/>
  <c r="R68" i="1" s="1"/>
  <c r="AC67" i="1"/>
  <c r="U67" i="1"/>
  <c r="S67" i="1"/>
  <c r="Q67" i="1"/>
  <c r="P67" i="1"/>
  <c r="H67" i="1"/>
  <c r="G67" i="1"/>
  <c r="AA67" i="1" s="1"/>
  <c r="F67" i="1"/>
  <c r="AC66" i="1"/>
  <c r="V66" i="1"/>
  <c r="S66" i="1"/>
  <c r="Q66" i="1"/>
  <c r="P66" i="1"/>
  <c r="H66" i="1"/>
  <c r="G66" i="1"/>
  <c r="AB66" i="1" s="1"/>
  <c r="F66" i="1"/>
  <c r="K66" i="1" s="1"/>
  <c r="AC65" i="1"/>
  <c r="S65" i="1"/>
  <c r="S76" i="1" s="1"/>
  <c r="Q65" i="1"/>
  <c r="P65" i="1"/>
  <c r="P76" i="1" s="1"/>
  <c r="H65" i="1"/>
  <c r="H76" i="1" s="1"/>
  <c r="G65" i="1"/>
  <c r="AB65" i="1" s="1"/>
  <c r="F65" i="1"/>
  <c r="C64" i="1"/>
  <c r="M63" i="1"/>
  <c r="L63" i="1"/>
  <c r="J63" i="1"/>
  <c r="I63" i="1"/>
  <c r="E63" i="1"/>
  <c r="D63" i="1"/>
  <c r="AC62" i="1"/>
  <c r="W62" i="1"/>
  <c r="Y62" i="1" s="1"/>
  <c r="S62" i="1"/>
  <c r="Q62" i="1"/>
  <c r="P62" i="1"/>
  <c r="O62" i="1"/>
  <c r="H62" i="1"/>
  <c r="G62" i="1"/>
  <c r="AA62" i="1" s="1"/>
  <c r="F62" i="1"/>
  <c r="R62" i="1" s="1"/>
  <c r="AC61" i="1"/>
  <c r="S61" i="1"/>
  <c r="Q61" i="1"/>
  <c r="P61" i="1"/>
  <c r="H61" i="1"/>
  <c r="G61" i="1"/>
  <c r="W61" i="1" s="1"/>
  <c r="Y61" i="1" s="1"/>
  <c r="F61" i="1"/>
  <c r="Z61" i="1" s="1"/>
  <c r="AC60" i="1"/>
  <c r="S60" i="1"/>
  <c r="Q60" i="1"/>
  <c r="P60" i="1"/>
  <c r="H60" i="1"/>
  <c r="G60" i="1"/>
  <c r="W60" i="1" s="1"/>
  <c r="Y60" i="1" s="1"/>
  <c r="F60" i="1"/>
  <c r="R60" i="1" s="1"/>
  <c r="AC59" i="1"/>
  <c r="S59" i="1"/>
  <c r="Q59" i="1"/>
  <c r="P59" i="1"/>
  <c r="H59" i="1"/>
  <c r="G59" i="1"/>
  <c r="F59" i="1"/>
  <c r="Z59" i="1" s="1"/>
  <c r="AC58" i="1"/>
  <c r="W58" i="1"/>
  <c r="Y58" i="1" s="1"/>
  <c r="S58" i="1"/>
  <c r="Q58" i="1"/>
  <c r="P58" i="1"/>
  <c r="O58" i="1"/>
  <c r="H58" i="1"/>
  <c r="G58" i="1"/>
  <c r="AA58" i="1" s="1"/>
  <c r="F58" i="1"/>
  <c r="R58" i="1" s="1"/>
  <c r="AC57" i="1"/>
  <c r="S57" i="1"/>
  <c r="Q57" i="1"/>
  <c r="P57" i="1"/>
  <c r="H57" i="1"/>
  <c r="G57" i="1"/>
  <c r="W57" i="1" s="1"/>
  <c r="Y57" i="1" s="1"/>
  <c r="F57" i="1"/>
  <c r="Z57" i="1" s="1"/>
  <c r="AC56" i="1"/>
  <c r="S56" i="1"/>
  <c r="Q56" i="1"/>
  <c r="P56" i="1"/>
  <c r="H56" i="1"/>
  <c r="G56" i="1"/>
  <c r="AA56" i="1" s="1"/>
  <c r="F56" i="1"/>
  <c r="R56" i="1" s="1"/>
  <c r="AC55" i="1"/>
  <c r="S55" i="1"/>
  <c r="Q55" i="1"/>
  <c r="P55" i="1"/>
  <c r="H55" i="1"/>
  <c r="G55" i="1"/>
  <c r="F55" i="1"/>
  <c r="Z55" i="1" s="1"/>
  <c r="AC54" i="1"/>
  <c r="W54" i="1"/>
  <c r="Y54" i="1" s="1"/>
  <c r="S54" i="1"/>
  <c r="Q54" i="1"/>
  <c r="P54" i="1"/>
  <c r="O54" i="1"/>
  <c r="H54" i="1"/>
  <c r="G54" i="1"/>
  <c r="AA54" i="1" s="1"/>
  <c r="F54" i="1"/>
  <c r="R54" i="1" s="1"/>
  <c r="AC53" i="1"/>
  <c r="S53" i="1"/>
  <c r="Q53" i="1"/>
  <c r="P53" i="1"/>
  <c r="H53" i="1"/>
  <c r="G53" i="1"/>
  <c r="W53" i="1" s="1"/>
  <c r="Y53" i="1" s="1"/>
  <c r="F53" i="1"/>
  <c r="Z53" i="1" s="1"/>
  <c r="AC52" i="1"/>
  <c r="S52" i="1"/>
  <c r="Q52" i="1"/>
  <c r="P52" i="1"/>
  <c r="H52" i="1"/>
  <c r="G52" i="1"/>
  <c r="W52" i="1" s="1"/>
  <c r="Y52" i="1" s="1"/>
  <c r="F52" i="1"/>
  <c r="R52" i="1" s="1"/>
  <c r="AC51" i="1"/>
  <c r="S51" i="1"/>
  <c r="Q51" i="1"/>
  <c r="P51" i="1"/>
  <c r="H51" i="1"/>
  <c r="G51" i="1"/>
  <c r="F51" i="1"/>
  <c r="Z51" i="1" s="1"/>
  <c r="AC50" i="1"/>
  <c r="W50" i="1"/>
  <c r="Y50" i="1" s="1"/>
  <c r="S50" i="1"/>
  <c r="Q50" i="1"/>
  <c r="P50" i="1"/>
  <c r="O50" i="1"/>
  <c r="H50" i="1"/>
  <c r="G50" i="1"/>
  <c r="AA50" i="1" s="1"/>
  <c r="F50" i="1"/>
  <c r="R50" i="1" s="1"/>
  <c r="AC49" i="1"/>
  <c r="S49" i="1"/>
  <c r="Q49" i="1"/>
  <c r="P49" i="1"/>
  <c r="H49" i="1"/>
  <c r="G49" i="1"/>
  <c r="W49" i="1" s="1"/>
  <c r="Y49" i="1" s="1"/>
  <c r="F49" i="1"/>
  <c r="Z49" i="1" s="1"/>
  <c r="AC48" i="1"/>
  <c r="S48" i="1"/>
  <c r="Q48" i="1"/>
  <c r="P48" i="1"/>
  <c r="H48" i="1"/>
  <c r="G48" i="1"/>
  <c r="AA48" i="1" s="1"/>
  <c r="F48" i="1"/>
  <c r="R48" i="1" s="1"/>
  <c r="AC47" i="1"/>
  <c r="S47" i="1"/>
  <c r="Q47" i="1"/>
  <c r="P47" i="1"/>
  <c r="H47" i="1"/>
  <c r="G47" i="1"/>
  <c r="F47" i="1"/>
  <c r="Z47" i="1" s="1"/>
  <c r="AC46" i="1"/>
  <c r="W46" i="1"/>
  <c r="Y46" i="1" s="1"/>
  <c r="S46" i="1"/>
  <c r="Q46" i="1"/>
  <c r="P46" i="1"/>
  <c r="O46" i="1"/>
  <c r="H46" i="1"/>
  <c r="G46" i="1"/>
  <c r="AA46" i="1" s="1"/>
  <c r="F46" i="1"/>
  <c r="R46" i="1" s="1"/>
  <c r="AC45" i="1"/>
  <c r="U45" i="1"/>
  <c r="T45" i="1"/>
  <c r="S45" i="1"/>
  <c r="Q45" i="1"/>
  <c r="P45" i="1"/>
  <c r="K45" i="1"/>
  <c r="H45" i="1"/>
  <c r="G45" i="1"/>
  <c r="AB45" i="1" s="1"/>
  <c r="F45" i="1"/>
  <c r="Z45" i="1" s="1"/>
  <c r="AC44" i="1"/>
  <c r="AB44" i="1"/>
  <c r="U44" i="1"/>
  <c r="T44" i="1"/>
  <c r="S44" i="1"/>
  <c r="Q44" i="1"/>
  <c r="P44" i="1"/>
  <c r="K44" i="1"/>
  <c r="H44" i="1"/>
  <c r="G44" i="1"/>
  <c r="AA44" i="1" s="1"/>
  <c r="F44" i="1"/>
  <c r="Z44" i="1" s="1"/>
  <c r="AC43" i="1"/>
  <c r="AC63" i="1" s="1"/>
  <c r="AB43" i="1"/>
  <c r="U43" i="1"/>
  <c r="T43" i="1"/>
  <c r="S43" i="1"/>
  <c r="Q43" i="1"/>
  <c r="P43" i="1"/>
  <c r="K43" i="1"/>
  <c r="H43" i="1"/>
  <c r="H63" i="1" s="1"/>
  <c r="G43" i="1"/>
  <c r="F43" i="1"/>
  <c r="X43" i="1" s="1"/>
  <c r="M42" i="1"/>
  <c r="L42" i="1"/>
  <c r="J42" i="1"/>
  <c r="I42" i="1"/>
  <c r="I64" i="1" s="1"/>
  <c r="E42" i="1"/>
  <c r="D42" i="1"/>
  <c r="AC41" i="1"/>
  <c r="S41" i="1"/>
  <c r="Q41" i="1"/>
  <c r="P41" i="1"/>
  <c r="H41" i="1"/>
  <c r="F41" i="1"/>
  <c r="G41" i="1" s="1"/>
  <c r="AC40" i="1"/>
  <c r="S40" i="1"/>
  <c r="Q40" i="1"/>
  <c r="P40" i="1"/>
  <c r="H40" i="1"/>
  <c r="F40" i="1"/>
  <c r="K40" i="1" s="1"/>
  <c r="AC39" i="1"/>
  <c r="S39" i="1"/>
  <c r="Q39" i="1"/>
  <c r="P39" i="1"/>
  <c r="H39" i="1"/>
  <c r="F39" i="1"/>
  <c r="AC38" i="1"/>
  <c r="Z38" i="1"/>
  <c r="S38" i="1"/>
  <c r="Q38" i="1"/>
  <c r="P38" i="1"/>
  <c r="H38" i="1"/>
  <c r="G38" i="1"/>
  <c r="AB38" i="1" s="1"/>
  <c r="F38" i="1"/>
  <c r="V38" i="1" s="1"/>
  <c r="AC37" i="1"/>
  <c r="AA37" i="1"/>
  <c r="S37" i="1"/>
  <c r="Q37" i="1"/>
  <c r="P37" i="1"/>
  <c r="H37" i="1"/>
  <c r="G37" i="1"/>
  <c r="AB37" i="1" s="1"/>
  <c r="F37" i="1"/>
  <c r="V37" i="1" s="1"/>
  <c r="AC36" i="1"/>
  <c r="V36" i="1"/>
  <c r="S36" i="1"/>
  <c r="Q36" i="1"/>
  <c r="P36" i="1"/>
  <c r="K36" i="1"/>
  <c r="H36" i="1"/>
  <c r="F36" i="1"/>
  <c r="AC35" i="1"/>
  <c r="S35" i="1"/>
  <c r="Q35" i="1"/>
  <c r="P35" i="1"/>
  <c r="H35" i="1"/>
  <c r="F35" i="1"/>
  <c r="Z35" i="1" s="1"/>
  <c r="AC34" i="1"/>
  <c r="S34" i="1"/>
  <c r="Q34" i="1"/>
  <c r="P34" i="1"/>
  <c r="H34" i="1"/>
  <c r="F34" i="1"/>
  <c r="V34" i="1" s="1"/>
  <c r="AC33" i="1"/>
  <c r="S33" i="1"/>
  <c r="Q33" i="1"/>
  <c r="P33" i="1"/>
  <c r="P42" i="1" s="1"/>
  <c r="H33" i="1"/>
  <c r="F33" i="1"/>
  <c r="V33" i="1" s="1"/>
  <c r="AC32" i="1"/>
  <c r="S32" i="1"/>
  <c r="Q32" i="1"/>
  <c r="Q42" i="1" s="1"/>
  <c r="P32" i="1"/>
  <c r="H32" i="1"/>
  <c r="H42" i="1" s="1"/>
  <c r="F32" i="1"/>
  <c r="V32" i="1" s="1"/>
  <c r="M31" i="1"/>
  <c r="L31" i="1"/>
  <c r="J31" i="1"/>
  <c r="I31" i="1"/>
  <c r="E31" i="1"/>
  <c r="D31" i="1"/>
  <c r="AC30" i="1"/>
  <c r="X30" i="1"/>
  <c r="S30" i="1"/>
  <c r="Q30" i="1"/>
  <c r="P30" i="1"/>
  <c r="H30" i="1"/>
  <c r="G30" i="1"/>
  <c r="AA30" i="1" s="1"/>
  <c r="F30" i="1"/>
  <c r="Z30" i="1" s="1"/>
  <c r="AC29" i="1"/>
  <c r="S29" i="1"/>
  <c r="Q29" i="1"/>
  <c r="P29" i="1"/>
  <c r="O29" i="1"/>
  <c r="H29" i="1"/>
  <c r="G29" i="1"/>
  <c r="AA29" i="1" s="1"/>
  <c r="F29" i="1"/>
  <c r="Z29" i="1" s="1"/>
  <c r="AC28" i="1"/>
  <c r="S28" i="1"/>
  <c r="Q28" i="1"/>
  <c r="P28" i="1"/>
  <c r="O28" i="1"/>
  <c r="K28" i="1"/>
  <c r="H28" i="1"/>
  <c r="G28" i="1"/>
  <c r="AB28" i="1" s="1"/>
  <c r="F28" i="1"/>
  <c r="Z28" i="1" s="1"/>
  <c r="AC27" i="1"/>
  <c r="S27" i="1"/>
  <c r="Q27" i="1"/>
  <c r="P27" i="1"/>
  <c r="K27" i="1"/>
  <c r="H27" i="1"/>
  <c r="G27" i="1"/>
  <c r="AA27" i="1" s="1"/>
  <c r="F27" i="1"/>
  <c r="Z27" i="1" s="1"/>
  <c r="AC26" i="1"/>
  <c r="AC31" i="1" s="1"/>
  <c r="X26" i="1"/>
  <c r="S26" i="1"/>
  <c r="S31" i="1" s="1"/>
  <c r="Q26" i="1"/>
  <c r="Q31" i="1" s="1"/>
  <c r="P26" i="1"/>
  <c r="P31" i="1" s="1"/>
  <c r="K26" i="1"/>
  <c r="H26" i="1"/>
  <c r="G26" i="1"/>
  <c r="G31" i="1" s="1"/>
  <c r="F26" i="1"/>
  <c r="Z26" i="1" s="1"/>
  <c r="M25" i="1"/>
  <c r="L25" i="1"/>
  <c r="J25" i="1"/>
  <c r="I25" i="1"/>
  <c r="E25" i="1"/>
  <c r="D25" i="1"/>
  <c r="AC24" i="1"/>
  <c r="S24" i="1"/>
  <c r="Q24" i="1"/>
  <c r="P24" i="1"/>
  <c r="H24" i="1"/>
  <c r="G24" i="1"/>
  <c r="AB24" i="1" s="1"/>
  <c r="F24" i="1"/>
  <c r="X24" i="1" s="1"/>
  <c r="AC23" i="1"/>
  <c r="U23" i="1"/>
  <c r="S23" i="1"/>
  <c r="Q23" i="1"/>
  <c r="P23" i="1"/>
  <c r="K23" i="1"/>
  <c r="H23" i="1"/>
  <c r="G23" i="1"/>
  <c r="AA23" i="1" s="1"/>
  <c r="F23" i="1"/>
  <c r="X23" i="1" s="1"/>
  <c r="AC22" i="1"/>
  <c r="S22" i="1"/>
  <c r="Q22" i="1"/>
  <c r="P22" i="1"/>
  <c r="K22" i="1"/>
  <c r="H22" i="1"/>
  <c r="G22" i="1"/>
  <c r="AA22" i="1" s="1"/>
  <c r="F22" i="1"/>
  <c r="X22" i="1" s="1"/>
  <c r="AC21" i="1"/>
  <c r="U21" i="1"/>
  <c r="S21" i="1"/>
  <c r="Q21" i="1"/>
  <c r="P21" i="1"/>
  <c r="K21" i="1"/>
  <c r="H21" i="1"/>
  <c r="G21" i="1"/>
  <c r="AA21" i="1" s="1"/>
  <c r="F21" i="1"/>
  <c r="X21" i="1" s="1"/>
  <c r="AC20" i="1"/>
  <c r="AC25" i="1" s="1"/>
  <c r="S20" i="1"/>
  <c r="S25" i="1" s="1"/>
  <c r="Q20" i="1"/>
  <c r="Q25" i="1" s="1"/>
  <c r="P20" i="1"/>
  <c r="P25" i="1" s="1"/>
  <c r="K20" i="1"/>
  <c r="H20" i="1"/>
  <c r="H25" i="1" s="1"/>
  <c r="G20" i="1"/>
  <c r="AA20" i="1" s="1"/>
  <c r="F20" i="1"/>
  <c r="F25" i="1" s="1"/>
  <c r="M19" i="1"/>
  <c r="L19" i="1"/>
  <c r="J19" i="1"/>
  <c r="I19" i="1"/>
  <c r="G19" i="1"/>
  <c r="E19" i="1"/>
  <c r="D19" i="1"/>
  <c r="AC18" i="1"/>
  <c r="AB18" i="1"/>
  <c r="AA18" i="1"/>
  <c r="W18" i="1"/>
  <c r="Y18" i="1" s="1"/>
  <c r="U18" i="1"/>
  <c r="S18" i="1"/>
  <c r="Q18" i="1"/>
  <c r="P18" i="1"/>
  <c r="O18" i="1"/>
  <c r="H18" i="1"/>
  <c r="F18" i="1"/>
  <c r="Z18" i="1" s="1"/>
  <c r="AC17" i="1"/>
  <c r="AB17" i="1"/>
  <c r="AA17" i="1"/>
  <c r="W17" i="1"/>
  <c r="Y17" i="1" s="1"/>
  <c r="U17" i="1"/>
  <c r="S17" i="1"/>
  <c r="R17" i="1"/>
  <c r="Q17" i="1"/>
  <c r="P17" i="1"/>
  <c r="O17" i="1"/>
  <c r="N17" i="1"/>
  <c r="H17" i="1"/>
  <c r="F17" i="1"/>
  <c r="K17" i="1" s="1"/>
  <c r="AC16" i="1"/>
  <c r="AB16" i="1"/>
  <c r="AA16" i="1"/>
  <c r="Y16" i="1"/>
  <c r="X16" i="1"/>
  <c r="W16" i="1"/>
  <c r="U16" i="1"/>
  <c r="T16" i="1"/>
  <c r="S16" i="1"/>
  <c r="R16" i="1"/>
  <c r="Q16" i="1"/>
  <c r="P16" i="1"/>
  <c r="O16" i="1"/>
  <c r="N16" i="1"/>
  <c r="K16" i="1"/>
  <c r="H16" i="1"/>
  <c r="F16" i="1"/>
  <c r="Z16" i="1" s="1"/>
  <c r="AC15" i="1"/>
  <c r="AB15" i="1"/>
  <c r="AA15" i="1"/>
  <c r="W15" i="1"/>
  <c r="Y15" i="1" s="1"/>
  <c r="U15" i="1"/>
  <c r="S15" i="1"/>
  <c r="Q15" i="1"/>
  <c r="P15" i="1"/>
  <c r="O15" i="1"/>
  <c r="H15" i="1"/>
  <c r="F15" i="1"/>
  <c r="Z15" i="1" s="1"/>
  <c r="AC14" i="1"/>
  <c r="AB14" i="1"/>
  <c r="AA14" i="1"/>
  <c r="W14" i="1"/>
  <c r="Y14" i="1" s="1"/>
  <c r="U14" i="1"/>
  <c r="S14" i="1"/>
  <c r="Q14" i="1"/>
  <c r="P14" i="1"/>
  <c r="O14" i="1"/>
  <c r="H14" i="1"/>
  <c r="F14" i="1"/>
  <c r="Z14" i="1" s="1"/>
  <c r="AC13" i="1"/>
  <c r="AB13" i="1"/>
  <c r="AA13" i="1"/>
  <c r="W13" i="1"/>
  <c r="Y13" i="1" s="1"/>
  <c r="U13" i="1"/>
  <c r="S13" i="1"/>
  <c r="R13" i="1"/>
  <c r="Q13" i="1"/>
  <c r="P13" i="1"/>
  <c r="O13" i="1"/>
  <c r="N13" i="1"/>
  <c r="H13" i="1"/>
  <c r="F13" i="1"/>
  <c r="K13" i="1" s="1"/>
  <c r="AC12" i="1"/>
  <c r="AB12" i="1"/>
  <c r="AA12" i="1"/>
  <c r="Y12" i="1"/>
  <c r="X12" i="1"/>
  <c r="W12" i="1"/>
  <c r="V12" i="1"/>
  <c r="U12" i="1"/>
  <c r="T12" i="1"/>
  <c r="S12" i="1"/>
  <c r="R12" i="1"/>
  <c r="Q12" i="1"/>
  <c r="P12" i="1"/>
  <c r="O12" i="1"/>
  <c r="N12" i="1"/>
  <c r="K12" i="1"/>
  <c r="H12" i="1"/>
  <c r="F12" i="1"/>
  <c r="Z12" i="1" s="1"/>
  <c r="AC11" i="1"/>
  <c r="AB11" i="1"/>
  <c r="AA11" i="1"/>
  <c r="W11" i="1"/>
  <c r="Y11" i="1" s="1"/>
  <c r="U11" i="1"/>
  <c r="S11" i="1"/>
  <c r="Q11" i="1"/>
  <c r="P11" i="1"/>
  <c r="O11" i="1"/>
  <c r="H11" i="1"/>
  <c r="F11" i="1"/>
  <c r="Z11" i="1" s="1"/>
  <c r="AC10" i="1"/>
  <c r="AB10" i="1"/>
  <c r="AA10" i="1"/>
  <c r="W10" i="1"/>
  <c r="Y10" i="1" s="1"/>
  <c r="U10" i="1"/>
  <c r="S10" i="1"/>
  <c r="Q10" i="1"/>
  <c r="P10" i="1"/>
  <c r="O10" i="1"/>
  <c r="H10" i="1"/>
  <c r="F10" i="1"/>
  <c r="Z10" i="1" s="1"/>
  <c r="AC9" i="1"/>
  <c r="AB9" i="1"/>
  <c r="AA9" i="1"/>
  <c r="Z9" i="1"/>
  <c r="W9" i="1"/>
  <c r="Y9" i="1" s="1"/>
  <c r="U9" i="1"/>
  <c r="S9" i="1"/>
  <c r="R9" i="1"/>
  <c r="Q9" i="1"/>
  <c r="P9" i="1"/>
  <c r="O9" i="1"/>
  <c r="N9" i="1"/>
  <c r="H9" i="1"/>
  <c r="F9" i="1"/>
  <c r="K9" i="1" s="1"/>
  <c r="AC8" i="1"/>
  <c r="AB8" i="1"/>
  <c r="AA8" i="1"/>
  <c r="Y8" i="1"/>
  <c r="X8" i="1"/>
  <c r="W8" i="1"/>
  <c r="U8" i="1"/>
  <c r="T8" i="1"/>
  <c r="S8" i="1"/>
  <c r="Q8" i="1"/>
  <c r="P8" i="1"/>
  <c r="O8" i="1"/>
  <c r="K8" i="1"/>
  <c r="H8" i="1"/>
  <c r="F8" i="1"/>
  <c r="Z8" i="1" s="1"/>
  <c r="AC7" i="1"/>
  <c r="AB7" i="1"/>
  <c r="AA7" i="1"/>
  <c r="AA19" i="1" s="1"/>
  <c r="W7" i="1"/>
  <c r="Y7" i="1" s="1"/>
  <c r="U7" i="1"/>
  <c r="S7" i="1"/>
  <c r="S19" i="1" s="1"/>
  <c r="Q7" i="1"/>
  <c r="P7" i="1"/>
  <c r="P19" i="1" s="1"/>
  <c r="O7" i="1"/>
  <c r="O19" i="1" s="1"/>
  <c r="H7" i="1"/>
  <c r="F7" i="1"/>
  <c r="Z7" i="1" s="1"/>
  <c r="G25" i="1" l="1"/>
  <c r="W48" i="1"/>
  <c r="Y48" i="1" s="1"/>
  <c r="Z50" i="1"/>
  <c r="W56" i="1"/>
  <c r="Y56" i="1" s="1"/>
  <c r="AA83" i="1"/>
  <c r="H19" i="1"/>
  <c r="AB19" i="1"/>
  <c r="T7" i="1"/>
  <c r="V9" i="1"/>
  <c r="T11" i="1"/>
  <c r="V13" i="1"/>
  <c r="T15" i="1"/>
  <c r="V17" i="1"/>
  <c r="AB20" i="1"/>
  <c r="AB22" i="1"/>
  <c r="Z24" i="1"/>
  <c r="Z31" i="1"/>
  <c r="O26" i="1"/>
  <c r="T26" i="1"/>
  <c r="T31" i="1" s="1"/>
  <c r="X27" i="1"/>
  <c r="K29" i="1"/>
  <c r="O30" i="1"/>
  <c r="T30" i="1"/>
  <c r="K33" i="1"/>
  <c r="Z37" i="1"/>
  <c r="O48" i="1"/>
  <c r="O52" i="1"/>
  <c r="O56" i="1"/>
  <c r="O60" i="1"/>
  <c r="L64" i="1"/>
  <c r="U66" i="1"/>
  <c r="AB68" i="1"/>
  <c r="K73" i="1"/>
  <c r="K74" i="1"/>
  <c r="G76" i="1"/>
  <c r="Q85" i="1"/>
  <c r="X77" i="1"/>
  <c r="AA79" i="1"/>
  <c r="K82" i="1"/>
  <c r="T82" i="1"/>
  <c r="X83" i="1"/>
  <c r="F85" i="1"/>
  <c r="W87" i="1"/>
  <c r="Y87" i="1" s="1"/>
  <c r="V93" i="1"/>
  <c r="W95" i="1"/>
  <c r="Y95" i="1" s="1"/>
  <c r="V97" i="1"/>
  <c r="D99" i="1"/>
  <c r="AA24" i="1"/>
  <c r="AA25" i="1" s="1"/>
  <c r="T29" i="1"/>
  <c r="Z46" i="1"/>
  <c r="Z58" i="1"/>
  <c r="Z62" i="1"/>
  <c r="W93" i="1"/>
  <c r="Y93" i="1" s="1"/>
  <c r="W97" i="1"/>
  <c r="Y97" i="1" s="1"/>
  <c r="W19" i="1"/>
  <c r="Q19" i="1"/>
  <c r="U19" i="1"/>
  <c r="AC19" i="1"/>
  <c r="Z13" i="1"/>
  <c r="Z19" i="1" s="1"/>
  <c r="Z17" i="1"/>
  <c r="AB21" i="1"/>
  <c r="AB23" i="1"/>
  <c r="H31" i="1"/>
  <c r="H64" i="1" s="1"/>
  <c r="T28" i="1"/>
  <c r="X29" i="1"/>
  <c r="G33" i="1"/>
  <c r="Z33" i="1"/>
  <c r="G34" i="1"/>
  <c r="AB34" i="1" s="1"/>
  <c r="AC42" i="1"/>
  <c r="K37" i="1"/>
  <c r="U37" i="1"/>
  <c r="P63" i="1"/>
  <c r="V47" i="1"/>
  <c r="V49" i="1"/>
  <c r="V51" i="1"/>
  <c r="AA52" i="1"/>
  <c r="V53" i="1"/>
  <c r="V55" i="1"/>
  <c r="V57" i="1"/>
  <c r="V59" i="1"/>
  <c r="AA60" i="1"/>
  <c r="V61" i="1"/>
  <c r="N65" i="1"/>
  <c r="U65" i="1"/>
  <c r="R66" i="1"/>
  <c r="AB67" i="1"/>
  <c r="AB76" i="1" s="1"/>
  <c r="U68" i="1"/>
  <c r="V73" i="1"/>
  <c r="Z74" i="1"/>
  <c r="T77" i="1"/>
  <c r="W78" i="1"/>
  <c r="Y78" i="1" s="1"/>
  <c r="O79" i="1"/>
  <c r="T79" i="1"/>
  <c r="X81" i="1"/>
  <c r="X82" i="1"/>
  <c r="J99" i="1"/>
  <c r="K88" i="1"/>
  <c r="U88" i="1"/>
  <c r="R91" i="1"/>
  <c r="O92" i="1"/>
  <c r="R93" i="1"/>
  <c r="Z93" i="1"/>
  <c r="N95" i="1"/>
  <c r="O96" i="1"/>
  <c r="R97" i="1"/>
  <c r="Z97" i="1"/>
  <c r="F31" i="1"/>
  <c r="Z54" i="1"/>
  <c r="K7" i="1"/>
  <c r="X7" i="1"/>
  <c r="N8" i="1"/>
  <c r="R8" i="1"/>
  <c r="V8" i="1"/>
  <c r="K11" i="1"/>
  <c r="X11" i="1"/>
  <c r="K15" i="1"/>
  <c r="X15" i="1"/>
  <c r="V16" i="1"/>
  <c r="K25" i="1"/>
  <c r="U20" i="1"/>
  <c r="U22" i="1"/>
  <c r="K24" i="1"/>
  <c r="U24" i="1"/>
  <c r="O27" i="1"/>
  <c r="T27" i="1"/>
  <c r="X28" i="1"/>
  <c r="X31" i="1" s="1"/>
  <c r="K30" i="1"/>
  <c r="K31" i="1" s="1"/>
  <c r="K32" i="1"/>
  <c r="Z34" i="1"/>
  <c r="X44" i="1"/>
  <c r="X45" i="1"/>
  <c r="N48" i="1"/>
  <c r="N52" i="1"/>
  <c r="N56" i="1"/>
  <c r="N60" i="1"/>
  <c r="V68" i="1"/>
  <c r="AB72" i="1"/>
  <c r="AB73" i="1"/>
  <c r="AB74" i="1"/>
  <c r="U75" i="1"/>
  <c r="P85" i="1"/>
  <c r="X78" i="1"/>
  <c r="X79" i="1"/>
  <c r="AA81" i="1"/>
  <c r="K83" i="1"/>
  <c r="T83" i="1"/>
  <c r="T85" i="1" s="1"/>
  <c r="U87" i="1"/>
  <c r="I99" i="1"/>
  <c r="U41" i="1"/>
  <c r="AB41" i="1"/>
  <c r="W41" i="1"/>
  <c r="Y41" i="1" s="1"/>
  <c r="AA41" i="1"/>
  <c r="O41" i="1"/>
  <c r="AC64" i="1"/>
  <c r="Y19" i="1"/>
  <c r="O34" i="1"/>
  <c r="X39" i="1"/>
  <c r="T39" i="1"/>
  <c r="R39" i="1"/>
  <c r="X71" i="1"/>
  <c r="T71" i="1"/>
  <c r="R71" i="1"/>
  <c r="K71" i="1"/>
  <c r="V71" i="1"/>
  <c r="K94" i="1"/>
  <c r="X94" i="1"/>
  <c r="T94" i="1"/>
  <c r="Z94" i="1"/>
  <c r="R94" i="1"/>
  <c r="N94" i="1"/>
  <c r="V94" i="1"/>
  <c r="T10" i="1"/>
  <c r="X14" i="1"/>
  <c r="T18" i="1"/>
  <c r="N20" i="1"/>
  <c r="V20" i="1"/>
  <c r="Z20" i="1"/>
  <c r="N21" i="1"/>
  <c r="V21" i="1"/>
  <c r="N22" i="1"/>
  <c r="V22" i="1"/>
  <c r="Z22" i="1"/>
  <c r="N23" i="1"/>
  <c r="R24" i="1"/>
  <c r="U28" i="1"/>
  <c r="AA28" i="1"/>
  <c r="U30" i="1"/>
  <c r="F42" i="1"/>
  <c r="X32" i="1"/>
  <c r="T32" i="1"/>
  <c r="R32" i="1"/>
  <c r="X36" i="1"/>
  <c r="T36" i="1"/>
  <c r="X40" i="1"/>
  <c r="T40" i="1"/>
  <c r="R40" i="1"/>
  <c r="P64" i="1"/>
  <c r="U47" i="1"/>
  <c r="AB47" i="1"/>
  <c r="AA47" i="1"/>
  <c r="O47" i="1"/>
  <c r="U51" i="1"/>
  <c r="AB51" i="1"/>
  <c r="AA51" i="1"/>
  <c r="O51" i="1"/>
  <c r="U55" i="1"/>
  <c r="AB55" i="1"/>
  <c r="AA55" i="1"/>
  <c r="O55" i="1"/>
  <c r="K56" i="1"/>
  <c r="X56" i="1"/>
  <c r="T56" i="1"/>
  <c r="V56" i="1"/>
  <c r="U59" i="1"/>
  <c r="AB59" i="1"/>
  <c r="AA59" i="1"/>
  <c r="O59" i="1"/>
  <c r="O80" i="1"/>
  <c r="AA80" i="1"/>
  <c r="W80" i="1"/>
  <c r="Y80" i="1" s="1"/>
  <c r="O82" i="1"/>
  <c r="AA82" i="1"/>
  <c r="W82" i="1"/>
  <c r="Y82" i="1" s="1"/>
  <c r="O84" i="1"/>
  <c r="AA84" i="1"/>
  <c r="W84" i="1"/>
  <c r="Y84" i="1" s="1"/>
  <c r="X87" i="1"/>
  <c r="T87" i="1"/>
  <c r="Z87" i="1"/>
  <c r="V87" i="1"/>
  <c r="N87" i="1"/>
  <c r="U94" i="1"/>
  <c r="AB94" i="1"/>
  <c r="W94" i="1"/>
  <c r="Y94" i="1" s="1"/>
  <c r="O94" i="1"/>
  <c r="N7" i="1"/>
  <c r="R7" i="1"/>
  <c r="V7" i="1"/>
  <c r="T9" i="1"/>
  <c r="X9" i="1"/>
  <c r="K10" i="1"/>
  <c r="N11" i="1"/>
  <c r="R11" i="1"/>
  <c r="V11" i="1"/>
  <c r="T13" i="1"/>
  <c r="X13" i="1"/>
  <c r="K14" i="1"/>
  <c r="K19" i="1" s="1"/>
  <c r="N15" i="1"/>
  <c r="R15" i="1"/>
  <c r="V15" i="1"/>
  <c r="T17" i="1"/>
  <c r="X17" i="1"/>
  <c r="K18" i="1"/>
  <c r="O20" i="1"/>
  <c r="W20" i="1"/>
  <c r="O21" i="1"/>
  <c r="W21" i="1"/>
  <c r="Y21" i="1" s="1"/>
  <c r="O22" i="1"/>
  <c r="W22" i="1"/>
  <c r="Y22" i="1" s="1"/>
  <c r="O23" i="1"/>
  <c r="W23" i="1"/>
  <c r="Y23" i="1" s="1"/>
  <c r="O24" i="1"/>
  <c r="W24" i="1"/>
  <c r="Y24" i="1" s="1"/>
  <c r="W26" i="1"/>
  <c r="AB26" i="1"/>
  <c r="W27" i="1"/>
  <c r="Y27" i="1" s="1"/>
  <c r="AB27" i="1"/>
  <c r="W28" i="1"/>
  <c r="Y28" i="1" s="1"/>
  <c r="W29" i="1"/>
  <c r="Y29" i="1" s="1"/>
  <c r="AB29" i="1"/>
  <c r="W30" i="1"/>
  <c r="Y30" i="1" s="1"/>
  <c r="AB30" i="1"/>
  <c r="G32" i="1"/>
  <c r="S42" i="1"/>
  <c r="X33" i="1"/>
  <c r="T33" i="1"/>
  <c r="N33" i="1"/>
  <c r="R33" i="1"/>
  <c r="W33" i="1"/>
  <c r="Y33" i="1" s="1"/>
  <c r="K34" i="1"/>
  <c r="AA34" i="1"/>
  <c r="G36" i="1"/>
  <c r="X37" i="1"/>
  <c r="T37" i="1"/>
  <c r="N37" i="1"/>
  <c r="R37" i="1"/>
  <c r="W37" i="1"/>
  <c r="Y37" i="1" s="1"/>
  <c r="K38" i="1"/>
  <c r="AA38" i="1"/>
  <c r="Z39" i="1"/>
  <c r="G40" i="1"/>
  <c r="J64" i="1"/>
  <c r="Q63" i="1"/>
  <c r="Q64" i="1" s="1"/>
  <c r="N46" i="1"/>
  <c r="N50" i="1"/>
  <c r="N54" i="1"/>
  <c r="N58" i="1"/>
  <c r="N62" i="1"/>
  <c r="M64" i="1"/>
  <c r="F76" i="1"/>
  <c r="X65" i="1"/>
  <c r="T65" i="1"/>
  <c r="R65" i="1"/>
  <c r="K65" i="1"/>
  <c r="V65" i="1"/>
  <c r="Z65" i="1"/>
  <c r="X70" i="1"/>
  <c r="T70" i="1"/>
  <c r="V70" i="1"/>
  <c r="N70" i="1"/>
  <c r="X74" i="1"/>
  <c r="T74" i="1"/>
  <c r="V74" i="1"/>
  <c r="N74" i="1"/>
  <c r="G85" i="1"/>
  <c r="U77" i="1"/>
  <c r="AB77" i="1"/>
  <c r="O77" i="1"/>
  <c r="O85" i="1" s="1"/>
  <c r="AA77" i="1"/>
  <c r="U80" i="1"/>
  <c r="N86" i="1"/>
  <c r="AA94" i="1"/>
  <c r="X35" i="1"/>
  <c r="T35" i="1"/>
  <c r="R35" i="1"/>
  <c r="O38" i="1"/>
  <c r="K41" i="1"/>
  <c r="X41" i="1"/>
  <c r="T41" i="1"/>
  <c r="X67" i="1"/>
  <c r="T67" i="1"/>
  <c r="R67" i="1"/>
  <c r="K67" i="1"/>
  <c r="V67" i="1"/>
  <c r="Z67" i="1"/>
  <c r="Z71" i="1"/>
  <c r="X75" i="1"/>
  <c r="T75" i="1"/>
  <c r="R75" i="1"/>
  <c r="K75" i="1"/>
  <c r="V75" i="1"/>
  <c r="Y77" i="1"/>
  <c r="X10" i="1"/>
  <c r="T14" i="1"/>
  <c r="X18" i="1"/>
  <c r="F19" i="1"/>
  <c r="R20" i="1"/>
  <c r="R21" i="1"/>
  <c r="Z21" i="1"/>
  <c r="R22" i="1"/>
  <c r="R23" i="1"/>
  <c r="V23" i="1"/>
  <c r="Z23" i="1"/>
  <c r="N24" i="1"/>
  <c r="V24" i="1"/>
  <c r="U26" i="1"/>
  <c r="AA26" i="1"/>
  <c r="AA31" i="1" s="1"/>
  <c r="U27" i="1"/>
  <c r="U29" i="1"/>
  <c r="N32" i="1"/>
  <c r="U34" i="1"/>
  <c r="G35" i="1"/>
  <c r="R36" i="1"/>
  <c r="U38" i="1"/>
  <c r="G39" i="1"/>
  <c r="Z40" i="1"/>
  <c r="V41" i="1"/>
  <c r="K48" i="1"/>
  <c r="X48" i="1"/>
  <c r="T48" i="1"/>
  <c r="V48" i="1"/>
  <c r="K52" i="1"/>
  <c r="X52" i="1"/>
  <c r="T52" i="1"/>
  <c r="V52" i="1"/>
  <c r="K60" i="1"/>
  <c r="X60" i="1"/>
  <c r="T60" i="1"/>
  <c r="V60" i="1"/>
  <c r="E64" i="1"/>
  <c r="N10" i="1"/>
  <c r="R10" i="1"/>
  <c r="V10" i="1"/>
  <c r="N14" i="1"/>
  <c r="R14" i="1"/>
  <c r="V14" i="1"/>
  <c r="N18" i="1"/>
  <c r="R18" i="1"/>
  <c r="V18" i="1"/>
  <c r="T20" i="1"/>
  <c r="X20" i="1"/>
  <c r="X25" i="1" s="1"/>
  <c r="T21" i="1"/>
  <c r="T22" i="1"/>
  <c r="T23" i="1"/>
  <c r="T24" i="1"/>
  <c r="Z32" i="1"/>
  <c r="O33" i="1"/>
  <c r="X34" i="1"/>
  <c r="T34" i="1"/>
  <c r="N34" i="1"/>
  <c r="R34" i="1"/>
  <c r="W34" i="1"/>
  <c r="Y34" i="1" s="1"/>
  <c r="K35" i="1"/>
  <c r="V35" i="1"/>
  <c r="Z36" i="1"/>
  <c r="O37" i="1"/>
  <c r="X38" i="1"/>
  <c r="T38" i="1"/>
  <c r="N38" i="1"/>
  <c r="R38" i="1"/>
  <c r="W38" i="1"/>
  <c r="Y38" i="1" s="1"/>
  <c r="K39" i="1"/>
  <c r="V39" i="1"/>
  <c r="V40" i="1"/>
  <c r="N41" i="1"/>
  <c r="R41" i="1"/>
  <c r="Z41" i="1"/>
  <c r="K46" i="1"/>
  <c r="X46" i="1"/>
  <c r="T46" i="1"/>
  <c r="V46" i="1"/>
  <c r="W47" i="1"/>
  <c r="Y47" i="1" s="1"/>
  <c r="Z48" i="1"/>
  <c r="U49" i="1"/>
  <c r="AB49" i="1"/>
  <c r="AA49" i="1"/>
  <c r="O49" i="1"/>
  <c r="K50" i="1"/>
  <c r="X50" i="1"/>
  <c r="T50" i="1"/>
  <c r="V50" i="1"/>
  <c r="W51" i="1"/>
  <c r="Y51" i="1" s="1"/>
  <c r="Z52" i="1"/>
  <c r="U53" i="1"/>
  <c r="AB53" i="1"/>
  <c r="AA53" i="1"/>
  <c r="O53" i="1"/>
  <c r="K54" i="1"/>
  <c r="X54" i="1"/>
  <c r="T54" i="1"/>
  <c r="V54" i="1"/>
  <c r="W55" i="1"/>
  <c r="Y55" i="1" s="1"/>
  <c r="Z56" i="1"/>
  <c r="U57" i="1"/>
  <c r="AB57" i="1"/>
  <c r="AA57" i="1"/>
  <c r="O57" i="1"/>
  <c r="K58" i="1"/>
  <c r="X58" i="1"/>
  <c r="T58" i="1"/>
  <c r="V58" i="1"/>
  <c r="W59" i="1"/>
  <c r="Y59" i="1" s="1"/>
  <c r="Z60" i="1"/>
  <c r="U61" i="1"/>
  <c r="AB61" i="1"/>
  <c r="AA61" i="1"/>
  <c r="O61" i="1"/>
  <c r="K62" i="1"/>
  <c r="X62" i="1"/>
  <c r="T62" i="1"/>
  <c r="V62" i="1"/>
  <c r="AC76" i="1"/>
  <c r="AC99" i="1" s="1"/>
  <c r="N67" i="1"/>
  <c r="N71" i="1"/>
  <c r="N75" i="1"/>
  <c r="AB80" i="1"/>
  <c r="AB82" i="1"/>
  <c r="AB84" i="1"/>
  <c r="F98" i="1"/>
  <c r="F99" i="1" s="1"/>
  <c r="X86" i="1"/>
  <c r="T86" i="1"/>
  <c r="V86" i="1"/>
  <c r="K86" i="1"/>
  <c r="Z86" i="1"/>
  <c r="S98" i="1"/>
  <c r="S99" i="1" s="1"/>
  <c r="AB89" i="1"/>
  <c r="W89" i="1"/>
  <c r="Y89" i="1" s="1"/>
  <c r="AA89" i="1"/>
  <c r="U89" i="1"/>
  <c r="O89" i="1"/>
  <c r="N26" i="1"/>
  <c r="R26" i="1"/>
  <c r="V26" i="1"/>
  <c r="N27" i="1"/>
  <c r="R27" i="1"/>
  <c r="V27" i="1"/>
  <c r="N28" i="1"/>
  <c r="R28" i="1"/>
  <c r="V28" i="1"/>
  <c r="N29" i="1"/>
  <c r="R29" i="1"/>
  <c r="V29" i="1"/>
  <c r="N30" i="1"/>
  <c r="R30" i="1"/>
  <c r="V30" i="1"/>
  <c r="F63" i="1"/>
  <c r="N43" i="1"/>
  <c r="R43" i="1"/>
  <c r="V43" i="1"/>
  <c r="Z43" i="1"/>
  <c r="N44" i="1"/>
  <c r="R44" i="1"/>
  <c r="V44" i="1"/>
  <c r="N45" i="1"/>
  <c r="R45" i="1"/>
  <c r="V45" i="1"/>
  <c r="U46" i="1"/>
  <c r="AB46" i="1"/>
  <c r="N47" i="1"/>
  <c r="R47" i="1"/>
  <c r="U48" i="1"/>
  <c r="AB48" i="1"/>
  <c r="N49" i="1"/>
  <c r="R49" i="1"/>
  <c r="U50" i="1"/>
  <c r="AB50" i="1"/>
  <c r="N51" i="1"/>
  <c r="R51" i="1"/>
  <c r="U52" i="1"/>
  <c r="AB52" i="1"/>
  <c r="N53" i="1"/>
  <c r="R53" i="1"/>
  <c r="U54" i="1"/>
  <c r="AB54" i="1"/>
  <c r="N55" i="1"/>
  <c r="R55" i="1"/>
  <c r="U56" i="1"/>
  <c r="AB56" i="1"/>
  <c r="N57" i="1"/>
  <c r="R57" i="1"/>
  <c r="U58" i="1"/>
  <c r="AB58" i="1"/>
  <c r="N59" i="1"/>
  <c r="R59" i="1"/>
  <c r="U60" i="1"/>
  <c r="AB60" i="1"/>
  <c r="N61" i="1"/>
  <c r="R61" i="1"/>
  <c r="U62" i="1"/>
  <c r="AB62" i="1"/>
  <c r="Q76" i="1"/>
  <c r="Q99" i="1" s="1"/>
  <c r="X66" i="1"/>
  <c r="T66" i="1"/>
  <c r="N66" i="1"/>
  <c r="Z66" i="1"/>
  <c r="K68" i="1"/>
  <c r="X69" i="1"/>
  <c r="T69" i="1"/>
  <c r="N69" i="1"/>
  <c r="Z69" i="1"/>
  <c r="K72" i="1"/>
  <c r="X73" i="1"/>
  <c r="T73" i="1"/>
  <c r="N73" i="1"/>
  <c r="Z73" i="1"/>
  <c r="H85" i="1"/>
  <c r="W79" i="1"/>
  <c r="Y79" i="1" s="1"/>
  <c r="U81" i="1"/>
  <c r="AB81" i="1"/>
  <c r="U83" i="1"/>
  <c r="AB83" i="1"/>
  <c r="G98" i="1"/>
  <c r="AB86" i="1"/>
  <c r="AA86" i="1"/>
  <c r="U86" i="1"/>
  <c r="W86" i="1"/>
  <c r="X90" i="1"/>
  <c r="T90" i="1"/>
  <c r="V90" i="1"/>
  <c r="K90" i="1"/>
  <c r="Z90" i="1"/>
  <c r="X91" i="1"/>
  <c r="T91" i="1"/>
  <c r="V91" i="1"/>
  <c r="N91" i="1"/>
  <c r="K92" i="1"/>
  <c r="X92" i="1"/>
  <c r="T92" i="1"/>
  <c r="Z92" i="1"/>
  <c r="R92" i="1"/>
  <c r="N92" i="1"/>
  <c r="K96" i="1"/>
  <c r="X96" i="1"/>
  <c r="T96" i="1"/>
  <c r="Z96" i="1"/>
  <c r="R96" i="1"/>
  <c r="N96" i="1"/>
  <c r="G63" i="1"/>
  <c r="O43" i="1"/>
  <c r="S63" i="1"/>
  <c r="S64" i="1" s="1"/>
  <c r="W43" i="1"/>
  <c r="AA43" i="1"/>
  <c r="O44" i="1"/>
  <c r="W44" i="1"/>
  <c r="Y44" i="1" s="1"/>
  <c r="O45" i="1"/>
  <c r="W45" i="1"/>
  <c r="Y45" i="1" s="1"/>
  <c r="AA45" i="1"/>
  <c r="K47" i="1"/>
  <c r="X47" i="1"/>
  <c r="T47" i="1"/>
  <c r="K49" i="1"/>
  <c r="X49" i="1"/>
  <c r="T49" i="1"/>
  <c r="K51" i="1"/>
  <c r="X51" i="1"/>
  <c r="T51" i="1"/>
  <c r="K53" i="1"/>
  <c r="X53" i="1"/>
  <c r="T53" i="1"/>
  <c r="K55" i="1"/>
  <c r="X55" i="1"/>
  <c r="T55" i="1"/>
  <c r="K57" i="1"/>
  <c r="X57" i="1"/>
  <c r="T57" i="1"/>
  <c r="K59" i="1"/>
  <c r="X59" i="1"/>
  <c r="T59" i="1"/>
  <c r="K61" i="1"/>
  <c r="X61" i="1"/>
  <c r="T61" i="1"/>
  <c r="D64" i="1"/>
  <c r="X68" i="1"/>
  <c r="T68" i="1"/>
  <c r="N68" i="1"/>
  <c r="Z68" i="1"/>
  <c r="X72" i="1"/>
  <c r="T72" i="1"/>
  <c r="N72" i="1"/>
  <c r="Z72" i="1"/>
  <c r="W81" i="1"/>
  <c r="Y81" i="1" s="1"/>
  <c r="W83" i="1"/>
  <c r="Y83" i="1" s="1"/>
  <c r="AB90" i="1"/>
  <c r="AA90" i="1"/>
  <c r="U90" i="1"/>
  <c r="W90" i="1"/>
  <c r="Y90" i="1" s="1"/>
  <c r="U92" i="1"/>
  <c r="AB92" i="1"/>
  <c r="W92" i="1"/>
  <c r="Y92" i="1" s="1"/>
  <c r="U96" i="1"/>
  <c r="AB96" i="1"/>
  <c r="W96" i="1"/>
  <c r="Y96" i="1" s="1"/>
  <c r="O65" i="1"/>
  <c r="W65" i="1"/>
  <c r="AA65" i="1"/>
  <c r="O66" i="1"/>
  <c r="W66" i="1"/>
  <c r="Y66" i="1" s="1"/>
  <c r="AA66" i="1"/>
  <c r="O67" i="1"/>
  <c r="W67" i="1"/>
  <c r="Y67" i="1" s="1"/>
  <c r="O68" i="1"/>
  <c r="W68" i="1"/>
  <c r="Y68" i="1" s="1"/>
  <c r="O69" i="1"/>
  <c r="W69" i="1"/>
  <c r="Y69" i="1" s="1"/>
  <c r="O70" i="1"/>
  <c r="W70" i="1"/>
  <c r="Y70" i="1" s="1"/>
  <c r="O71" i="1"/>
  <c r="W71" i="1"/>
  <c r="Y71" i="1" s="1"/>
  <c r="O72" i="1"/>
  <c r="W72" i="1"/>
  <c r="Y72" i="1" s="1"/>
  <c r="O73" i="1"/>
  <c r="W73" i="1"/>
  <c r="Y73" i="1" s="1"/>
  <c r="O74" i="1"/>
  <c r="W74" i="1"/>
  <c r="Y74" i="1" s="1"/>
  <c r="O75" i="1"/>
  <c r="W75" i="1"/>
  <c r="Y75" i="1" s="1"/>
  <c r="K77" i="1"/>
  <c r="K78" i="1"/>
  <c r="K79" i="1"/>
  <c r="K80" i="1"/>
  <c r="O87" i="1"/>
  <c r="X88" i="1"/>
  <c r="T88" i="1"/>
  <c r="N88" i="1"/>
  <c r="R88" i="1"/>
  <c r="W88" i="1"/>
  <c r="Y88" i="1" s="1"/>
  <c r="K89" i="1"/>
  <c r="U91" i="1"/>
  <c r="AB91" i="1"/>
  <c r="O91" i="1"/>
  <c r="AA91" i="1"/>
  <c r="K93" i="1"/>
  <c r="X93" i="1"/>
  <c r="T93" i="1"/>
  <c r="O93" i="1"/>
  <c r="K95" i="1"/>
  <c r="X95" i="1"/>
  <c r="T95" i="1"/>
  <c r="O95" i="1"/>
  <c r="K97" i="1"/>
  <c r="X97" i="1"/>
  <c r="T97" i="1"/>
  <c r="O97" i="1"/>
  <c r="H99" i="1"/>
  <c r="N77" i="1"/>
  <c r="R77" i="1"/>
  <c r="V77" i="1"/>
  <c r="N78" i="1"/>
  <c r="R78" i="1"/>
  <c r="V78" i="1"/>
  <c r="N79" i="1"/>
  <c r="R79" i="1"/>
  <c r="V79" i="1"/>
  <c r="Z80" i="1"/>
  <c r="Z85" i="1" s="1"/>
  <c r="V80" i="1"/>
  <c r="R80" i="1"/>
  <c r="N80" i="1"/>
  <c r="T80" i="1"/>
  <c r="O88" i="1"/>
  <c r="X89" i="1"/>
  <c r="T89" i="1"/>
  <c r="N89" i="1"/>
  <c r="R89" i="1"/>
  <c r="U93" i="1"/>
  <c r="AB93" i="1"/>
  <c r="U95" i="1"/>
  <c r="AB95" i="1"/>
  <c r="U97" i="1"/>
  <c r="AB97" i="1"/>
  <c r="P99" i="1"/>
  <c r="N81" i="1"/>
  <c r="R81" i="1"/>
  <c r="V81" i="1"/>
  <c r="N82" i="1"/>
  <c r="R82" i="1"/>
  <c r="V82" i="1"/>
  <c r="N83" i="1"/>
  <c r="R83" i="1"/>
  <c r="V83" i="1"/>
  <c r="N84" i="1"/>
  <c r="R84" i="1"/>
  <c r="V84" i="1"/>
  <c r="T19" i="1" l="1"/>
  <c r="AB63" i="1"/>
  <c r="F64" i="1"/>
  <c r="W85" i="1"/>
  <c r="N76" i="1"/>
  <c r="AB33" i="1"/>
  <c r="AA33" i="1"/>
  <c r="U33" i="1"/>
  <c r="O31" i="1"/>
  <c r="AB25" i="1"/>
  <c r="K63" i="1"/>
  <c r="X85" i="1"/>
  <c r="T63" i="1"/>
  <c r="V42" i="1"/>
  <c r="Z42" i="1"/>
  <c r="R98" i="1"/>
  <c r="O98" i="1"/>
  <c r="AA76" i="1"/>
  <c r="G99" i="1"/>
  <c r="X63" i="1"/>
  <c r="K42" i="1"/>
  <c r="X19" i="1"/>
  <c r="U25" i="1"/>
  <c r="U76" i="1"/>
  <c r="T64" i="1"/>
  <c r="W63" i="1"/>
  <c r="Y43" i="1"/>
  <c r="Y63" i="1" s="1"/>
  <c r="W98" i="1"/>
  <c r="Y86" i="1"/>
  <c r="Y98" i="1" s="1"/>
  <c r="V98" i="1"/>
  <c r="AB39" i="1"/>
  <c r="AA39" i="1"/>
  <c r="O39" i="1"/>
  <c r="U39" i="1"/>
  <c r="W39" i="1"/>
  <c r="Y39" i="1" s="1"/>
  <c r="N39" i="1"/>
  <c r="Z76" i="1"/>
  <c r="R42" i="1"/>
  <c r="Y65" i="1"/>
  <c r="Y76" i="1" s="1"/>
  <c r="W76" i="1"/>
  <c r="U98" i="1"/>
  <c r="T98" i="1"/>
  <c r="AB85" i="1"/>
  <c r="V76" i="1"/>
  <c r="AB36" i="1"/>
  <c r="U36" i="1"/>
  <c r="AA36" i="1"/>
  <c r="O36" i="1"/>
  <c r="W36" i="1"/>
  <c r="Y36" i="1" s="1"/>
  <c r="T42" i="1"/>
  <c r="R85" i="1"/>
  <c r="K85" i="1"/>
  <c r="O76" i="1"/>
  <c r="O99" i="1" s="1"/>
  <c r="O63" i="1"/>
  <c r="AA98" i="1"/>
  <c r="Z63" i="1"/>
  <c r="Z98" i="1"/>
  <c r="Z99" i="1" s="1"/>
  <c r="X98" i="1"/>
  <c r="T25" i="1"/>
  <c r="R25" i="1"/>
  <c r="U85" i="1"/>
  <c r="K76" i="1"/>
  <c r="G42" i="1"/>
  <c r="G64" i="1" s="1"/>
  <c r="AB32" i="1"/>
  <c r="U32" i="1"/>
  <c r="W32" i="1"/>
  <c r="AA32" i="1"/>
  <c r="O32" i="1"/>
  <c r="AB31" i="1"/>
  <c r="R19" i="1"/>
  <c r="X42" i="1"/>
  <c r="Z25" i="1"/>
  <c r="R63" i="1"/>
  <c r="R31" i="1"/>
  <c r="T76" i="1"/>
  <c r="U40" i="1"/>
  <c r="AB40" i="1"/>
  <c r="AA40" i="1"/>
  <c r="O40" i="1"/>
  <c r="W40" i="1"/>
  <c r="Y40" i="1" s="1"/>
  <c r="W25" i="1"/>
  <c r="Y20" i="1"/>
  <c r="Y25" i="1" s="1"/>
  <c r="N25" i="1"/>
  <c r="V85" i="1"/>
  <c r="N63" i="1"/>
  <c r="N31" i="1"/>
  <c r="U31" i="1"/>
  <c r="N98" i="1"/>
  <c r="X76" i="1"/>
  <c r="O25" i="1"/>
  <c r="V19" i="1"/>
  <c r="N36" i="1"/>
  <c r="N85" i="1"/>
  <c r="AA63" i="1"/>
  <c r="AB98" i="1"/>
  <c r="AB99" i="1" s="1"/>
  <c r="U63" i="1"/>
  <c r="V63" i="1"/>
  <c r="V31" i="1"/>
  <c r="K98" i="1"/>
  <c r="K99" i="1" s="1"/>
  <c r="N40" i="1"/>
  <c r="AB35" i="1"/>
  <c r="AA35" i="1"/>
  <c r="O35" i="1"/>
  <c r="U35" i="1"/>
  <c r="W35" i="1"/>
  <c r="Y35" i="1" s="1"/>
  <c r="Y85" i="1"/>
  <c r="AA85" i="1"/>
  <c r="R76" i="1"/>
  <c r="W31" i="1"/>
  <c r="Y26" i="1"/>
  <c r="Y31" i="1" s="1"/>
  <c r="N19" i="1"/>
  <c r="V25" i="1"/>
  <c r="N35" i="1"/>
  <c r="N42" i="1" l="1"/>
  <c r="K64" i="1"/>
  <c r="X64" i="1"/>
  <c r="R99" i="1"/>
  <c r="T99" i="1"/>
  <c r="U42" i="1"/>
  <c r="U64" i="1" s="1"/>
  <c r="AB42" i="1"/>
  <c r="AB64" i="1" s="1"/>
  <c r="U99" i="1"/>
  <c r="V99" i="1"/>
  <c r="N64" i="1"/>
  <c r="AA42" i="1"/>
  <c r="AA64" i="1" s="1"/>
  <c r="Z64" i="1"/>
  <c r="Y99" i="1"/>
  <c r="O42" i="1"/>
  <c r="O64" i="1"/>
  <c r="V64" i="1"/>
  <c r="N99" i="1"/>
  <c r="R64" i="1"/>
  <c r="W42" i="1"/>
  <c r="W64" i="1" s="1"/>
  <c r="Y32" i="1"/>
  <c r="Y42" i="1" s="1"/>
  <c r="Y64" i="1" s="1"/>
  <c r="X99" i="1"/>
  <c r="AA99" i="1"/>
  <c r="W99" i="1"/>
</calcChain>
</file>

<file path=xl/sharedStrings.xml><?xml version="1.0" encoding="utf-8"?>
<sst xmlns="http://schemas.openxmlformats.org/spreadsheetml/2006/main" count="292" uniqueCount="130">
  <si>
    <t>PLAN DE COLISAGE A L'IMPRIMERIE</t>
  </si>
  <si>
    <t>DIVERS OUTILS A REPRODUIRE</t>
  </si>
  <si>
    <t>DESTINATION</t>
  </si>
  <si>
    <t xml:space="preserve">Zone de santé 
</t>
  </si>
  <si>
    <t>POPULATION CIBLE VAR</t>
  </si>
  <si>
    <t>Total Mat. à louer</t>
  </si>
  <si>
    <t>Site de vaccination</t>
  </si>
  <si>
    <t>Nbre Sup</t>
  </si>
  <si>
    <t>Canevas AS</t>
  </si>
  <si>
    <t>Canevas ZS</t>
  </si>
  <si>
    <t>Canevas Synth</t>
  </si>
  <si>
    <t xml:space="preserve">Fiches Pointage
</t>
  </si>
  <si>
    <t>Rapport synthese ZS</t>
  </si>
  <si>
    <t>Rapport synthese PROV</t>
  </si>
  <si>
    <t>Fiche collation</t>
  </si>
  <si>
    <t>Fiche de supervision</t>
  </si>
  <si>
    <t xml:space="preserve">PV reception fonds </t>
  </si>
  <si>
    <t>Facture</t>
  </si>
  <si>
    <t>Contrat de location</t>
  </si>
  <si>
    <t>Fiche de gestion des intrants</t>
  </si>
  <si>
    <t>Fiche de destruction de dechet</t>
  </si>
  <si>
    <t>Fiche synthese de collecte des donnees journ AS</t>
  </si>
  <si>
    <t>Fiche de recuperation des enfants</t>
  </si>
  <si>
    <t>Fiche de sondage rapide</t>
  </si>
  <si>
    <t>Aide memoire Vaccinateur</t>
  </si>
  <si>
    <t>Guide de sondage rapide</t>
  </si>
  <si>
    <t>Guide d'âge</t>
  </si>
  <si>
    <t>Fiche de déclaration de  MAPI</t>
  </si>
  <si>
    <t>Fiche d'investigation de  MAPI</t>
  </si>
  <si>
    <t>Jeton de vaccination</t>
  </si>
  <si>
    <t>Bandundu</t>
  </si>
  <si>
    <t xml:space="preserve"> Bandundu</t>
  </si>
  <si>
    <t>Bagata</t>
  </si>
  <si>
    <t>Bokoro</t>
  </si>
  <si>
    <t>Bolobo</t>
  </si>
  <si>
    <t>Bosobe</t>
  </si>
  <si>
    <t>Kikongo</t>
  </si>
  <si>
    <t>Kwamouth</t>
  </si>
  <si>
    <t>Mushie</t>
  </si>
  <si>
    <t>Nioki</t>
  </si>
  <si>
    <t>Ntand'Embelo</t>
  </si>
  <si>
    <t>Oshwe</t>
  </si>
  <si>
    <t>Yumbi</t>
  </si>
  <si>
    <t>ST BANDUNDU</t>
  </si>
  <si>
    <t>Inongo</t>
  </si>
  <si>
    <t>Banjow Moke</t>
  </si>
  <si>
    <t>Kiri</t>
  </si>
  <si>
    <t>Mimia</t>
  </si>
  <si>
    <t>Pendjua</t>
  </si>
  <si>
    <t>ST INONGO</t>
  </si>
  <si>
    <t>Kahemba</t>
  </si>
  <si>
    <t>Kajiji</t>
  </si>
  <si>
    <t>Kisandji</t>
  </si>
  <si>
    <t>Panzi</t>
  </si>
  <si>
    <t>Tembo</t>
  </si>
  <si>
    <t>ST KAHEMBA</t>
  </si>
  <si>
    <t>Kenge</t>
  </si>
  <si>
    <t>Boko</t>
  </si>
  <si>
    <t>Kasongolunda</t>
  </si>
  <si>
    <t>Kimbau</t>
  </si>
  <si>
    <t>Kitenda</t>
  </si>
  <si>
    <t>Masi-manimba</t>
  </si>
  <si>
    <t>Moanza</t>
  </si>
  <si>
    <t>Mwela Lembwa</t>
  </si>
  <si>
    <t>Popokabaka</t>
  </si>
  <si>
    <t>Wamba luadi</t>
  </si>
  <si>
    <t>ST KENGE</t>
  </si>
  <si>
    <t>Kikwit</t>
  </si>
  <si>
    <t>Bulungu</t>
  </si>
  <si>
    <t>Djuma</t>
  </si>
  <si>
    <t>Feshi</t>
  </si>
  <si>
    <t>Gungu</t>
  </si>
  <si>
    <t>Idiofa</t>
  </si>
  <si>
    <t>Ipamu</t>
  </si>
  <si>
    <t>Kikwit-Nord</t>
  </si>
  <si>
    <t>Kikwit-sud</t>
  </si>
  <si>
    <t>Kimputu</t>
  </si>
  <si>
    <t>Kingandu</t>
  </si>
  <si>
    <t>Koshibanda</t>
  </si>
  <si>
    <t>Lusanga</t>
  </si>
  <si>
    <t>Mokala</t>
  </si>
  <si>
    <t>Mosango</t>
  </si>
  <si>
    <t>Mukedi</t>
  </si>
  <si>
    <t>Mungindu</t>
  </si>
  <si>
    <t>Pay Kongila</t>
  </si>
  <si>
    <t>Sia</t>
  </si>
  <si>
    <t>Vanga</t>
  </si>
  <si>
    <t>Yasa-Bonga</t>
  </si>
  <si>
    <t>ST KIKWIT</t>
  </si>
  <si>
    <t>TOTAL BANDUNDU</t>
  </si>
  <si>
    <t>Bas-Congo</t>
  </si>
  <si>
    <t>Boma</t>
  </si>
  <si>
    <t>Boma Bungu</t>
  </si>
  <si>
    <t>Kangu</t>
  </si>
  <si>
    <t>Kinkonzi</t>
  </si>
  <si>
    <t>Kitona</t>
  </si>
  <si>
    <t>Kizu</t>
  </si>
  <si>
    <t>Kuimba</t>
  </si>
  <si>
    <t>Lukula</t>
  </si>
  <si>
    <t>Muanda</t>
  </si>
  <si>
    <t>Tshela</t>
  </si>
  <si>
    <t>Vaku</t>
  </si>
  <si>
    <t>ST BOMA</t>
  </si>
  <si>
    <t>Matadi</t>
  </si>
  <si>
    <t>Inga</t>
  </si>
  <si>
    <t>Kibunzi</t>
  </si>
  <si>
    <t>Luozi</t>
  </si>
  <si>
    <t>Mangembo</t>
  </si>
  <si>
    <t>Nsona-Pangu</t>
  </si>
  <si>
    <t>Nzanza</t>
  </si>
  <si>
    <t>Sekebanza</t>
  </si>
  <si>
    <t>ST MATADI</t>
  </si>
  <si>
    <t>Mbanza Ngungu</t>
  </si>
  <si>
    <t>Boko-Kivulu</t>
  </si>
  <si>
    <t>Gombe-Matadi</t>
  </si>
  <si>
    <t>Kimpangu</t>
  </si>
  <si>
    <t>Kimpese</t>
  </si>
  <si>
    <t>Kimvula</t>
  </si>
  <si>
    <t>Kisantu</t>
  </si>
  <si>
    <t>Kwilu-Ngongo</t>
  </si>
  <si>
    <t>Masa</t>
  </si>
  <si>
    <t>Mbanza-Ngungu</t>
  </si>
  <si>
    <t>Ngidinga</t>
  </si>
  <si>
    <t>Nselo</t>
  </si>
  <si>
    <t>Sona-Bata</t>
  </si>
  <si>
    <t>ST MBANZA NGUNGU</t>
  </si>
  <si>
    <t>TOTAL BAS CONGO</t>
  </si>
  <si>
    <t>B</t>
  </si>
  <si>
    <t>Total 2 provinces</t>
  </si>
  <si>
    <t>OUTILS DE GESTION VAR POUR LES 2 PROV 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</si>
</sst>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-* #,##0\ _€_-;\-* #,##0\ _€_-;_-* &quot;-&quot;??\ _€_-;_-@_-"/>
    <numFmt numFmtId="165" formatCode="_-* #,##0_-;\-* #,##0_-;_-* &quot;-&quot;??_-;_-@_-"/>
    <numFmt numFmtId="166" formatCode="_(* #,##0_);_(* \(#,##0\);_(* &quot;-&quot;??_);_(@_)"/>
  </numFmts>
  <fonts count="14" x14ac:knownFonts="1">
    <font>
      <sz val="12"/>
      <color theme="1"/>
      <name val="Times New Roman"/>
      <family val="2"/>
    </font>
    <font>
      <sz val="12"/>
      <color theme="1"/>
      <name val="Times New Roman"/>
      <family val="2"/>
    </font>
    <font>
      <sz val="8"/>
      <color theme="1"/>
      <name val="Calibri"/>
      <family val="2"/>
      <scheme val="minor"/>
    </font>
    <font>
      <b/>
      <sz val="9"/>
      <color theme="5"/>
      <name val="Arial"/>
      <family val="2"/>
    </font>
    <font>
      <b/>
      <sz val="8"/>
      <name val="Arial"/>
      <family val="2"/>
    </font>
    <font>
      <b/>
      <sz val="10"/>
      <color theme="5"/>
      <name val="Arial"/>
      <family val="2"/>
    </font>
    <font>
      <b/>
      <sz val="8"/>
      <color theme="5"/>
      <name val="Arial"/>
      <family val="2"/>
    </font>
    <font>
      <b/>
      <sz val="18"/>
      <color theme="1"/>
      <name val="Calibri"/>
      <family val="2"/>
      <scheme val="minor"/>
    </font>
    <font>
      <b/>
      <sz val="9"/>
      <name val="Arial"/>
      <family val="2"/>
    </font>
    <font>
      <b/>
      <sz val="9"/>
      <color theme="0"/>
      <name val="Calibri"/>
      <family val="2"/>
      <scheme val="minor"/>
    </font>
    <font>
      <sz val="8"/>
      <name val="Arial"/>
      <family val="2"/>
    </font>
    <font>
      <sz val="8"/>
      <color indexed="8"/>
      <name val="Arial"/>
      <family val="2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theme="5" tint="-0.249977111117893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5" tint="-0.249977111117893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9">
    <xf numFmtId="0" fontId="0" fillId="0" borderId="0" xfId="0"/>
    <xf numFmtId="0" fontId="2" fillId="2" borderId="0" xfId="0" applyFont="1" applyFill="1"/>
    <xf numFmtId="0" fontId="2" fillId="2" borderId="1" xfId="0" applyFont="1" applyFill="1" applyBorder="1"/>
    <xf numFmtId="0" fontId="2" fillId="0" borderId="0" xfId="0" applyFont="1" applyFill="1"/>
    <xf numFmtId="0" fontId="4" fillId="2" borderId="0" xfId="0" applyFont="1" applyFill="1" applyBorder="1" applyAlignment="1">
      <alignment horizontal="center"/>
    </xf>
    <xf numFmtId="0" fontId="6" fillId="2" borderId="0" xfId="0" applyFont="1" applyFill="1" applyAlignment="1">
      <alignment horizontal="left"/>
    </xf>
    <xf numFmtId="0" fontId="8" fillId="0" borderId="2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8" fillId="2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10" fillId="0" borderId="2" xfId="0" applyFont="1" applyBorder="1"/>
    <xf numFmtId="164" fontId="11" fillId="0" borderId="2" xfId="1" applyNumberFormat="1" applyFont="1" applyFill="1" applyBorder="1"/>
    <xf numFmtId="3" fontId="11" fillId="0" borderId="2" xfId="1" applyNumberFormat="1" applyFont="1" applyFill="1" applyBorder="1" applyAlignment="1">
      <alignment horizontal="center"/>
    </xf>
    <xf numFmtId="164" fontId="11" fillId="0" borderId="2" xfId="1" applyNumberFormat="1" applyFont="1" applyFill="1" applyBorder="1" applyAlignment="1">
      <alignment horizontal="left"/>
    </xf>
    <xf numFmtId="0" fontId="10" fillId="2" borderId="0" xfId="0" applyFont="1" applyFill="1"/>
    <xf numFmtId="0" fontId="10" fillId="0" borderId="0" xfId="0" applyFont="1" applyFill="1"/>
    <xf numFmtId="0" fontId="4" fillId="4" borderId="2" xfId="0" applyFont="1" applyFill="1" applyBorder="1" applyAlignment="1">
      <alignment horizontal="center" vertical="center"/>
    </xf>
    <xf numFmtId="165" fontId="4" fillId="5" borderId="2" xfId="0" applyNumberFormat="1" applyFont="1" applyFill="1" applyBorder="1" applyAlignment="1">
      <alignment vertical="center"/>
    </xf>
    <xf numFmtId="0" fontId="12" fillId="2" borderId="0" xfId="0" applyFont="1" applyFill="1" applyAlignment="1">
      <alignment vertical="center"/>
    </xf>
    <xf numFmtId="0" fontId="12" fillId="0" borderId="0" xfId="0" applyFont="1" applyFill="1" applyAlignment="1">
      <alignment vertical="center"/>
    </xf>
    <xf numFmtId="3" fontId="10" fillId="0" borderId="6" xfId="0" applyNumberFormat="1" applyFont="1" applyFill="1" applyBorder="1" applyAlignment="1">
      <alignment horizontal="center"/>
    </xf>
    <xf numFmtId="165" fontId="4" fillId="5" borderId="2" xfId="0" applyNumberFormat="1" applyFont="1" applyFill="1" applyBorder="1" applyAlignment="1">
      <alignment horizontal="center" vertical="center"/>
    </xf>
    <xf numFmtId="0" fontId="2" fillId="2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166" fontId="4" fillId="6" borderId="2" xfId="0" applyNumberFormat="1" applyFont="1" applyFill="1" applyBorder="1" applyAlignment="1">
      <alignment vertical="center"/>
    </xf>
    <xf numFmtId="165" fontId="4" fillId="7" borderId="2" xfId="0" applyNumberFormat="1" applyFont="1" applyFill="1" applyBorder="1" applyAlignment="1">
      <alignment vertical="center"/>
    </xf>
    <xf numFmtId="0" fontId="10" fillId="0" borderId="2" xfId="0" applyFont="1" applyFill="1" applyBorder="1"/>
    <xf numFmtId="165" fontId="13" fillId="8" borderId="2" xfId="0" applyNumberFormat="1" applyFont="1" applyFill="1" applyBorder="1" applyAlignment="1">
      <alignment vertical="center"/>
    </xf>
    <xf numFmtId="165" fontId="2" fillId="0" borderId="0" xfId="0" applyNumberFormat="1" applyFont="1" applyFill="1"/>
    <xf numFmtId="0" fontId="13" fillId="8" borderId="4" xfId="0" applyFont="1" applyFill="1" applyBorder="1" applyAlignment="1">
      <alignment horizontal="center" vertical="center"/>
    </xf>
    <xf numFmtId="0" fontId="13" fillId="8" borderId="5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7" borderId="4" xfId="0" applyFont="1" applyFill="1" applyBorder="1" applyAlignment="1">
      <alignment horizontal="center" vertical="center"/>
    </xf>
    <xf numFmtId="0" fontId="4" fillId="7" borderId="5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/>
    </xf>
    <xf numFmtId="0" fontId="8" fillId="0" borderId="2" xfId="0" applyFont="1" applyFill="1" applyBorder="1" applyAlignment="1">
      <alignment horizontal="center" vertical="center" wrapText="1"/>
    </xf>
    <xf numFmtId="0" fontId="3" fillId="2" borderId="0" xfId="0" applyFont="1" applyFill="1" applyAlignment="1"/>
    <xf numFmtId="0" fontId="5" fillId="2" borderId="0" xfId="0" applyFont="1" applyFill="1" applyAlignme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95"/>
  <sheetViews>
    <sheetView tabSelected="1" workbookViewId="0">
      <selection activeCell="A6" sqref="A6:B6"/>
    </sheetView>
  </sheetViews>
  <sheetFormatPr defaultColWidth="10" defaultRowHeight="11.25" x14ac:dyDescent="0.2"/>
  <cols>
    <col min="1" max="1" width="8" style="3" customWidth="1"/>
    <col min="2" max="2" width="9.5" style="3" customWidth="1"/>
    <col min="3" max="3" width="10" style="3"/>
    <col min="4" max="10" width="10" style="3" hidden="1" customWidth="1"/>
    <col min="11" max="23" width="10" style="3"/>
    <col min="24" max="24" width="0" style="3" hidden="1" customWidth="1"/>
    <col min="25" max="28" width="10" style="3"/>
    <col min="29" max="29" width="9.125" style="3" customWidth="1"/>
    <col min="30" max="16384" width="10" style="3"/>
  </cols>
  <sheetData>
    <row r="1" spans="1:39" x14ac:dyDescent="0.2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1"/>
      <c r="AE1" s="1"/>
      <c r="AF1" s="1"/>
      <c r="AG1" s="1"/>
      <c r="AH1" s="1"/>
      <c r="AI1" s="1"/>
      <c r="AJ1" s="1"/>
      <c r="AK1" s="1"/>
      <c r="AL1" s="1"/>
    </row>
    <row r="2" spans="1:39" ht="12" x14ac:dyDescent="0.2">
      <c r="A2" s="37" t="s">
        <v>129</v>
      </c>
      <c r="B2" s="37"/>
      <c r="C2" s="37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1"/>
      <c r="AE2" s="1"/>
      <c r="AF2" s="1"/>
      <c r="AG2" s="1"/>
      <c r="AH2" s="1"/>
      <c r="AI2" s="1"/>
      <c r="AJ2" s="1"/>
      <c r="AK2" s="1"/>
      <c r="AL2" s="1"/>
    </row>
    <row r="3" spans="1:39" ht="12.75" x14ac:dyDescent="0.2">
      <c r="A3" s="38" t="s">
        <v>0</v>
      </c>
      <c r="B3" s="38"/>
      <c r="C3" s="38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 t="s">
        <v>127</v>
      </c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1"/>
      <c r="AE3" s="1"/>
      <c r="AF3" s="1"/>
      <c r="AG3" s="1"/>
      <c r="AH3" s="1"/>
      <c r="AI3" s="1"/>
      <c r="AJ3" s="1"/>
      <c r="AK3" s="1"/>
      <c r="AL3" s="1"/>
    </row>
    <row r="4" spans="1:39" ht="23.25" x14ac:dyDescent="0.35">
      <c r="A4" s="5"/>
      <c r="B4" s="5"/>
      <c r="C4" s="5"/>
      <c r="D4" s="4"/>
      <c r="E4" s="4"/>
      <c r="F4" s="4"/>
      <c r="G4" s="4"/>
      <c r="H4" s="4"/>
      <c r="I4" s="35" t="s">
        <v>1</v>
      </c>
      <c r="J4" s="35"/>
      <c r="K4" s="35"/>
      <c r="L4" s="35"/>
      <c r="M4" s="35"/>
      <c r="N4" s="35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1"/>
      <c r="AE4" s="1"/>
      <c r="AF4" s="1"/>
      <c r="AG4" s="1"/>
      <c r="AH4" s="1"/>
      <c r="AI4" s="1"/>
      <c r="AJ4" s="1"/>
      <c r="AK4" s="1"/>
      <c r="AL4" s="1"/>
    </row>
    <row r="5" spans="1:39" x14ac:dyDescent="0.2">
      <c r="A5" s="1"/>
      <c r="B5" s="1"/>
      <c r="C5" s="1"/>
      <c r="D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</row>
    <row r="6" spans="1:39" s="9" customFormat="1" ht="48" x14ac:dyDescent="0.25">
      <c r="A6" s="36" t="s">
        <v>2</v>
      </c>
      <c r="B6" s="36"/>
      <c r="C6" s="6" t="s">
        <v>3</v>
      </c>
      <c r="D6" s="7" t="s">
        <v>4</v>
      </c>
      <c r="E6" s="7" t="s">
        <v>5</v>
      </c>
      <c r="F6" s="7" t="s">
        <v>6</v>
      </c>
      <c r="G6" s="7" t="s">
        <v>7</v>
      </c>
      <c r="H6" s="7" t="s">
        <v>8</v>
      </c>
      <c r="I6" s="7" t="s">
        <v>9</v>
      </c>
      <c r="J6" s="7" t="s">
        <v>10</v>
      </c>
      <c r="K6" s="7" t="s">
        <v>11</v>
      </c>
      <c r="L6" s="7" t="s">
        <v>12</v>
      </c>
      <c r="M6" s="7" t="s">
        <v>13</v>
      </c>
      <c r="N6" s="7" t="s">
        <v>14</v>
      </c>
      <c r="O6" s="7" t="s">
        <v>15</v>
      </c>
      <c r="P6" s="7" t="s">
        <v>16</v>
      </c>
      <c r="Q6" s="7" t="s">
        <v>17</v>
      </c>
      <c r="R6" s="7" t="s">
        <v>18</v>
      </c>
      <c r="S6" s="7" t="s">
        <v>19</v>
      </c>
      <c r="T6" s="7" t="s">
        <v>20</v>
      </c>
      <c r="U6" s="7" t="s">
        <v>21</v>
      </c>
      <c r="V6" s="7" t="s">
        <v>22</v>
      </c>
      <c r="W6" s="7" t="s">
        <v>23</v>
      </c>
      <c r="X6" s="7" t="s">
        <v>24</v>
      </c>
      <c r="Y6" s="7" t="s">
        <v>25</v>
      </c>
      <c r="Z6" s="7" t="s">
        <v>26</v>
      </c>
      <c r="AA6" s="7" t="s">
        <v>27</v>
      </c>
      <c r="AB6" s="7" t="s">
        <v>28</v>
      </c>
      <c r="AC6" s="7" t="s">
        <v>29</v>
      </c>
      <c r="AD6" s="8"/>
      <c r="AE6" s="8"/>
      <c r="AF6" s="8"/>
      <c r="AG6" s="8"/>
      <c r="AH6" s="8"/>
      <c r="AI6" s="8"/>
      <c r="AJ6" s="8"/>
      <c r="AK6" s="8"/>
      <c r="AL6" s="8"/>
      <c r="AM6" s="8"/>
    </row>
    <row r="7" spans="1:39" s="15" customFormat="1" ht="17.25" customHeight="1" x14ac:dyDescent="0.2">
      <c r="A7" s="10" t="s">
        <v>30</v>
      </c>
      <c r="B7" s="10" t="s">
        <v>31</v>
      </c>
      <c r="C7" s="10" t="s">
        <v>32</v>
      </c>
      <c r="D7" s="11">
        <v>56404.233760000003</v>
      </c>
      <c r="E7" s="11">
        <v>20</v>
      </c>
      <c r="F7" s="11">
        <f>+D7/750</f>
        <v>75.205645013333339</v>
      </c>
      <c r="G7" s="12">
        <v>22</v>
      </c>
      <c r="H7" s="11">
        <f>20*2</f>
        <v>40</v>
      </c>
      <c r="I7" s="11">
        <v>2</v>
      </c>
      <c r="J7" s="11">
        <v>2</v>
      </c>
      <c r="K7" s="11">
        <f>F7*3*5*1.1</f>
        <v>1240.89314272</v>
      </c>
      <c r="L7" s="13">
        <v>4</v>
      </c>
      <c r="M7" s="13">
        <v>4</v>
      </c>
      <c r="N7" s="11">
        <f>(F7*G7+30+8+1+25)/5*2*1.1</f>
        <v>756.15064372906681</v>
      </c>
      <c r="O7" s="11">
        <f>G7*5*6*1.1</f>
        <v>726.00000000000011</v>
      </c>
      <c r="P7" s="11">
        <f>10*2</f>
        <v>20</v>
      </c>
      <c r="Q7" s="11">
        <f>20*1.1</f>
        <v>22</v>
      </c>
      <c r="R7" s="11">
        <f>F7*1.1</f>
        <v>82.726209514666678</v>
      </c>
      <c r="S7" s="11">
        <f>8*4*1.1</f>
        <v>35.200000000000003</v>
      </c>
      <c r="T7" s="11">
        <f>F7*1.1</f>
        <v>82.726209514666678</v>
      </c>
      <c r="U7" s="11">
        <f>G7*1.1</f>
        <v>24.200000000000003</v>
      </c>
      <c r="V7" s="11">
        <f>F7*1.1</f>
        <v>82.726209514666678</v>
      </c>
      <c r="W7" s="11">
        <f>G7*5*1.1</f>
        <v>121.00000000000001</v>
      </c>
      <c r="X7" s="11">
        <f>F7*2*1.1</f>
        <v>165.45241902933336</v>
      </c>
      <c r="Y7" s="11">
        <f>W7*50%</f>
        <v>60.500000000000007</v>
      </c>
      <c r="Z7" s="11">
        <f>F7*2*1.1</f>
        <v>165.45241902933336</v>
      </c>
      <c r="AA7" s="11">
        <f>G7*1.3</f>
        <v>28.6</v>
      </c>
      <c r="AB7" s="11">
        <f>G7*1.1</f>
        <v>24.200000000000003</v>
      </c>
      <c r="AC7" s="11">
        <f>+D7*1.1</f>
        <v>62044.657136000009</v>
      </c>
      <c r="AD7" s="14"/>
      <c r="AE7" s="14"/>
      <c r="AF7" s="14"/>
      <c r="AG7" s="14"/>
      <c r="AH7" s="14"/>
      <c r="AI7" s="14"/>
      <c r="AJ7" s="14"/>
      <c r="AK7" s="14"/>
      <c r="AL7" s="14"/>
      <c r="AM7" s="14"/>
    </row>
    <row r="8" spans="1:39" s="15" customFormat="1" ht="17.25" customHeight="1" x14ac:dyDescent="0.2">
      <c r="A8" s="10" t="s">
        <v>30</v>
      </c>
      <c r="B8" s="10" t="s">
        <v>31</v>
      </c>
      <c r="C8" s="10" t="s">
        <v>30</v>
      </c>
      <c r="D8" s="11">
        <v>65002.775215000001</v>
      </c>
      <c r="E8" s="11">
        <v>20</v>
      </c>
      <c r="F8" s="11">
        <f t="shared" ref="F8:F62" si="0">+D8/750</f>
        <v>86.670366953333328</v>
      </c>
      <c r="G8" s="12">
        <v>25</v>
      </c>
      <c r="H8" s="11">
        <f t="shared" ref="H8:H18" si="1">20*2</f>
        <v>40</v>
      </c>
      <c r="I8" s="11">
        <v>2</v>
      </c>
      <c r="J8" s="11">
        <v>2</v>
      </c>
      <c r="K8" s="11">
        <f t="shared" ref="K8:K18" si="2">F8*3*5*1.1</f>
        <v>1430.06105473</v>
      </c>
      <c r="L8" s="13">
        <v>4</v>
      </c>
      <c r="M8" s="13">
        <v>4</v>
      </c>
      <c r="N8" s="11">
        <f t="shared" ref="N8:N18" si="3">(F8*G8+30+8+1+25)/5*2*1.1</f>
        <v>981.53403648666665</v>
      </c>
      <c r="O8" s="11">
        <f t="shared" ref="O8:O18" si="4">G8*5*6*1.1</f>
        <v>825.00000000000011</v>
      </c>
      <c r="P8" s="11">
        <f t="shared" ref="P8:P18" si="5">10*2</f>
        <v>20</v>
      </c>
      <c r="Q8" s="11">
        <f t="shared" ref="Q8:Q18" si="6">20*1.1</f>
        <v>22</v>
      </c>
      <c r="R8" s="11">
        <f t="shared" ref="R8:R18" si="7">F8*1.1</f>
        <v>95.337403648666665</v>
      </c>
      <c r="S8" s="11">
        <f t="shared" ref="S8:S18" si="8">8*4*1.1</f>
        <v>35.200000000000003</v>
      </c>
      <c r="T8" s="11">
        <f t="shared" ref="T8:U18" si="9">F8*1.1</f>
        <v>95.337403648666665</v>
      </c>
      <c r="U8" s="11">
        <f t="shared" si="9"/>
        <v>27.500000000000004</v>
      </c>
      <c r="V8" s="11">
        <f t="shared" ref="V8:V18" si="10">F8*1.1</f>
        <v>95.337403648666665</v>
      </c>
      <c r="W8" s="11">
        <f t="shared" ref="W8:W18" si="11">G8*5*1.1</f>
        <v>137.5</v>
      </c>
      <c r="X8" s="11">
        <f t="shared" ref="X8:X18" si="12">F8*2*1.1</f>
        <v>190.67480729733333</v>
      </c>
      <c r="Y8" s="11">
        <f t="shared" ref="Y8:Y18" si="13">W8*50%</f>
        <v>68.75</v>
      </c>
      <c r="Z8" s="11">
        <f t="shared" ref="Z8:Z18" si="14">F8*2*1.1</f>
        <v>190.67480729733333</v>
      </c>
      <c r="AA8" s="11">
        <f t="shared" ref="AA8:AA18" si="15">G8*1.3</f>
        <v>32.5</v>
      </c>
      <c r="AB8" s="11">
        <f t="shared" ref="AB8:AB18" si="16">G8*1.1</f>
        <v>27.500000000000004</v>
      </c>
      <c r="AC8" s="11">
        <f t="shared" ref="AC8:AC18" si="17">+D8*1.1</f>
        <v>71503.052736500002</v>
      </c>
      <c r="AD8" s="14"/>
      <c r="AE8" s="14"/>
      <c r="AF8" s="14"/>
      <c r="AG8" s="14"/>
      <c r="AH8" s="14"/>
      <c r="AI8" s="14"/>
      <c r="AJ8" s="14"/>
      <c r="AK8" s="14"/>
      <c r="AL8" s="14"/>
      <c r="AM8" s="14"/>
    </row>
    <row r="9" spans="1:39" s="15" customFormat="1" ht="17.25" customHeight="1" x14ac:dyDescent="0.2">
      <c r="A9" s="10" t="s">
        <v>30</v>
      </c>
      <c r="B9" s="10" t="s">
        <v>31</v>
      </c>
      <c r="C9" s="10" t="s">
        <v>33</v>
      </c>
      <c r="D9" s="11">
        <v>74162.00232</v>
      </c>
      <c r="E9" s="11">
        <v>20</v>
      </c>
      <c r="F9" s="11">
        <f t="shared" si="0"/>
        <v>98.882669759999999</v>
      </c>
      <c r="G9" s="12">
        <v>29</v>
      </c>
      <c r="H9" s="11">
        <f t="shared" si="1"/>
        <v>40</v>
      </c>
      <c r="I9" s="11">
        <v>2</v>
      </c>
      <c r="J9" s="11">
        <v>2</v>
      </c>
      <c r="K9" s="11">
        <f t="shared" si="2"/>
        <v>1631.5640510400001</v>
      </c>
      <c r="L9" s="13">
        <v>4</v>
      </c>
      <c r="M9" s="13">
        <v>4</v>
      </c>
      <c r="N9" s="11">
        <f t="shared" si="3"/>
        <v>1289.9028661375999</v>
      </c>
      <c r="O9" s="11">
        <f t="shared" si="4"/>
        <v>957.00000000000011</v>
      </c>
      <c r="P9" s="11">
        <f t="shared" si="5"/>
        <v>20</v>
      </c>
      <c r="Q9" s="11">
        <f t="shared" si="6"/>
        <v>22</v>
      </c>
      <c r="R9" s="11">
        <f t="shared" si="7"/>
        <v>108.77093673600001</v>
      </c>
      <c r="S9" s="11">
        <f t="shared" si="8"/>
        <v>35.200000000000003</v>
      </c>
      <c r="T9" s="11">
        <f t="shared" si="9"/>
        <v>108.77093673600001</v>
      </c>
      <c r="U9" s="11">
        <f t="shared" si="9"/>
        <v>31.900000000000002</v>
      </c>
      <c r="V9" s="11">
        <f t="shared" si="10"/>
        <v>108.77093673600001</v>
      </c>
      <c r="W9" s="11">
        <f t="shared" si="11"/>
        <v>159.5</v>
      </c>
      <c r="X9" s="11">
        <f t="shared" si="12"/>
        <v>217.54187347200002</v>
      </c>
      <c r="Y9" s="11">
        <f t="shared" si="13"/>
        <v>79.75</v>
      </c>
      <c r="Z9" s="11">
        <f t="shared" si="14"/>
        <v>217.54187347200002</v>
      </c>
      <c r="AA9" s="11">
        <f t="shared" si="15"/>
        <v>37.700000000000003</v>
      </c>
      <c r="AB9" s="11">
        <f t="shared" si="16"/>
        <v>31.900000000000002</v>
      </c>
      <c r="AC9" s="11">
        <f t="shared" si="17"/>
        <v>81578.202552000002</v>
      </c>
      <c r="AD9" s="14"/>
      <c r="AE9" s="14"/>
      <c r="AF9" s="14"/>
      <c r="AG9" s="14"/>
      <c r="AH9" s="14"/>
      <c r="AI9" s="14"/>
      <c r="AJ9" s="14"/>
      <c r="AK9" s="14"/>
      <c r="AL9" s="14"/>
      <c r="AM9" s="14"/>
    </row>
    <row r="10" spans="1:39" s="15" customFormat="1" ht="17.25" customHeight="1" x14ac:dyDescent="0.2">
      <c r="A10" s="10" t="s">
        <v>30</v>
      </c>
      <c r="B10" s="10" t="s">
        <v>31</v>
      </c>
      <c r="C10" s="10" t="s">
        <v>34</v>
      </c>
      <c r="D10" s="11">
        <v>46588.521735000002</v>
      </c>
      <c r="E10" s="11">
        <v>20</v>
      </c>
      <c r="F10" s="11">
        <f t="shared" si="0"/>
        <v>62.118028980000005</v>
      </c>
      <c r="G10" s="12">
        <v>18</v>
      </c>
      <c r="H10" s="11">
        <f t="shared" si="1"/>
        <v>40</v>
      </c>
      <c r="I10" s="11">
        <v>2</v>
      </c>
      <c r="J10" s="11">
        <v>2</v>
      </c>
      <c r="K10" s="11">
        <f t="shared" si="2"/>
        <v>1024.9474781700001</v>
      </c>
      <c r="L10" s="13">
        <v>4</v>
      </c>
      <c r="M10" s="13">
        <v>4</v>
      </c>
      <c r="N10" s="11">
        <f t="shared" si="3"/>
        <v>520.13478952160006</v>
      </c>
      <c r="O10" s="11">
        <f t="shared" si="4"/>
        <v>594</v>
      </c>
      <c r="P10" s="11">
        <f t="shared" si="5"/>
        <v>20</v>
      </c>
      <c r="Q10" s="11">
        <f t="shared" si="6"/>
        <v>22</v>
      </c>
      <c r="R10" s="11">
        <f t="shared" si="7"/>
        <v>68.329831878000007</v>
      </c>
      <c r="S10" s="11">
        <f t="shared" si="8"/>
        <v>35.200000000000003</v>
      </c>
      <c r="T10" s="11">
        <f t="shared" si="9"/>
        <v>68.329831878000007</v>
      </c>
      <c r="U10" s="11">
        <f t="shared" si="9"/>
        <v>19.8</v>
      </c>
      <c r="V10" s="11">
        <f t="shared" si="10"/>
        <v>68.329831878000007</v>
      </c>
      <c r="W10" s="11">
        <f t="shared" si="11"/>
        <v>99.000000000000014</v>
      </c>
      <c r="X10" s="11">
        <f t="shared" si="12"/>
        <v>136.65966375600001</v>
      </c>
      <c r="Y10" s="11">
        <f t="shared" si="13"/>
        <v>49.500000000000007</v>
      </c>
      <c r="Z10" s="11">
        <f t="shared" si="14"/>
        <v>136.65966375600001</v>
      </c>
      <c r="AA10" s="11">
        <f t="shared" si="15"/>
        <v>23.400000000000002</v>
      </c>
      <c r="AB10" s="11">
        <f t="shared" si="16"/>
        <v>19.8</v>
      </c>
      <c r="AC10" s="11">
        <f t="shared" si="17"/>
        <v>51247.373908500005</v>
      </c>
      <c r="AD10" s="14"/>
      <c r="AE10" s="14"/>
      <c r="AF10" s="14"/>
      <c r="AG10" s="14"/>
      <c r="AH10" s="14"/>
      <c r="AI10" s="14"/>
      <c r="AJ10" s="14"/>
      <c r="AK10" s="14"/>
      <c r="AL10" s="14"/>
      <c r="AM10" s="14"/>
    </row>
    <row r="11" spans="1:39" s="15" customFormat="1" ht="17.25" customHeight="1" x14ac:dyDescent="0.2">
      <c r="A11" s="10" t="s">
        <v>30</v>
      </c>
      <c r="B11" s="10" t="s">
        <v>31</v>
      </c>
      <c r="C11" s="10" t="s">
        <v>35</v>
      </c>
      <c r="D11" s="11">
        <v>43114.498594999997</v>
      </c>
      <c r="E11" s="11">
        <v>20</v>
      </c>
      <c r="F11" s="11">
        <f t="shared" si="0"/>
        <v>57.485998126666665</v>
      </c>
      <c r="G11" s="12">
        <v>17</v>
      </c>
      <c r="H11" s="11">
        <f t="shared" si="1"/>
        <v>40</v>
      </c>
      <c r="I11" s="11">
        <v>2</v>
      </c>
      <c r="J11" s="11">
        <v>2</v>
      </c>
      <c r="K11" s="11">
        <f t="shared" si="2"/>
        <v>948.51896909000004</v>
      </c>
      <c r="L11" s="13">
        <v>4</v>
      </c>
      <c r="M11" s="13">
        <v>4</v>
      </c>
      <c r="N11" s="11">
        <f t="shared" si="3"/>
        <v>458.15526598746669</v>
      </c>
      <c r="O11" s="11">
        <f t="shared" si="4"/>
        <v>561</v>
      </c>
      <c r="P11" s="11">
        <f t="shared" si="5"/>
        <v>20</v>
      </c>
      <c r="Q11" s="11">
        <f t="shared" si="6"/>
        <v>22</v>
      </c>
      <c r="R11" s="11">
        <f t="shared" si="7"/>
        <v>63.234597939333334</v>
      </c>
      <c r="S11" s="11">
        <f t="shared" si="8"/>
        <v>35.200000000000003</v>
      </c>
      <c r="T11" s="11">
        <f t="shared" si="9"/>
        <v>63.234597939333334</v>
      </c>
      <c r="U11" s="11">
        <f t="shared" si="9"/>
        <v>18.700000000000003</v>
      </c>
      <c r="V11" s="11">
        <f t="shared" si="10"/>
        <v>63.234597939333334</v>
      </c>
      <c r="W11" s="11">
        <f t="shared" si="11"/>
        <v>93.500000000000014</v>
      </c>
      <c r="X11" s="11">
        <f t="shared" si="12"/>
        <v>126.46919587866667</v>
      </c>
      <c r="Y11" s="11">
        <f t="shared" si="13"/>
        <v>46.750000000000007</v>
      </c>
      <c r="Z11" s="11">
        <f t="shared" si="14"/>
        <v>126.46919587866667</v>
      </c>
      <c r="AA11" s="11">
        <f t="shared" si="15"/>
        <v>22.1</v>
      </c>
      <c r="AB11" s="11">
        <f t="shared" si="16"/>
        <v>18.700000000000003</v>
      </c>
      <c r="AC11" s="11">
        <f t="shared" si="17"/>
        <v>47425.948454500001</v>
      </c>
      <c r="AD11" s="14"/>
      <c r="AE11" s="14"/>
      <c r="AF11" s="14"/>
      <c r="AG11" s="14"/>
      <c r="AH11" s="14"/>
      <c r="AI11" s="14"/>
      <c r="AJ11" s="14"/>
      <c r="AK11" s="14"/>
      <c r="AL11" s="14"/>
      <c r="AM11" s="14"/>
    </row>
    <row r="12" spans="1:39" ht="17.25" customHeight="1" x14ac:dyDescent="0.2">
      <c r="A12" s="10" t="s">
        <v>30</v>
      </c>
      <c r="B12" s="10" t="s">
        <v>31</v>
      </c>
      <c r="C12" s="10" t="s">
        <v>36</v>
      </c>
      <c r="D12" s="11">
        <v>64146.151509999996</v>
      </c>
      <c r="E12" s="11">
        <v>20</v>
      </c>
      <c r="F12" s="11">
        <f t="shared" si="0"/>
        <v>85.528202013333328</v>
      </c>
      <c r="G12" s="12">
        <v>25</v>
      </c>
      <c r="H12" s="11">
        <f t="shared" si="1"/>
        <v>40</v>
      </c>
      <c r="I12" s="11">
        <v>2</v>
      </c>
      <c r="J12" s="11">
        <v>2</v>
      </c>
      <c r="K12" s="11">
        <f t="shared" si="2"/>
        <v>1411.21533322</v>
      </c>
      <c r="L12" s="13">
        <v>4</v>
      </c>
      <c r="M12" s="13">
        <v>4</v>
      </c>
      <c r="N12" s="11">
        <f t="shared" si="3"/>
        <v>968.97022214666663</v>
      </c>
      <c r="O12" s="11">
        <f t="shared" si="4"/>
        <v>825.00000000000011</v>
      </c>
      <c r="P12" s="11">
        <f t="shared" si="5"/>
        <v>20</v>
      </c>
      <c r="Q12" s="11">
        <f t="shared" si="6"/>
        <v>22</v>
      </c>
      <c r="R12" s="11">
        <f t="shared" si="7"/>
        <v>94.081022214666675</v>
      </c>
      <c r="S12" s="11">
        <f t="shared" si="8"/>
        <v>35.200000000000003</v>
      </c>
      <c r="T12" s="11">
        <f t="shared" si="9"/>
        <v>94.081022214666675</v>
      </c>
      <c r="U12" s="11">
        <f t="shared" si="9"/>
        <v>27.500000000000004</v>
      </c>
      <c r="V12" s="11">
        <f t="shared" si="10"/>
        <v>94.081022214666675</v>
      </c>
      <c r="W12" s="11">
        <f t="shared" si="11"/>
        <v>137.5</v>
      </c>
      <c r="X12" s="11">
        <f t="shared" si="12"/>
        <v>188.16204442933335</v>
      </c>
      <c r="Y12" s="11">
        <f t="shared" si="13"/>
        <v>68.75</v>
      </c>
      <c r="Z12" s="11">
        <f t="shared" si="14"/>
        <v>188.16204442933335</v>
      </c>
      <c r="AA12" s="11">
        <f t="shared" si="15"/>
        <v>32.5</v>
      </c>
      <c r="AB12" s="11">
        <f t="shared" si="16"/>
        <v>27.500000000000004</v>
      </c>
      <c r="AC12" s="11">
        <f t="shared" si="17"/>
        <v>70560.766661000001</v>
      </c>
      <c r="AD12" s="1"/>
      <c r="AE12" s="1"/>
      <c r="AF12" s="1"/>
      <c r="AG12" s="1"/>
      <c r="AH12" s="1"/>
      <c r="AI12" s="1"/>
      <c r="AJ12" s="1"/>
      <c r="AK12" s="1"/>
      <c r="AL12" s="1"/>
      <c r="AM12" s="1"/>
    </row>
    <row r="13" spans="1:39" ht="17.25" customHeight="1" x14ac:dyDescent="0.2">
      <c r="A13" s="10" t="s">
        <v>30</v>
      </c>
      <c r="B13" s="10" t="s">
        <v>31</v>
      </c>
      <c r="C13" s="10" t="s">
        <v>37</v>
      </c>
      <c r="D13" s="11">
        <v>43225.150464999999</v>
      </c>
      <c r="E13" s="11">
        <v>20</v>
      </c>
      <c r="F13" s="11">
        <f t="shared" si="0"/>
        <v>57.633533953333334</v>
      </c>
      <c r="G13" s="12">
        <v>17</v>
      </c>
      <c r="H13" s="11">
        <f t="shared" si="1"/>
        <v>40</v>
      </c>
      <c r="I13" s="11">
        <v>2</v>
      </c>
      <c r="J13" s="11">
        <v>2</v>
      </c>
      <c r="K13" s="11">
        <f t="shared" si="2"/>
        <v>950.95331023000006</v>
      </c>
      <c r="L13" s="13">
        <v>4</v>
      </c>
      <c r="M13" s="13">
        <v>4</v>
      </c>
      <c r="N13" s="11">
        <f t="shared" si="3"/>
        <v>459.25883397093338</v>
      </c>
      <c r="O13" s="11">
        <f t="shared" si="4"/>
        <v>561</v>
      </c>
      <c r="P13" s="11">
        <f t="shared" si="5"/>
        <v>20</v>
      </c>
      <c r="Q13" s="11">
        <f t="shared" si="6"/>
        <v>22</v>
      </c>
      <c r="R13" s="11">
        <f t="shared" si="7"/>
        <v>63.396887348666674</v>
      </c>
      <c r="S13" s="11">
        <f t="shared" si="8"/>
        <v>35.200000000000003</v>
      </c>
      <c r="T13" s="11">
        <f t="shared" si="9"/>
        <v>63.396887348666674</v>
      </c>
      <c r="U13" s="11">
        <f t="shared" si="9"/>
        <v>18.700000000000003</v>
      </c>
      <c r="V13" s="11">
        <f t="shared" si="10"/>
        <v>63.396887348666674</v>
      </c>
      <c r="W13" s="11">
        <f t="shared" si="11"/>
        <v>93.500000000000014</v>
      </c>
      <c r="X13" s="11">
        <f t="shared" si="12"/>
        <v>126.79377469733335</v>
      </c>
      <c r="Y13" s="11">
        <f t="shared" si="13"/>
        <v>46.750000000000007</v>
      </c>
      <c r="Z13" s="11">
        <f t="shared" si="14"/>
        <v>126.79377469733335</v>
      </c>
      <c r="AA13" s="11">
        <f t="shared" si="15"/>
        <v>22.1</v>
      </c>
      <c r="AB13" s="11">
        <f t="shared" si="16"/>
        <v>18.700000000000003</v>
      </c>
      <c r="AC13" s="11">
        <f t="shared" si="17"/>
        <v>47547.665511500003</v>
      </c>
      <c r="AD13" s="1"/>
      <c r="AE13" s="1"/>
      <c r="AF13" s="1"/>
      <c r="AG13" s="1"/>
      <c r="AH13" s="1"/>
      <c r="AI13" s="1"/>
      <c r="AJ13" s="1"/>
      <c r="AK13" s="1"/>
      <c r="AL13" s="1"/>
      <c r="AM13" s="1"/>
    </row>
    <row r="14" spans="1:39" ht="17.25" customHeight="1" x14ac:dyDescent="0.2">
      <c r="A14" s="10" t="s">
        <v>30</v>
      </c>
      <c r="B14" s="10" t="s">
        <v>31</v>
      </c>
      <c r="C14" s="10" t="s">
        <v>38</v>
      </c>
      <c r="D14" s="11">
        <v>42710.507875000003</v>
      </c>
      <c r="E14" s="11">
        <v>20</v>
      </c>
      <c r="F14" s="11">
        <f t="shared" si="0"/>
        <v>56.947343833333335</v>
      </c>
      <c r="G14" s="12">
        <v>17</v>
      </c>
      <c r="H14" s="11">
        <f t="shared" si="1"/>
        <v>40</v>
      </c>
      <c r="I14" s="11">
        <v>2</v>
      </c>
      <c r="J14" s="11">
        <v>2</v>
      </c>
      <c r="K14" s="11">
        <f t="shared" si="2"/>
        <v>939.63117325000019</v>
      </c>
      <c r="L14" s="13">
        <v>4</v>
      </c>
      <c r="M14" s="13">
        <v>4</v>
      </c>
      <c r="N14" s="11">
        <f t="shared" si="3"/>
        <v>454.12613187333329</v>
      </c>
      <c r="O14" s="11">
        <f t="shared" si="4"/>
        <v>561</v>
      </c>
      <c r="P14" s="11">
        <f t="shared" si="5"/>
        <v>20</v>
      </c>
      <c r="Q14" s="11">
        <f t="shared" si="6"/>
        <v>22</v>
      </c>
      <c r="R14" s="11">
        <f t="shared" si="7"/>
        <v>62.642078216666675</v>
      </c>
      <c r="S14" s="11">
        <f t="shared" si="8"/>
        <v>35.200000000000003</v>
      </c>
      <c r="T14" s="11">
        <f t="shared" si="9"/>
        <v>62.642078216666675</v>
      </c>
      <c r="U14" s="11">
        <f t="shared" si="9"/>
        <v>18.700000000000003</v>
      </c>
      <c r="V14" s="11">
        <f t="shared" si="10"/>
        <v>62.642078216666675</v>
      </c>
      <c r="W14" s="11">
        <f t="shared" si="11"/>
        <v>93.500000000000014</v>
      </c>
      <c r="X14" s="11">
        <f t="shared" si="12"/>
        <v>125.28415643333335</v>
      </c>
      <c r="Y14" s="11">
        <f t="shared" si="13"/>
        <v>46.750000000000007</v>
      </c>
      <c r="Z14" s="11">
        <f t="shared" si="14"/>
        <v>125.28415643333335</v>
      </c>
      <c r="AA14" s="11">
        <f t="shared" si="15"/>
        <v>22.1</v>
      </c>
      <c r="AB14" s="11">
        <f t="shared" si="16"/>
        <v>18.700000000000003</v>
      </c>
      <c r="AC14" s="11">
        <f t="shared" si="17"/>
        <v>46981.558662500007</v>
      </c>
      <c r="AD14" s="1"/>
      <c r="AE14" s="1"/>
      <c r="AF14" s="1"/>
      <c r="AG14" s="1"/>
      <c r="AH14" s="1"/>
      <c r="AI14" s="1"/>
      <c r="AJ14" s="1"/>
      <c r="AK14" s="1"/>
      <c r="AL14" s="1"/>
      <c r="AM14" s="1"/>
    </row>
    <row r="15" spans="1:39" ht="17.25" customHeight="1" x14ac:dyDescent="0.2">
      <c r="A15" s="10" t="s">
        <v>30</v>
      </c>
      <c r="B15" s="10" t="s">
        <v>31</v>
      </c>
      <c r="C15" s="10" t="s">
        <v>39</v>
      </c>
      <c r="D15" s="11">
        <v>54214.960519999993</v>
      </c>
      <c r="E15" s="11">
        <v>20</v>
      </c>
      <c r="F15" s="11">
        <f t="shared" si="0"/>
        <v>72.286614026666655</v>
      </c>
      <c r="G15" s="12">
        <v>21</v>
      </c>
      <c r="H15" s="11">
        <f t="shared" si="1"/>
        <v>40</v>
      </c>
      <c r="I15" s="11">
        <v>2</v>
      </c>
      <c r="J15" s="11">
        <v>2</v>
      </c>
      <c r="K15" s="11">
        <f t="shared" si="2"/>
        <v>1192.7291314399999</v>
      </c>
      <c r="L15" s="13">
        <v>4</v>
      </c>
      <c r="M15" s="13">
        <v>4</v>
      </c>
      <c r="N15" s="11">
        <f t="shared" si="3"/>
        <v>696.08831360639999</v>
      </c>
      <c r="O15" s="11">
        <f t="shared" si="4"/>
        <v>693</v>
      </c>
      <c r="P15" s="11">
        <f t="shared" si="5"/>
        <v>20</v>
      </c>
      <c r="Q15" s="11">
        <f t="shared" si="6"/>
        <v>22</v>
      </c>
      <c r="R15" s="11">
        <f t="shared" si="7"/>
        <v>79.515275429333329</v>
      </c>
      <c r="S15" s="11">
        <f t="shared" si="8"/>
        <v>35.200000000000003</v>
      </c>
      <c r="T15" s="11">
        <f t="shared" si="9"/>
        <v>79.515275429333329</v>
      </c>
      <c r="U15" s="11">
        <f t="shared" si="9"/>
        <v>23.1</v>
      </c>
      <c r="V15" s="11">
        <f t="shared" si="10"/>
        <v>79.515275429333329</v>
      </c>
      <c r="W15" s="11">
        <f t="shared" si="11"/>
        <v>115.50000000000001</v>
      </c>
      <c r="X15" s="11">
        <f t="shared" si="12"/>
        <v>159.03055085866666</v>
      </c>
      <c r="Y15" s="11">
        <f t="shared" si="13"/>
        <v>57.750000000000007</v>
      </c>
      <c r="Z15" s="11">
        <f t="shared" si="14"/>
        <v>159.03055085866666</v>
      </c>
      <c r="AA15" s="11">
        <f t="shared" si="15"/>
        <v>27.3</v>
      </c>
      <c r="AB15" s="11">
        <f t="shared" si="16"/>
        <v>23.1</v>
      </c>
      <c r="AC15" s="11">
        <f t="shared" si="17"/>
        <v>59636.456571999996</v>
      </c>
      <c r="AD15" s="1"/>
      <c r="AE15" s="1"/>
      <c r="AF15" s="1"/>
      <c r="AG15" s="1"/>
      <c r="AH15" s="1"/>
      <c r="AI15" s="1"/>
      <c r="AJ15" s="1"/>
      <c r="AK15" s="1"/>
      <c r="AL15" s="1"/>
      <c r="AM15" s="1"/>
    </row>
    <row r="16" spans="1:39" ht="17.25" customHeight="1" x14ac:dyDescent="0.2">
      <c r="A16" s="10" t="s">
        <v>30</v>
      </c>
      <c r="B16" s="10" t="s">
        <v>31</v>
      </c>
      <c r="C16" s="10" t="s">
        <v>40</v>
      </c>
      <c r="D16" s="11">
        <v>29471.642865000002</v>
      </c>
      <c r="E16" s="11"/>
      <c r="F16" s="11">
        <f t="shared" si="0"/>
        <v>39.29552382</v>
      </c>
      <c r="G16" s="12">
        <v>11</v>
      </c>
      <c r="H16" s="11">
        <f t="shared" si="1"/>
        <v>40</v>
      </c>
      <c r="I16" s="11">
        <v>2</v>
      </c>
      <c r="J16" s="11">
        <v>2</v>
      </c>
      <c r="K16" s="11">
        <f t="shared" si="2"/>
        <v>648.37614303000009</v>
      </c>
      <c r="L16" s="13">
        <v>4</v>
      </c>
      <c r="M16" s="13">
        <v>4</v>
      </c>
      <c r="N16" s="11">
        <f t="shared" si="3"/>
        <v>218.35033528880004</v>
      </c>
      <c r="O16" s="11">
        <f t="shared" si="4"/>
        <v>363.00000000000006</v>
      </c>
      <c r="P16" s="11">
        <f t="shared" si="5"/>
        <v>20</v>
      </c>
      <c r="Q16" s="11">
        <f t="shared" si="6"/>
        <v>22</v>
      </c>
      <c r="R16" s="11">
        <f t="shared" si="7"/>
        <v>43.225076202000004</v>
      </c>
      <c r="S16" s="11">
        <f t="shared" si="8"/>
        <v>35.200000000000003</v>
      </c>
      <c r="T16" s="11">
        <f t="shared" si="9"/>
        <v>43.225076202000004</v>
      </c>
      <c r="U16" s="11">
        <f t="shared" si="9"/>
        <v>12.100000000000001</v>
      </c>
      <c r="V16" s="11">
        <f t="shared" si="10"/>
        <v>43.225076202000004</v>
      </c>
      <c r="W16" s="11">
        <f t="shared" si="11"/>
        <v>60.500000000000007</v>
      </c>
      <c r="X16" s="11">
        <f t="shared" si="12"/>
        <v>86.450152404000008</v>
      </c>
      <c r="Y16" s="11">
        <f t="shared" si="13"/>
        <v>30.250000000000004</v>
      </c>
      <c r="Z16" s="11">
        <f t="shared" si="14"/>
        <v>86.450152404000008</v>
      </c>
      <c r="AA16" s="11">
        <f t="shared" si="15"/>
        <v>14.3</v>
      </c>
      <c r="AB16" s="11">
        <f t="shared" si="16"/>
        <v>12.100000000000001</v>
      </c>
      <c r="AC16" s="11">
        <f t="shared" si="17"/>
        <v>32418.807151500005</v>
      </c>
      <c r="AD16" s="1"/>
      <c r="AE16" s="1"/>
      <c r="AF16" s="1"/>
      <c r="AG16" s="1"/>
      <c r="AH16" s="1"/>
      <c r="AI16" s="1"/>
      <c r="AJ16" s="1"/>
      <c r="AK16" s="1"/>
      <c r="AL16" s="1"/>
      <c r="AM16" s="1"/>
    </row>
    <row r="17" spans="1:39" ht="17.25" customHeight="1" x14ac:dyDescent="0.2">
      <c r="A17" s="10" t="s">
        <v>30</v>
      </c>
      <c r="B17" s="10" t="s">
        <v>31</v>
      </c>
      <c r="C17" s="10" t="s">
        <v>41</v>
      </c>
      <c r="D17" s="11">
        <v>49880.971840000006</v>
      </c>
      <c r="E17" s="11">
        <v>20</v>
      </c>
      <c r="F17" s="11">
        <f t="shared" si="0"/>
        <v>66.507962453333334</v>
      </c>
      <c r="G17" s="12">
        <v>19</v>
      </c>
      <c r="H17" s="11">
        <f t="shared" si="1"/>
        <v>40</v>
      </c>
      <c r="I17" s="11">
        <v>2</v>
      </c>
      <c r="J17" s="11">
        <v>2</v>
      </c>
      <c r="K17" s="11">
        <f t="shared" si="2"/>
        <v>1097.3813804800002</v>
      </c>
      <c r="L17" s="13">
        <v>4</v>
      </c>
      <c r="M17" s="13">
        <v>4</v>
      </c>
      <c r="N17" s="11">
        <f t="shared" si="3"/>
        <v>584.16656610986672</v>
      </c>
      <c r="O17" s="11">
        <f t="shared" si="4"/>
        <v>627</v>
      </c>
      <c r="P17" s="11">
        <f t="shared" si="5"/>
        <v>20</v>
      </c>
      <c r="Q17" s="11">
        <f t="shared" si="6"/>
        <v>22</v>
      </c>
      <c r="R17" s="11">
        <f t="shared" si="7"/>
        <v>73.158758698666674</v>
      </c>
      <c r="S17" s="11">
        <f t="shared" si="8"/>
        <v>35.200000000000003</v>
      </c>
      <c r="T17" s="11">
        <f t="shared" si="9"/>
        <v>73.158758698666674</v>
      </c>
      <c r="U17" s="11">
        <f t="shared" si="9"/>
        <v>20.900000000000002</v>
      </c>
      <c r="V17" s="11">
        <f t="shared" si="10"/>
        <v>73.158758698666674</v>
      </c>
      <c r="W17" s="11">
        <f t="shared" si="11"/>
        <v>104.50000000000001</v>
      </c>
      <c r="X17" s="11">
        <f t="shared" si="12"/>
        <v>146.31751739733335</v>
      </c>
      <c r="Y17" s="11">
        <f t="shared" si="13"/>
        <v>52.250000000000007</v>
      </c>
      <c r="Z17" s="11">
        <f t="shared" si="14"/>
        <v>146.31751739733335</v>
      </c>
      <c r="AA17" s="11">
        <f t="shared" si="15"/>
        <v>24.7</v>
      </c>
      <c r="AB17" s="11">
        <f t="shared" si="16"/>
        <v>20.900000000000002</v>
      </c>
      <c r="AC17" s="11">
        <f t="shared" si="17"/>
        <v>54869.069024000011</v>
      </c>
      <c r="AD17" s="1"/>
      <c r="AE17" s="1"/>
      <c r="AF17" s="1"/>
      <c r="AG17" s="1"/>
      <c r="AH17" s="1"/>
      <c r="AI17" s="1"/>
      <c r="AJ17" s="1"/>
      <c r="AK17" s="1"/>
      <c r="AL17" s="1"/>
      <c r="AM17" s="1"/>
    </row>
    <row r="18" spans="1:39" ht="17.25" customHeight="1" x14ac:dyDescent="0.2">
      <c r="A18" s="10" t="s">
        <v>30</v>
      </c>
      <c r="B18" s="10" t="s">
        <v>31</v>
      </c>
      <c r="C18" s="10" t="s">
        <v>42</v>
      </c>
      <c r="D18" s="11">
        <v>40181.48141</v>
      </c>
      <c r="E18" s="11">
        <v>20</v>
      </c>
      <c r="F18" s="11">
        <f t="shared" si="0"/>
        <v>53.575308546666669</v>
      </c>
      <c r="G18" s="12">
        <v>16</v>
      </c>
      <c r="H18" s="11">
        <f t="shared" si="1"/>
        <v>40</v>
      </c>
      <c r="I18" s="11">
        <v>2</v>
      </c>
      <c r="J18" s="11">
        <v>2</v>
      </c>
      <c r="K18" s="11">
        <f t="shared" si="2"/>
        <v>883.99259102000019</v>
      </c>
      <c r="L18" s="13">
        <v>4</v>
      </c>
      <c r="M18" s="13">
        <v>4</v>
      </c>
      <c r="N18" s="11">
        <f t="shared" si="3"/>
        <v>405.33017216853341</v>
      </c>
      <c r="O18" s="11">
        <f t="shared" si="4"/>
        <v>528</v>
      </c>
      <c r="P18" s="11">
        <f t="shared" si="5"/>
        <v>20</v>
      </c>
      <c r="Q18" s="11">
        <f t="shared" si="6"/>
        <v>22</v>
      </c>
      <c r="R18" s="11">
        <f t="shared" si="7"/>
        <v>58.932839401333339</v>
      </c>
      <c r="S18" s="11">
        <f t="shared" si="8"/>
        <v>35.200000000000003</v>
      </c>
      <c r="T18" s="11">
        <f t="shared" si="9"/>
        <v>58.932839401333339</v>
      </c>
      <c r="U18" s="11">
        <f t="shared" si="9"/>
        <v>17.600000000000001</v>
      </c>
      <c r="V18" s="11">
        <f t="shared" si="10"/>
        <v>58.932839401333339</v>
      </c>
      <c r="W18" s="11">
        <f t="shared" si="11"/>
        <v>88</v>
      </c>
      <c r="X18" s="11">
        <f t="shared" si="12"/>
        <v>117.86567880266668</v>
      </c>
      <c r="Y18" s="11">
        <f t="shared" si="13"/>
        <v>44</v>
      </c>
      <c r="Z18" s="11">
        <f t="shared" si="14"/>
        <v>117.86567880266668</v>
      </c>
      <c r="AA18" s="11">
        <f t="shared" si="15"/>
        <v>20.8</v>
      </c>
      <c r="AB18" s="11">
        <f t="shared" si="16"/>
        <v>17.600000000000001</v>
      </c>
      <c r="AC18" s="11">
        <f t="shared" si="17"/>
        <v>44199.629551000005</v>
      </c>
      <c r="AD18" s="1"/>
      <c r="AE18" s="1"/>
      <c r="AF18" s="1"/>
      <c r="AG18" s="1"/>
      <c r="AH18" s="1"/>
      <c r="AI18" s="1"/>
      <c r="AJ18" s="1"/>
      <c r="AK18" s="1"/>
      <c r="AL18" s="1"/>
      <c r="AM18" s="1"/>
    </row>
    <row r="19" spans="1:39" s="19" customFormat="1" ht="17.25" customHeight="1" x14ac:dyDescent="0.25">
      <c r="A19" s="31" t="s">
        <v>43</v>
      </c>
      <c r="B19" s="32"/>
      <c r="C19" s="16">
        <v>12</v>
      </c>
      <c r="D19" s="17">
        <f>SUM(D7:D18)</f>
        <v>609102.89810999995</v>
      </c>
      <c r="E19" s="17">
        <f t="shared" ref="E19:AC19" si="18">SUM(E7:E18)</f>
        <v>220</v>
      </c>
      <c r="F19" s="17">
        <f t="shared" si="18"/>
        <v>812.13719747999994</v>
      </c>
      <c r="G19" s="17">
        <f t="shared" si="18"/>
        <v>237</v>
      </c>
      <c r="H19" s="17">
        <f t="shared" si="18"/>
        <v>480</v>
      </c>
      <c r="I19" s="17">
        <f t="shared" si="18"/>
        <v>24</v>
      </c>
      <c r="J19" s="17">
        <f t="shared" si="18"/>
        <v>24</v>
      </c>
      <c r="K19" s="17">
        <f t="shared" si="18"/>
        <v>13400.263758419998</v>
      </c>
      <c r="L19" s="17">
        <f t="shared" si="18"/>
        <v>48</v>
      </c>
      <c r="M19" s="17">
        <f t="shared" si="18"/>
        <v>48</v>
      </c>
      <c r="N19" s="17">
        <f t="shared" si="18"/>
        <v>7792.1681770269333</v>
      </c>
      <c r="O19" s="17">
        <f t="shared" si="18"/>
        <v>7821.0000000000009</v>
      </c>
      <c r="P19" s="17">
        <f t="shared" si="18"/>
        <v>240</v>
      </c>
      <c r="Q19" s="17">
        <f t="shared" si="18"/>
        <v>264</v>
      </c>
      <c r="R19" s="17">
        <f t="shared" si="18"/>
        <v>893.35091722800018</v>
      </c>
      <c r="S19" s="17">
        <f t="shared" si="18"/>
        <v>422.39999999999992</v>
      </c>
      <c r="T19" s="17">
        <f t="shared" si="18"/>
        <v>893.35091722800018</v>
      </c>
      <c r="U19" s="17">
        <f t="shared" si="18"/>
        <v>260.7</v>
      </c>
      <c r="V19" s="17">
        <f t="shared" si="18"/>
        <v>893.35091722800018</v>
      </c>
      <c r="W19" s="17">
        <f t="shared" si="18"/>
        <v>1303.5</v>
      </c>
      <c r="X19" s="17">
        <f t="shared" si="18"/>
        <v>1786.7018344560004</v>
      </c>
      <c r="Y19" s="17">
        <f t="shared" si="18"/>
        <v>651.75</v>
      </c>
      <c r="Z19" s="17">
        <f t="shared" si="18"/>
        <v>1786.7018344560004</v>
      </c>
      <c r="AA19" s="17">
        <f t="shared" si="18"/>
        <v>308.10000000000002</v>
      </c>
      <c r="AB19" s="17">
        <f t="shared" si="18"/>
        <v>260.7</v>
      </c>
      <c r="AC19" s="17">
        <f t="shared" si="18"/>
        <v>670013.18792099995</v>
      </c>
      <c r="AD19" s="18"/>
      <c r="AE19" s="18"/>
      <c r="AF19" s="18"/>
      <c r="AG19" s="18"/>
      <c r="AH19" s="18"/>
      <c r="AI19" s="18"/>
      <c r="AJ19" s="18"/>
      <c r="AK19" s="18"/>
      <c r="AL19" s="18"/>
      <c r="AM19" s="18"/>
    </row>
    <row r="20" spans="1:39" ht="17.25" customHeight="1" x14ac:dyDescent="0.2">
      <c r="A20" s="10" t="s">
        <v>30</v>
      </c>
      <c r="B20" s="10" t="s">
        <v>44</v>
      </c>
      <c r="C20" s="10" t="s">
        <v>45</v>
      </c>
      <c r="D20" s="11">
        <v>39437.737464999998</v>
      </c>
      <c r="E20" s="11">
        <v>20</v>
      </c>
      <c r="F20" s="11">
        <f t="shared" si="0"/>
        <v>52.583649953333328</v>
      </c>
      <c r="G20" s="20">
        <f t="shared" ref="G20:G24" si="19">ROUND((($D20*0.9/750/3)+($D20*0.1/1500/5)),0)</f>
        <v>16</v>
      </c>
      <c r="H20" s="11">
        <f t="shared" ref="H20:H24" si="20">20*2</f>
        <v>40</v>
      </c>
      <c r="I20" s="11">
        <v>2</v>
      </c>
      <c r="J20" s="11">
        <v>2</v>
      </c>
      <c r="K20" s="11">
        <f t="shared" ref="K20:K24" si="21">F20*3*5*1.1</f>
        <v>867.63022423000007</v>
      </c>
      <c r="L20" s="11">
        <v>4</v>
      </c>
      <c r="M20" s="11">
        <v>4</v>
      </c>
      <c r="N20" s="11">
        <f t="shared" ref="N20:N24" si="22">(F20*G20+30+8+1+25)/5*2*1.1</f>
        <v>398.34889567146666</v>
      </c>
      <c r="O20" s="11">
        <f t="shared" ref="O20:O24" si="23">G20*5*6*1.1</f>
        <v>528</v>
      </c>
      <c r="P20" s="11">
        <f t="shared" ref="P20:P24" si="24">10*2</f>
        <v>20</v>
      </c>
      <c r="Q20" s="11">
        <f t="shared" ref="Q20:Q24" si="25">20*1.1</f>
        <v>22</v>
      </c>
      <c r="R20" s="11">
        <f t="shared" ref="R20:R24" si="26">F20*1.1</f>
        <v>57.842014948666666</v>
      </c>
      <c r="S20" s="11">
        <f t="shared" ref="S20:S24" si="27">8*4*1.1</f>
        <v>35.200000000000003</v>
      </c>
      <c r="T20" s="11">
        <f t="shared" ref="T20:U24" si="28">F20*1.1</f>
        <v>57.842014948666666</v>
      </c>
      <c r="U20" s="11">
        <f t="shared" si="28"/>
        <v>17.600000000000001</v>
      </c>
      <c r="V20" s="11">
        <f t="shared" ref="V20:V24" si="29">F20*1.1</f>
        <v>57.842014948666666</v>
      </c>
      <c r="W20" s="11">
        <f t="shared" ref="W20:W24" si="30">G20*5*1.1</f>
        <v>88</v>
      </c>
      <c r="X20" s="11">
        <f t="shared" ref="X20:X24" si="31">F20*2*1.1</f>
        <v>115.68402989733333</v>
      </c>
      <c r="Y20" s="11">
        <f t="shared" ref="Y20:Y24" si="32">W20*50%</f>
        <v>44</v>
      </c>
      <c r="Z20" s="11">
        <f t="shared" ref="Z20:Z24" si="33">F20*2*1.1</f>
        <v>115.68402989733333</v>
      </c>
      <c r="AA20" s="11">
        <f t="shared" ref="AA20:AA24" si="34">G20*1.3</f>
        <v>20.8</v>
      </c>
      <c r="AB20" s="11">
        <f t="shared" ref="AB20:AB24" si="35">G20*1.1</f>
        <v>17.600000000000001</v>
      </c>
      <c r="AC20" s="11">
        <f t="shared" ref="AC20:AC24" si="36">+D20*1.1</f>
        <v>43381.511211500001</v>
      </c>
      <c r="AD20" s="1"/>
      <c r="AE20" s="1"/>
      <c r="AF20" s="1"/>
      <c r="AG20" s="1"/>
      <c r="AH20" s="1"/>
      <c r="AI20" s="1"/>
      <c r="AJ20" s="1"/>
      <c r="AK20" s="1"/>
      <c r="AL20" s="1"/>
      <c r="AM20" s="1"/>
    </row>
    <row r="21" spans="1:39" ht="17.25" customHeight="1" x14ac:dyDescent="0.2">
      <c r="A21" s="10" t="s">
        <v>30</v>
      </c>
      <c r="B21" s="10" t="s">
        <v>44</v>
      </c>
      <c r="C21" s="10" t="s">
        <v>44</v>
      </c>
      <c r="D21" s="11">
        <v>60607.148244999997</v>
      </c>
      <c r="E21" s="11">
        <v>20</v>
      </c>
      <c r="F21" s="11">
        <f t="shared" si="0"/>
        <v>80.809530993333325</v>
      </c>
      <c r="G21" s="20">
        <f t="shared" si="19"/>
        <v>25</v>
      </c>
      <c r="H21" s="11">
        <f t="shared" si="20"/>
        <v>40</v>
      </c>
      <c r="I21" s="11">
        <v>2</v>
      </c>
      <c r="J21" s="11">
        <v>2</v>
      </c>
      <c r="K21" s="11">
        <f t="shared" si="21"/>
        <v>1333.3572613899998</v>
      </c>
      <c r="L21" s="11">
        <v>4</v>
      </c>
      <c r="M21" s="11">
        <v>4</v>
      </c>
      <c r="N21" s="11">
        <f t="shared" si="22"/>
        <v>917.06484092666653</v>
      </c>
      <c r="O21" s="11">
        <f t="shared" si="23"/>
        <v>825.00000000000011</v>
      </c>
      <c r="P21" s="11">
        <f t="shared" si="24"/>
        <v>20</v>
      </c>
      <c r="Q21" s="11">
        <f t="shared" si="25"/>
        <v>22</v>
      </c>
      <c r="R21" s="11">
        <f t="shared" si="26"/>
        <v>88.890484092666668</v>
      </c>
      <c r="S21" s="11">
        <f t="shared" si="27"/>
        <v>35.200000000000003</v>
      </c>
      <c r="T21" s="11">
        <f t="shared" si="28"/>
        <v>88.890484092666668</v>
      </c>
      <c r="U21" s="11">
        <f t="shared" si="28"/>
        <v>27.500000000000004</v>
      </c>
      <c r="V21" s="11">
        <f t="shared" si="29"/>
        <v>88.890484092666668</v>
      </c>
      <c r="W21" s="11">
        <f t="shared" si="30"/>
        <v>137.5</v>
      </c>
      <c r="X21" s="11">
        <f t="shared" si="31"/>
        <v>177.78096818533334</v>
      </c>
      <c r="Y21" s="11">
        <f t="shared" si="32"/>
        <v>68.75</v>
      </c>
      <c r="Z21" s="11">
        <f t="shared" si="33"/>
        <v>177.78096818533334</v>
      </c>
      <c r="AA21" s="11">
        <f t="shared" si="34"/>
        <v>32.5</v>
      </c>
      <c r="AB21" s="11">
        <f t="shared" si="35"/>
        <v>27.500000000000004</v>
      </c>
      <c r="AC21" s="11">
        <f t="shared" si="36"/>
        <v>66667.863069500003</v>
      </c>
      <c r="AD21" s="1"/>
      <c r="AE21" s="1"/>
      <c r="AF21" s="1"/>
      <c r="AG21" s="1"/>
      <c r="AH21" s="1"/>
      <c r="AI21" s="1"/>
      <c r="AJ21" s="1"/>
      <c r="AK21" s="1"/>
      <c r="AL21" s="1"/>
      <c r="AM21" s="1"/>
    </row>
    <row r="22" spans="1:39" ht="17.25" customHeight="1" x14ac:dyDescent="0.2">
      <c r="A22" s="10" t="s">
        <v>30</v>
      </c>
      <c r="B22" s="10" t="s">
        <v>44</v>
      </c>
      <c r="C22" s="10" t="s">
        <v>46</v>
      </c>
      <c r="D22" s="11">
        <v>37711.865344999998</v>
      </c>
      <c r="E22" s="11">
        <v>20</v>
      </c>
      <c r="F22" s="11">
        <f t="shared" si="0"/>
        <v>50.282487126666666</v>
      </c>
      <c r="G22" s="20">
        <f t="shared" si="19"/>
        <v>16</v>
      </c>
      <c r="H22" s="11">
        <f t="shared" si="20"/>
        <v>40</v>
      </c>
      <c r="I22" s="11">
        <v>2</v>
      </c>
      <c r="J22" s="11">
        <v>2</v>
      </c>
      <c r="K22" s="11">
        <f t="shared" si="21"/>
        <v>829.66103759000009</v>
      </c>
      <c r="L22" s="11">
        <v>4</v>
      </c>
      <c r="M22" s="11">
        <v>4</v>
      </c>
      <c r="N22" s="11">
        <f t="shared" si="22"/>
        <v>382.14870937173339</v>
      </c>
      <c r="O22" s="11">
        <f t="shared" si="23"/>
        <v>528</v>
      </c>
      <c r="P22" s="11">
        <f t="shared" si="24"/>
        <v>20</v>
      </c>
      <c r="Q22" s="11">
        <f t="shared" si="25"/>
        <v>22</v>
      </c>
      <c r="R22" s="11">
        <f t="shared" si="26"/>
        <v>55.31073583933334</v>
      </c>
      <c r="S22" s="11">
        <f t="shared" si="27"/>
        <v>35.200000000000003</v>
      </c>
      <c r="T22" s="11">
        <f t="shared" si="28"/>
        <v>55.31073583933334</v>
      </c>
      <c r="U22" s="11">
        <f t="shared" si="28"/>
        <v>17.600000000000001</v>
      </c>
      <c r="V22" s="11">
        <f t="shared" si="29"/>
        <v>55.31073583933334</v>
      </c>
      <c r="W22" s="11">
        <f t="shared" si="30"/>
        <v>88</v>
      </c>
      <c r="X22" s="11">
        <f t="shared" si="31"/>
        <v>110.62147167866668</v>
      </c>
      <c r="Y22" s="11">
        <f t="shared" si="32"/>
        <v>44</v>
      </c>
      <c r="Z22" s="11">
        <f t="shared" si="33"/>
        <v>110.62147167866668</v>
      </c>
      <c r="AA22" s="11">
        <f t="shared" si="34"/>
        <v>20.8</v>
      </c>
      <c r="AB22" s="11">
        <f t="shared" si="35"/>
        <v>17.600000000000001</v>
      </c>
      <c r="AC22" s="11">
        <f t="shared" si="36"/>
        <v>41483.051879500003</v>
      </c>
      <c r="AD22" s="1"/>
      <c r="AE22" s="1"/>
      <c r="AF22" s="1"/>
      <c r="AG22" s="1"/>
      <c r="AH22" s="1"/>
      <c r="AI22" s="1"/>
      <c r="AJ22" s="1"/>
      <c r="AK22" s="1"/>
      <c r="AL22" s="1"/>
      <c r="AM22" s="1"/>
    </row>
    <row r="23" spans="1:39" ht="17.25" customHeight="1" x14ac:dyDescent="0.2">
      <c r="A23" s="10" t="s">
        <v>30</v>
      </c>
      <c r="B23" s="10" t="s">
        <v>44</v>
      </c>
      <c r="C23" s="10" t="s">
        <v>47</v>
      </c>
      <c r="D23" s="11">
        <v>18736.183585000002</v>
      </c>
      <c r="E23" s="11">
        <v>20</v>
      </c>
      <c r="F23" s="11">
        <f t="shared" si="0"/>
        <v>24.981578113333338</v>
      </c>
      <c r="G23" s="20">
        <f t="shared" si="19"/>
        <v>8</v>
      </c>
      <c r="H23" s="11">
        <f t="shared" si="20"/>
        <v>40</v>
      </c>
      <c r="I23" s="11">
        <v>2</v>
      </c>
      <c r="J23" s="11">
        <v>2</v>
      </c>
      <c r="K23" s="11">
        <f t="shared" si="21"/>
        <v>412.19603887000011</v>
      </c>
      <c r="L23" s="11">
        <v>4</v>
      </c>
      <c r="M23" s="11">
        <v>4</v>
      </c>
      <c r="N23" s="11">
        <f t="shared" si="22"/>
        <v>116.09515495893336</v>
      </c>
      <c r="O23" s="11">
        <f t="shared" si="23"/>
        <v>264</v>
      </c>
      <c r="P23" s="11">
        <f t="shared" si="24"/>
        <v>20</v>
      </c>
      <c r="Q23" s="11">
        <f t="shared" si="25"/>
        <v>22</v>
      </c>
      <c r="R23" s="11">
        <f t="shared" si="26"/>
        <v>27.479735924666674</v>
      </c>
      <c r="S23" s="11">
        <f t="shared" si="27"/>
        <v>35.200000000000003</v>
      </c>
      <c r="T23" s="11">
        <f t="shared" si="28"/>
        <v>27.479735924666674</v>
      </c>
      <c r="U23" s="11">
        <f t="shared" si="28"/>
        <v>8.8000000000000007</v>
      </c>
      <c r="V23" s="11">
        <f t="shared" si="29"/>
        <v>27.479735924666674</v>
      </c>
      <c r="W23" s="11">
        <f t="shared" si="30"/>
        <v>44</v>
      </c>
      <c r="X23" s="11">
        <f t="shared" si="31"/>
        <v>54.959471849333347</v>
      </c>
      <c r="Y23" s="11">
        <f t="shared" si="32"/>
        <v>22</v>
      </c>
      <c r="Z23" s="11">
        <f t="shared" si="33"/>
        <v>54.959471849333347</v>
      </c>
      <c r="AA23" s="11">
        <f t="shared" si="34"/>
        <v>10.4</v>
      </c>
      <c r="AB23" s="11">
        <f t="shared" si="35"/>
        <v>8.8000000000000007</v>
      </c>
      <c r="AC23" s="11">
        <f t="shared" si="36"/>
        <v>20609.801943500006</v>
      </c>
      <c r="AD23" s="1"/>
      <c r="AE23" s="1"/>
      <c r="AF23" s="1"/>
      <c r="AG23" s="1"/>
      <c r="AH23" s="1"/>
      <c r="AI23" s="1"/>
      <c r="AJ23" s="1"/>
      <c r="AK23" s="1"/>
      <c r="AL23" s="1"/>
      <c r="AM23" s="1"/>
    </row>
    <row r="24" spans="1:39" ht="17.25" customHeight="1" x14ac:dyDescent="0.2">
      <c r="A24" s="10" t="s">
        <v>30</v>
      </c>
      <c r="B24" s="10" t="s">
        <v>44</v>
      </c>
      <c r="C24" s="10" t="s">
        <v>48</v>
      </c>
      <c r="D24" s="11">
        <v>26370.04867</v>
      </c>
      <c r="E24" s="11">
        <v>20</v>
      </c>
      <c r="F24" s="11">
        <f t="shared" si="0"/>
        <v>35.160064893333335</v>
      </c>
      <c r="G24" s="20">
        <f t="shared" si="19"/>
        <v>11</v>
      </c>
      <c r="H24" s="11">
        <f t="shared" si="20"/>
        <v>40</v>
      </c>
      <c r="I24" s="11">
        <v>2</v>
      </c>
      <c r="J24" s="11">
        <v>2</v>
      </c>
      <c r="K24" s="11">
        <f t="shared" si="21"/>
        <v>580.14107074000015</v>
      </c>
      <c r="L24" s="11">
        <v>4</v>
      </c>
      <c r="M24" s="11">
        <v>4</v>
      </c>
      <c r="N24" s="11">
        <f t="shared" si="22"/>
        <v>198.33471408373336</v>
      </c>
      <c r="O24" s="11">
        <f t="shared" si="23"/>
        <v>363.00000000000006</v>
      </c>
      <c r="P24" s="11">
        <f t="shared" si="24"/>
        <v>20</v>
      </c>
      <c r="Q24" s="11">
        <f t="shared" si="25"/>
        <v>22</v>
      </c>
      <c r="R24" s="11">
        <f t="shared" si="26"/>
        <v>38.67607138266667</v>
      </c>
      <c r="S24" s="11">
        <f t="shared" si="27"/>
        <v>35.200000000000003</v>
      </c>
      <c r="T24" s="11">
        <f t="shared" si="28"/>
        <v>38.67607138266667</v>
      </c>
      <c r="U24" s="11">
        <f t="shared" si="28"/>
        <v>12.100000000000001</v>
      </c>
      <c r="V24" s="11">
        <f t="shared" si="29"/>
        <v>38.67607138266667</v>
      </c>
      <c r="W24" s="11">
        <f t="shared" si="30"/>
        <v>60.500000000000007</v>
      </c>
      <c r="X24" s="11">
        <f t="shared" si="31"/>
        <v>77.35214276533334</v>
      </c>
      <c r="Y24" s="11">
        <f t="shared" si="32"/>
        <v>30.250000000000004</v>
      </c>
      <c r="Z24" s="11">
        <f t="shared" si="33"/>
        <v>77.35214276533334</v>
      </c>
      <c r="AA24" s="11">
        <f t="shared" si="34"/>
        <v>14.3</v>
      </c>
      <c r="AB24" s="11">
        <f t="shared" si="35"/>
        <v>12.100000000000001</v>
      </c>
      <c r="AC24" s="11">
        <f t="shared" si="36"/>
        <v>29007.053537000003</v>
      </c>
      <c r="AD24" s="1"/>
      <c r="AE24" s="1"/>
      <c r="AF24" s="1"/>
      <c r="AG24" s="1"/>
      <c r="AH24" s="1"/>
      <c r="AI24" s="1"/>
      <c r="AJ24" s="1"/>
      <c r="AK24" s="1"/>
      <c r="AL24" s="1"/>
      <c r="AM24" s="1"/>
    </row>
    <row r="25" spans="1:39" s="23" customFormat="1" ht="17.25" customHeight="1" x14ac:dyDescent="0.25">
      <c r="A25" s="31" t="s">
        <v>49</v>
      </c>
      <c r="B25" s="32"/>
      <c r="C25" s="16">
        <v>5</v>
      </c>
      <c r="D25" s="17">
        <f>SUM(D20:D24)</f>
        <v>182862.98330999998</v>
      </c>
      <c r="E25" s="17">
        <f t="shared" ref="E25:AC25" si="37">SUM(E20:E24)</f>
        <v>100</v>
      </c>
      <c r="F25" s="17">
        <f t="shared" si="37"/>
        <v>243.81731108</v>
      </c>
      <c r="G25" s="21">
        <f t="shared" si="37"/>
        <v>76</v>
      </c>
      <c r="H25" s="17">
        <f t="shared" si="37"/>
        <v>200</v>
      </c>
      <c r="I25" s="17">
        <f t="shared" si="37"/>
        <v>10</v>
      </c>
      <c r="J25" s="17">
        <f t="shared" si="37"/>
        <v>10</v>
      </c>
      <c r="K25" s="17">
        <f t="shared" si="37"/>
        <v>4022.9856328199999</v>
      </c>
      <c r="L25" s="17">
        <f t="shared" si="37"/>
        <v>20</v>
      </c>
      <c r="M25" s="17">
        <f t="shared" si="37"/>
        <v>20</v>
      </c>
      <c r="N25" s="17">
        <f t="shared" si="37"/>
        <v>2011.9923150125333</v>
      </c>
      <c r="O25" s="17">
        <f t="shared" si="37"/>
        <v>2508</v>
      </c>
      <c r="P25" s="17">
        <f t="shared" si="37"/>
        <v>100</v>
      </c>
      <c r="Q25" s="17">
        <f t="shared" si="37"/>
        <v>110</v>
      </c>
      <c r="R25" s="17">
        <f t="shared" si="37"/>
        <v>268.19904218800002</v>
      </c>
      <c r="S25" s="17">
        <f t="shared" si="37"/>
        <v>176</v>
      </c>
      <c r="T25" s="17">
        <f t="shared" si="37"/>
        <v>268.19904218800002</v>
      </c>
      <c r="U25" s="17">
        <f t="shared" si="37"/>
        <v>83.600000000000023</v>
      </c>
      <c r="V25" s="17">
        <f t="shared" si="37"/>
        <v>268.19904218800002</v>
      </c>
      <c r="W25" s="17">
        <f t="shared" si="37"/>
        <v>418</v>
      </c>
      <c r="X25" s="17">
        <f t="shared" si="37"/>
        <v>536.39808437600004</v>
      </c>
      <c r="Y25" s="17">
        <f t="shared" si="37"/>
        <v>209</v>
      </c>
      <c r="Z25" s="17">
        <f t="shared" si="37"/>
        <v>536.39808437600004</v>
      </c>
      <c r="AA25" s="17">
        <f t="shared" si="37"/>
        <v>98.8</v>
      </c>
      <c r="AB25" s="17">
        <f t="shared" si="37"/>
        <v>83.600000000000023</v>
      </c>
      <c r="AC25" s="17">
        <f t="shared" si="37"/>
        <v>201149.28164100001</v>
      </c>
      <c r="AD25" s="22"/>
      <c r="AE25" s="22"/>
      <c r="AF25" s="22"/>
      <c r="AG25" s="22"/>
      <c r="AH25" s="22"/>
      <c r="AI25" s="22"/>
      <c r="AJ25" s="22"/>
      <c r="AK25" s="22"/>
      <c r="AL25" s="22"/>
      <c r="AM25" s="22"/>
    </row>
    <row r="26" spans="1:39" ht="17.25" customHeight="1" x14ac:dyDescent="0.2">
      <c r="A26" s="10" t="s">
        <v>30</v>
      </c>
      <c r="B26" s="10" t="s">
        <v>50</v>
      </c>
      <c r="C26" s="10" t="s">
        <v>50</v>
      </c>
      <c r="D26" s="11">
        <v>86145.822629999995</v>
      </c>
      <c r="E26" s="11">
        <v>20</v>
      </c>
      <c r="F26" s="11">
        <f t="shared" si="0"/>
        <v>114.86109683999999</v>
      </c>
      <c r="G26" s="20">
        <f t="shared" ref="G26:G30" si="38">ROUND((($D26*0.9/750/3)+($D26*0.1/1500/5)),0)</f>
        <v>36</v>
      </c>
      <c r="H26" s="11">
        <f t="shared" ref="H26:H30" si="39">20*2</f>
        <v>40</v>
      </c>
      <c r="I26" s="11">
        <v>2</v>
      </c>
      <c r="J26" s="11">
        <v>2</v>
      </c>
      <c r="K26" s="11">
        <f t="shared" ref="K26:K30" si="40">F26*3*5*1.1</f>
        <v>1895.2080978600002</v>
      </c>
      <c r="L26" s="11">
        <v>4</v>
      </c>
      <c r="M26" s="11">
        <v>4</v>
      </c>
      <c r="N26" s="11">
        <f t="shared" ref="N26:N30" si="41">(F26*G26+30+8+1+25)/5*2*1.1</f>
        <v>1847.5597739456</v>
      </c>
      <c r="O26" s="11">
        <f t="shared" ref="O26:O30" si="42">G26*5*6*1.1</f>
        <v>1188</v>
      </c>
      <c r="P26" s="11">
        <f t="shared" ref="P26:P30" si="43">10*2</f>
        <v>20</v>
      </c>
      <c r="Q26" s="11">
        <f t="shared" ref="Q26:Q30" si="44">20*1.1</f>
        <v>22</v>
      </c>
      <c r="R26" s="11">
        <f t="shared" ref="R26:R30" si="45">F26*1.1</f>
        <v>126.347206524</v>
      </c>
      <c r="S26" s="11">
        <f t="shared" ref="S26:S30" si="46">8*4*1.1</f>
        <v>35.200000000000003</v>
      </c>
      <c r="T26" s="11">
        <f t="shared" ref="T26:U30" si="47">F26*1.1</f>
        <v>126.347206524</v>
      </c>
      <c r="U26" s="11">
        <f t="shared" si="47"/>
        <v>39.6</v>
      </c>
      <c r="V26" s="11">
        <f t="shared" ref="V26:V30" si="48">F26*1.1</f>
        <v>126.347206524</v>
      </c>
      <c r="W26" s="11">
        <f t="shared" ref="W26:W30" si="49">G26*5*1.1</f>
        <v>198.00000000000003</v>
      </c>
      <c r="X26" s="11">
        <f t="shared" ref="X26:X30" si="50">F26*2*1.1</f>
        <v>252.694413048</v>
      </c>
      <c r="Y26" s="11">
        <f t="shared" ref="Y26:Y30" si="51">W26*50%</f>
        <v>99.000000000000014</v>
      </c>
      <c r="Z26" s="11">
        <f t="shared" ref="Z26:Z30" si="52">F26*2*1.1</f>
        <v>252.694413048</v>
      </c>
      <c r="AA26" s="11">
        <f t="shared" ref="AA26:AA30" si="53">G26*1.3</f>
        <v>46.800000000000004</v>
      </c>
      <c r="AB26" s="11">
        <f t="shared" ref="AB26:AB30" si="54">G26*1.1</f>
        <v>39.6</v>
      </c>
      <c r="AC26" s="11">
        <f t="shared" ref="AC26:AC30" si="55">+D26*1.1</f>
        <v>94760.404892999999</v>
      </c>
      <c r="AD26" s="1"/>
      <c r="AE26" s="1"/>
      <c r="AF26" s="1"/>
      <c r="AG26" s="1"/>
      <c r="AH26" s="1"/>
      <c r="AI26" s="1"/>
      <c r="AJ26" s="1"/>
      <c r="AK26" s="1"/>
      <c r="AL26" s="1"/>
      <c r="AM26" s="1"/>
    </row>
    <row r="27" spans="1:39" ht="17.25" customHeight="1" x14ac:dyDescent="0.2">
      <c r="A27" s="10" t="s">
        <v>30</v>
      </c>
      <c r="B27" s="10" t="s">
        <v>50</v>
      </c>
      <c r="C27" s="10" t="s">
        <v>51</v>
      </c>
      <c r="D27" s="11">
        <v>51837.430574999998</v>
      </c>
      <c r="E27" s="11">
        <v>20</v>
      </c>
      <c r="F27" s="11">
        <f t="shared" si="0"/>
        <v>69.116574099999994</v>
      </c>
      <c r="G27" s="20">
        <f t="shared" si="38"/>
        <v>21</v>
      </c>
      <c r="H27" s="11">
        <f t="shared" si="39"/>
        <v>40</v>
      </c>
      <c r="I27" s="11">
        <v>2</v>
      </c>
      <c r="J27" s="11">
        <v>2</v>
      </c>
      <c r="K27" s="11">
        <f t="shared" si="40"/>
        <v>1140.4234726500001</v>
      </c>
      <c r="L27" s="11">
        <v>4</v>
      </c>
      <c r="M27" s="11">
        <v>4</v>
      </c>
      <c r="N27" s="11">
        <f t="shared" si="41"/>
        <v>666.79714468399993</v>
      </c>
      <c r="O27" s="11">
        <f t="shared" si="42"/>
        <v>693</v>
      </c>
      <c r="P27" s="11">
        <f t="shared" si="43"/>
        <v>20</v>
      </c>
      <c r="Q27" s="11">
        <f t="shared" si="44"/>
        <v>22</v>
      </c>
      <c r="R27" s="11">
        <f t="shared" si="45"/>
        <v>76.028231509999998</v>
      </c>
      <c r="S27" s="11">
        <f t="shared" si="46"/>
        <v>35.200000000000003</v>
      </c>
      <c r="T27" s="11">
        <f t="shared" si="47"/>
        <v>76.028231509999998</v>
      </c>
      <c r="U27" s="11">
        <f t="shared" si="47"/>
        <v>23.1</v>
      </c>
      <c r="V27" s="11">
        <f t="shared" si="48"/>
        <v>76.028231509999998</v>
      </c>
      <c r="W27" s="11">
        <f t="shared" si="49"/>
        <v>115.50000000000001</v>
      </c>
      <c r="X27" s="11">
        <f t="shared" si="50"/>
        <v>152.05646302</v>
      </c>
      <c r="Y27" s="11">
        <f t="shared" si="51"/>
        <v>57.750000000000007</v>
      </c>
      <c r="Z27" s="11">
        <f t="shared" si="52"/>
        <v>152.05646302</v>
      </c>
      <c r="AA27" s="11">
        <f t="shared" si="53"/>
        <v>27.3</v>
      </c>
      <c r="AB27" s="11">
        <f t="shared" si="54"/>
        <v>23.1</v>
      </c>
      <c r="AC27" s="11">
        <f t="shared" si="55"/>
        <v>57021.173632500002</v>
      </c>
      <c r="AD27" s="1"/>
      <c r="AE27" s="1"/>
      <c r="AF27" s="1"/>
      <c r="AG27" s="1"/>
      <c r="AH27" s="1"/>
      <c r="AI27" s="1"/>
      <c r="AJ27" s="1"/>
      <c r="AK27" s="1"/>
      <c r="AL27" s="1"/>
      <c r="AM27" s="1"/>
    </row>
    <row r="28" spans="1:39" ht="17.25" customHeight="1" x14ac:dyDescent="0.2">
      <c r="A28" s="10" t="s">
        <v>30</v>
      </c>
      <c r="B28" s="10" t="s">
        <v>50</v>
      </c>
      <c r="C28" s="10" t="s">
        <v>52</v>
      </c>
      <c r="D28" s="11">
        <v>40051.149845</v>
      </c>
      <c r="E28" s="11">
        <v>20</v>
      </c>
      <c r="F28" s="11">
        <f t="shared" si="0"/>
        <v>53.401533126666664</v>
      </c>
      <c r="G28" s="20">
        <f t="shared" si="38"/>
        <v>17</v>
      </c>
      <c r="H28" s="11">
        <f t="shared" si="39"/>
        <v>40</v>
      </c>
      <c r="I28" s="11">
        <v>2</v>
      </c>
      <c r="J28" s="11">
        <v>2</v>
      </c>
      <c r="K28" s="11">
        <f t="shared" si="40"/>
        <v>881.12529659000006</v>
      </c>
      <c r="L28" s="11">
        <v>4</v>
      </c>
      <c r="M28" s="11">
        <v>4</v>
      </c>
      <c r="N28" s="11">
        <f t="shared" si="41"/>
        <v>427.60346778746668</v>
      </c>
      <c r="O28" s="11">
        <f t="shared" si="42"/>
        <v>561</v>
      </c>
      <c r="P28" s="11">
        <f t="shared" si="43"/>
        <v>20</v>
      </c>
      <c r="Q28" s="11">
        <f t="shared" si="44"/>
        <v>22</v>
      </c>
      <c r="R28" s="11">
        <f t="shared" si="45"/>
        <v>58.741686439333336</v>
      </c>
      <c r="S28" s="11">
        <f t="shared" si="46"/>
        <v>35.200000000000003</v>
      </c>
      <c r="T28" s="11">
        <f t="shared" si="47"/>
        <v>58.741686439333336</v>
      </c>
      <c r="U28" s="11">
        <f t="shared" si="47"/>
        <v>18.700000000000003</v>
      </c>
      <c r="V28" s="11">
        <f t="shared" si="48"/>
        <v>58.741686439333336</v>
      </c>
      <c r="W28" s="11">
        <f t="shared" si="49"/>
        <v>93.500000000000014</v>
      </c>
      <c r="X28" s="11">
        <f t="shared" si="50"/>
        <v>117.48337287866667</v>
      </c>
      <c r="Y28" s="11">
        <f t="shared" si="51"/>
        <v>46.750000000000007</v>
      </c>
      <c r="Z28" s="11">
        <f t="shared" si="52"/>
        <v>117.48337287866667</v>
      </c>
      <c r="AA28" s="11">
        <f t="shared" si="53"/>
        <v>22.1</v>
      </c>
      <c r="AB28" s="11">
        <f t="shared" si="54"/>
        <v>18.700000000000003</v>
      </c>
      <c r="AC28" s="11">
        <f t="shared" si="55"/>
        <v>44056.264829500004</v>
      </c>
      <c r="AD28" s="1"/>
      <c r="AE28" s="1"/>
      <c r="AF28" s="1"/>
      <c r="AG28" s="1"/>
      <c r="AH28" s="1"/>
      <c r="AI28" s="1"/>
      <c r="AJ28" s="1"/>
      <c r="AK28" s="1"/>
      <c r="AL28" s="1"/>
      <c r="AM28" s="1"/>
    </row>
    <row r="29" spans="1:39" ht="17.25" customHeight="1" x14ac:dyDescent="0.2">
      <c r="A29" s="10" t="s">
        <v>30</v>
      </c>
      <c r="B29" s="10" t="s">
        <v>50</v>
      </c>
      <c r="C29" s="10" t="s">
        <v>53</v>
      </c>
      <c r="D29" s="11">
        <v>59084.756744999999</v>
      </c>
      <c r="E29" s="11">
        <v>20</v>
      </c>
      <c r="F29" s="11">
        <f t="shared" si="0"/>
        <v>78.779675659999995</v>
      </c>
      <c r="G29" s="20">
        <f t="shared" si="38"/>
        <v>24</v>
      </c>
      <c r="H29" s="11">
        <f t="shared" si="39"/>
        <v>40</v>
      </c>
      <c r="I29" s="11">
        <v>2</v>
      </c>
      <c r="J29" s="11">
        <v>2</v>
      </c>
      <c r="K29" s="11">
        <f t="shared" si="40"/>
        <v>1299.86464839</v>
      </c>
      <c r="L29" s="11">
        <v>4</v>
      </c>
      <c r="M29" s="11">
        <v>4</v>
      </c>
      <c r="N29" s="11">
        <f t="shared" si="41"/>
        <v>860.07337496959997</v>
      </c>
      <c r="O29" s="11">
        <f t="shared" si="42"/>
        <v>792.00000000000011</v>
      </c>
      <c r="P29" s="11">
        <f t="shared" si="43"/>
        <v>20</v>
      </c>
      <c r="Q29" s="11">
        <f t="shared" si="44"/>
        <v>22</v>
      </c>
      <c r="R29" s="11">
        <f t="shared" si="45"/>
        <v>86.657643226000005</v>
      </c>
      <c r="S29" s="11">
        <f t="shared" si="46"/>
        <v>35.200000000000003</v>
      </c>
      <c r="T29" s="11">
        <f t="shared" si="47"/>
        <v>86.657643226000005</v>
      </c>
      <c r="U29" s="11">
        <f t="shared" si="47"/>
        <v>26.400000000000002</v>
      </c>
      <c r="V29" s="11">
        <f t="shared" si="48"/>
        <v>86.657643226000005</v>
      </c>
      <c r="W29" s="11">
        <f t="shared" si="49"/>
        <v>132</v>
      </c>
      <c r="X29" s="11">
        <f t="shared" si="50"/>
        <v>173.31528645200001</v>
      </c>
      <c r="Y29" s="11">
        <f t="shared" si="51"/>
        <v>66</v>
      </c>
      <c r="Z29" s="11">
        <f t="shared" si="52"/>
        <v>173.31528645200001</v>
      </c>
      <c r="AA29" s="11">
        <f t="shared" si="53"/>
        <v>31.200000000000003</v>
      </c>
      <c r="AB29" s="11">
        <f t="shared" si="54"/>
        <v>26.400000000000002</v>
      </c>
      <c r="AC29" s="11">
        <f t="shared" si="55"/>
        <v>64993.232419500004</v>
      </c>
      <c r="AD29" s="1"/>
      <c r="AE29" s="1"/>
      <c r="AF29" s="1"/>
      <c r="AG29" s="1"/>
      <c r="AH29" s="1"/>
      <c r="AI29" s="1"/>
      <c r="AJ29" s="1"/>
      <c r="AK29" s="1"/>
      <c r="AL29" s="1"/>
      <c r="AM29" s="1"/>
    </row>
    <row r="30" spans="1:39" ht="17.25" customHeight="1" x14ac:dyDescent="0.2">
      <c r="A30" s="10" t="s">
        <v>30</v>
      </c>
      <c r="B30" s="10" t="s">
        <v>50</v>
      </c>
      <c r="C30" s="10" t="s">
        <v>54</v>
      </c>
      <c r="D30" s="11">
        <v>42849.008370000003</v>
      </c>
      <c r="E30" s="11">
        <v>20</v>
      </c>
      <c r="F30" s="11">
        <f t="shared" si="0"/>
        <v>57.132011160000005</v>
      </c>
      <c r="G30" s="20">
        <f t="shared" si="38"/>
        <v>18</v>
      </c>
      <c r="H30" s="11">
        <f t="shared" si="39"/>
        <v>40</v>
      </c>
      <c r="I30" s="11">
        <v>2</v>
      </c>
      <c r="J30" s="11">
        <v>2</v>
      </c>
      <c r="K30" s="11">
        <f t="shared" si="40"/>
        <v>942.67818414000021</v>
      </c>
      <c r="L30" s="11">
        <v>4</v>
      </c>
      <c r="M30" s="11">
        <v>4</v>
      </c>
      <c r="N30" s="11">
        <f t="shared" si="41"/>
        <v>480.6455283872001</v>
      </c>
      <c r="O30" s="11">
        <f t="shared" si="42"/>
        <v>594</v>
      </c>
      <c r="P30" s="11">
        <f t="shared" si="43"/>
        <v>20</v>
      </c>
      <c r="Q30" s="11">
        <f t="shared" si="44"/>
        <v>22</v>
      </c>
      <c r="R30" s="11">
        <f t="shared" si="45"/>
        <v>62.845212276000012</v>
      </c>
      <c r="S30" s="11">
        <f t="shared" si="46"/>
        <v>35.200000000000003</v>
      </c>
      <c r="T30" s="11">
        <f t="shared" si="47"/>
        <v>62.845212276000012</v>
      </c>
      <c r="U30" s="11">
        <f t="shared" si="47"/>
        <v>19.8</v>
      </c>
      <c r="V30" s="11">
        <f t="shared" si="48"/>
        <v>62.845212276000012</v>
      </c>
      <c r="W30" s="11">
        <f t="shared" si="49"/>
        <v>99.000000000000014</v>
      </c>
      <c r="X30" s="11">
        <f t="shared" si="50"/>
        <v>125.69042455200002</v>
      </c>
      <c r="Y30" s="11">
        <f t="shared" si="51"/>
        <v>49.500000000000007</v>
      </c>
      <c r="Z30" s="11">
        <f t="shared" si="52"/>
        <v>125.69042455200002</v>
      </c>
      <c r="AA30" s="11">
        <f t="shared" si="53"/>
        <v>23.400000000000002</v>
      </c>
      <c r="AB30" s="11">
        <f t="shared" si="54"/>
        <v>19.8</v>
      </c>
      <c r="AC30" s="11">
        <f t="shared" si="55"/>
        <v>47133.909207000004</v>
      </c>
      <c r="AD30" s="1"/>
      <c r="AE30" s="1"/>
      <c r="AF30" s="1"/>
      <c r="AG30" s="1"/>
      <c r="AH30" s="1"/>
      <c r="AI30" s="1"/>
      <c r="AJ30" s="1"/>
      <c r="AK30" s="1"/>
      <c r="AL30" s="1"/>
      <c r="AM30" s="1"/>
    </row>
    <row r="31" spans="1:39" s="23" customFormat="1" ht="17.25" customHeight="1" x14ac:dyDescent="0.25">
      <c r="A31" s="31" t="s">
        <v>55</v>
      </c>
      <c r="B31" s="32"/>
      <c r="C31" s="16">
        <v>5</v>
      </c>
      <c r="D31" s="24">
        <f>SUM(D26:D30)</f>
        <v>279968.16816499998</v>
      </c>
      <c r="E31" s="24">
        <f t="shared" ref="E31:AC31" si="56">SUM(E26:E30)</f>
        <v>100</v>
      </c>
      <c r="F31" s="24">
        <f t="shared" si="56"/>
        <v>373.29089088666666</v>
      </c>
      <c r="G31" s="24">
        <f t="shared" si="56"/>
        <v>116</v>
      </c>
      <c r="H31" s="24">
        <f t="shared" si="56"/>
        <v>200</v>
      </c>
      <c r="I31" s="24">
        <f t="shared" si="56"/>
        <v>10</v>
      </c>
      <c r="J31" s="24">
        <f t="shared" si="56"/>
        <v>10</v>
      </c>
      <c r="K31" s="24">
        <f t="shared" si="56"/>
        <v>6159.2996996300008</v>
      </c>
      <c r="L31" s="24">
        <f t="shared" si="56"/>
        <v>20</v>
      </c>
      <c r="M31" s="24">
        <f t="shared" si="56"/>
        <v>20</v>
      </c>
      <c r="N31" s="24">
        <f t="shared" si="56"/>
        <v>4282.6792897738669</v>
      </c>
      <c r="O31" s="24">
        <f t="shared" si="56"/>
        <v>3828</v>
      </c>
      <c r="P31" s="24">
        <f t="shared" si="56"/>
        <v>100</v>
      </c>
      <c r="Q31" s="24">
        <f t="shared" si="56"/>
        <v>110</v>
      </c>
      <c r="R31" s="24">
        <f t="shared" si="56"/>
        <v>410.61997997533331</v>
      </c>
      <c r="S31" s="24">
        <f t="shared" si="56"/>
        <v>176</v>
      </c>
      <c r="T31" s="24">
        <f t="shared" si="56"/>
        <v>410.61997997533331</v>
      </c>
      <c r="U31" s="24">
        <f t="shared" si="56"/>
        <v>127.60000000000001</v>
      </c>
      <c r="V31" s="24">
        <f t="shared" si="56"/>
        <v>410.61997997533331</v>
      </c>
      <c r="W31" s="24">
        <f t="shared" si="56"/>
        <v>638</v>
      </c>
      <c r="X31" s="24">
        <f t="shared" si="56"/>
        <v>821.23995995066662</v>
      </c>
      <c r="Y31" s="24">
        <f t="shared" si="56"/>
        <v>319</v>
      </c>
      <c r="Z31" s="24">
        <f t="shared" si="56"/>
        <v>821.23995995066662</v>
      </c>
      <c r="AA31" s="24">
        <f t="shared" si="56"/>
        <v>150.80000000000001</v>
      </c>
      <c r="AB31" s="24">
        <f t="shared" si="56"/>
        <v>127.60000000000001</v>
      </c>
      <c r="AC31" s="24">
        <f t="shared" si="56"/>
        <v>307964.98498150002</v>
      </c>
      <c r="AD31" s="22"/>
      <c r="AE31" s="22"/>
      <c r="AF31" s="22"/>
      <c r="AG31" s="22"/>
      <c r="AH31" s="22"/>
      <c r="AI31" s="22"/>
      <c r="AJ31" s="22"/>
      <c r="AK31" s="22"/>
      <c r="AL31" s="22"/>
      <c r="AM31" s="22"/>
    </row>
    <row r="32" spans="1:39" ht="17.25" customHeight="1" x14ac:dyDescent="0.2">
      <c r="A32" s="10" t="s">
        <v>30</v>
      </c>
      <c r="B32" s="10" t="s">
        <v>56</v>
      </c>
      <c r="C32" s="10" t="s">
        <v>57</v>
      </c>
      <c r="D32" s="11">
        <v>70987.25907</v>
      </c>
      <c r="E32" s="11">
        <v>20</v>
      </c>
      <c r="F32" s="20">
        <f t="shared" ref="F32:F41" si="57">ROUND((($D32*0.9/750/3)+($D32*0.1/1500/5)),0)</f>
        <v>29</v>
      </c>
      <c r="G32" s="11">
        <f t="shared" ref="G32:G41" si="58">F32/4</f>
        <v>7.25</v>
      </c>
      <c r="H32" s="11">
        <f t="shared" ref="H32:H41" si="59">20*2</f>
        <v>40</v>
      </c>
      <c r="I32" s="11">
        <v>2</v>
      </c>
      <c r="J32" s="11">
        <v>2</v>
      </c>
      <c r="K32" s="11">
        <f t="shared" ref="K32:K41" si="60">F32*3*5*1.1</f>
        <v>478.50000000000006</v>
      </c>
      <c r="L32" s="11">
        <v>4</v>
      </c>
      <c r="M32" s="11">
        <v>4</v>
      </c>
      <c r="N32" s="11">
        <f t="shared" ref="N32:N41" si="61">(F32*G32+30+8+1+25)/5*2*1.1</f>
        <v>120.67000000000002</v>
      </c>
      <c r="O32" s="11">
        <f t="shared" ref="O32:O41" si="62">G32*5*6*1.1</f>
        <v>239.25000000000003</v>
      </c>
      <c r="P32" s="11">
        <f t="shared" ref="P32:P41" si="63">10*2</f>
        <v>20</v>
      </c>
      <c r="Q32" s="11">
        <f t="shared" ref="Q32:Q41" si="64">20*1.1</f>
        <v>22</v>
      </c>
      <c r="R32" s="11">
        <f t="shared" ref="R32:R41" si="65">F32*1.1</f>
        <v>31.900000000000002</v>
      </c>
      <c r="S32" s="11">
        <f t="shared" ref="S32:S41" si="66">8*4*1.1</f>
        <v>35.200000000000003</v>
      </c>
      <c r="T32" s="11">
        <f t="shared" ref="T32:U41" si="67">F32*1.1</f>
        <v>31.900000000000002</v>
      </c>
      <c r="U32" s="11">
        <f t="shared" si="67"/>
        <v>7.9750000000000005</v>
      </c>
      <c r="V32" s="11">
        <f t="shared" ref="V32:V41" si="68">F32*1.1</f>
        <v>31.900000000000002</v>
      </c>
      <c r="W32" s="11">
        <f t="shared" ref="W32:W41" si="69">G32*5*1.1</f>
        <v>39.875</v>
      </c>
      <c r="X32" s="11">
        <f t="shared" ref="X32:X41" si="70">F32*2*1.1</f>
        <v>63.800000000000004</v>
      </c>
      <c r="Y32" s="11">
        <f t="shared" ref="Y32:Y41" si="71">W32*50%</f>
        <v>19.9375</v>
      </c>
      <c r="Z32" s="11">
        <f t="shared" ref="Z32:Z41" si="72">F32*2*1.1</f>
        <v>63.800000000000004</v>
      </c>
      <c r="AA32" s="11">
        <f t="shared" ref="AA32:AA41" si="73">G32*1.3</f>
        <v>9.4250000000000007</v>
      </c>
      <c r="AB32" s="11">
        <f t="shared" ref="AB32:AB41" si="74">G32*1.1</f>
        <v>7.9750000000000005</v>
      </c>
      <c r="AC32" s="11">
        <f t="shared" ref="AC32:AC41" si="75">+D32*1.1</f>
        <v>78085.984977</v>
      </c>
      <c r="AD32" s="1"/>
      <c r="AE32" s="1"/>
      <c r="AF32" s="1"/>
      <c r="AG32" s="1"/>
      <c r="AH32" s="1"/>
      <c r="AI32" s="1"/>
      <c r="AJ32" s="1"/>
      <c r="AK32" s="1"/>
      <c r="AL32" s="1"/>
      <c r="AM32" s="1"/>
    </row>
    <row r="33" spans="1:39" ht="17.25" customHeight="1" x14ac:dyDescent="0.2">
      <c r="A33" s="10" t="s">
        <v>30</v>
      </c>
      <c r="B33" s="10" t="s">
        <v>56</v>
      </c>
      <c r="C33" s="10" t="s">
        <v>58</v>
      </c>
      <c r="D33" s="11">
        <v>57485.503040000003</v>
      </c>
      <c r="E33" s="11">
        <v>20</v>
      </c>
      <c r="F33" s="20">
        <f t="shared" si="57"/>
        <v>24</v>
      </c>
      <c r="G33" s="11">
        <f t="shared" si="58"/>
        <v>6</v>
      </c>
      <c r="H33" s="11">
        <f t="shared" si="59"/>
        <v>40</v>
      </c>
      <c r="I33" s="11">
        <v>2</v>
      </c>
      <c r="J33" s="11">
        <v>2</v>
      </c>
      <c r="K33" s="11">
        <f t="shared" si="60"/>
        <v>396.00000000000006</v>
      </c>
      <c r="L33" s="11">
        <v>4</v>
      </c>
      <c r="M33" s="11">
        <v>4</v>
      </c>
      <c r="N33" s="11">
        <f t="shared" si="61"/>
        <v>91.52000000000001</v>
      </c>
      <c r="O33" s="11">
        <f t="shared" si="62"/>
        <v>198.00000000000003</v>
      </c>
      <c r="P33" s="11">
        <f t="shared" si="63"/>
        <v>20</v>
      </c>
      <c r="Q33" s="11">
        <f t="shared" si="64"/>
        <v>22</v>
      </c>
      <c r="R33" s="11">
        <f t="shared" si="65"/>
        <v>26.400000000000002</v>
      </c>
      <c r="S33" s="11">
        <f t="shared" si="66"/>
        <v>35.200000000000003</v>
      </c>
      <c r="T33" s="11">
        <f t="shared" si="67"/>
        <v>26.400000000000002</v>
      </c>
      <c r="U33" s="11">
        <f t="shared" si="67"/>
        <v>6.6000000000000005</v>
      </c>
      <c r="V33" s="11">
        <f t="shared" si="68"/>
        <v>26.400000000000002</v>
      </c>
      <c r="W33" s="11">
        <f t="shared" si="69"/>
        <v>33</v>
      </c>
      <c r="X33" s="11">
        <f t="shared" si="70"/>
        <v>52.800000000000004</v>
      </c>
      <c r="Y33" s="11">
        <f t="shared" si="71"/>
        <v>16.5</v>
      </c>
      <c r="Z33" s="11">
        <f t="shared" si="72"/>
        <v>52.800000000000004</v>
      </c>
      <c r="AA33" s="11">
        <f t="shared" si="73"/>
        <v>7.8000000000000007</v>
      </c>
      <c r="AB33" s="11">
        <f t="shared" si="74"/>
        <v>6.6000000000000005</v>
      </c>
      <c r="AC33" s="11">
        <f t="shared" si="75"/>
        <v>63234.053344000007</v>
      </c>
      <c r="AD33" s="1"/>
      <c r="AE33" s="1"/>
      <c r="AF33" s="1"/>
      <c r="AG33" s="1"/>
      <c r="AH33" s="1"/>
      <c r="AI33" s="1"/>
      <c r="AJ33" s="1"/>
      <c r="AK33" s="1"/>
      <c r="AL33" s="1"/>
      <c r="AM33" s="1"/>
    </row>
    <row r="34" spans="1:39" ht="17.25" customHeight="1" x14ac:dyDescent="0.2">
      <c r="A34" s="10" t="s">
        <v>30</v>
      </c>
      <c r="B34" s="10" t="s">
        <v>56</v>
      </c>
      <c r="C34" s="10" t="s">
        <v>56</v>
      </c>
      <c r="D34" s="11">
        <v>96155.732399999994</v>
      </c>
      <c r="E34" s="11">
        <v>20</v>
      </c>
      <c r="F34" s="20">
        <f t="shared" si="57"/>
        <v>40</v>
      </c>
      <c r="G34" s="11">
        <f t="shared" si="58"/>
        <v>10</v>
      </c>
      <c r="H34" s="11">
        <f t="shared" si="59"/>
        <v>40</v>
      </c>
      <c r="I34" s="11">
        <v>2</v>
      </c>
      <c r="J34" s="11">
        <v>2</v>
      </c>
      <c r="K34" s="11">
        <f t="shared" si="60"/>
        <v>660</v>
      </c>
      <c r="L34" s="11">
        <v>4</v>
      </c>
      <c r="M34" s="11">
        <v>4</v>
      </c>
      <c r="N34" s="11">
        <f t="shared" si="61"/>
        <v>204.16</v>
      </c>
      <c r="O34" s="11">
        <f t="shared" si="62"/>
        <v>330</v>
      </c>
      <c r="P34" s="11">
        <f t="shared" si="63"/>
        <v>20</v>
      </c>
      <c r="Q34" s="11">
        <f t="shared" si="64"/>
        <v>22</v>
      </c>
      <c r="R34" s="11">
        <f t="shared" si="65"/>
        <v>44</v>
      </c>
      <c r="S34" s="11">
        <f t="shared" si="66"/>
        <v>35.200000000000003</v>
      </c>
      <c r="T34" s="11">
        <f t="shared" si="67"/>
        <v>44</v>
      </c>
      <c r="U34" s="11">
        <f t="shared" si="67"/>
        <v>11</v>
      </c>
      <c r="V34" s="11">
        <f t="shared" si="68"/>
        <v>44</v>
      </c>
      <c r="W34" s="11">
        <f t="shared" si="69"/>
        <v>55.000000000000007</v>
      </c>
      <c r="X34" s="11">
        <f t="shared" si="70"/>
        <v>88</v>
      </c>
      <c r="Y34" s="11">
        <f t="shared" si="71"/>
        <v>27.500000000000004</v>
      </c>
      <c r="Z34" s="11">
        <f t="shared" si="72"/>
        <v>88</v>
      </c>
      <c r="AA34" s="11">
        <f t="shared" si="73"/>
        <v>13</v>
      </c>
      <c r="AB34" s="11">
        <f t="shared" si="74"/>
        <v>11</v>
      </c>
      <c r="AC34" s="11">
        <f t="shared" si="75"/>
        <v>105771.30564000001</v>
      </c>
      <c r="AD34" s="1"/>
      <c r="AE34" s="1"/>
      <c r="AF34" s="1"/>
      <c r="AG34" s="1"/>
      <c r="AH34" s="1"/>
      <c r="AI34" s="1"/>
      <c r="AJ34" s="1"/>
      <c r="AK34" s="1"/>
      <c r="AL34" s="1"/>
      <c r="AM34" s="1"/>
    </row>
    <row r="35" spans="1:39" ht="17.25" customHeight="1" x14ac:dyDescent="0.2">
      <c r="A35" s="10" t="s">
        <v>30</v>
      </c>
      <c r="B35" s="10" t="s">
        <v>56</v>
      </c>
      <c r="C35" s="10" t="s">
        <v>59</v>
      </c>
      <c r="D35" s="11">
        <v>61069.806734999998</v>
      </c>
      <c r="E35" s="11">
        <v>20</v>
      </c>
      <c r="F35" s="20">
        <f t="shared" si="57"/>
        <v>25</v>
      </c>
      <c r="G35" s="11">
        <f t="shared" si="58"/>
        <v>6.25</v>
      </c>
      <c r="H35" s="11">
        <f t="shared" si="59"/>
        <v>40</v>
      </c>
      <c r="I35" s="11">
        <v>2</v>
      </c>
      <c r="J35" s="11">
        <v>2</v>
      </c>
      <c r="K35" s="11">
        <f t="shared" si="60"/>
        <v>412.50000000000006</v>
      </c>
      <c r="L35" s="11">
        <v>4</v>
      </c>
      <c r="M35" s="11">
        <v>4</v>
      </c>
      <c r="N35" s="11">
        <f t="shared" si="61"/>
        <v>96.91</v>
      </c>
      <c r="O35" s="11">
        <f t="shared" si="62"/>
        <v>206.25000000000003</v>
      </c>
      <c r="P35" s="11">
        <f t="shared" si="63"/>
        <v>20</v>
      </c>
      <c r="Q35" s="11">
        <f t="shared" si="64"/>
        <v>22</v>
      </c>
      <c r="R35" s="11">
        <f t="shared" si="65"/>
        <v>27.500000000000004</v>
      </c>
      <c r="S35" s="11">
        <f t="shared" si="66"/>
        <v>35.200000000000003</v>
      </c>
      <c r="T35" s="11">
        <f t="shared" si="67"/>
        <v>27.500000000000004</v>
      </c>
      <c r="U35" s="11">
        <f t="shared" si="67"/>
        <v>6.8750000000000009</v>
      </c>
      <c r="V35" s="11">
        <f t="shared" si="68"/>
        <v>27.500000000000004</v>
      </c>
      <c r="W35" s="11">
        <f t="shared" si="69"/>
        <v>34.375</v>
      </c>
      <c r="X35" s="11">
        <f t="shared" si="70"/>
        <v>55.000000000000007</v>
      </c>
      <c r="Y35" s="11">
        <f t="shared" si="71"/>
        <v>17.1875</v>
      </c>
      <c r="Z35" s="11">
        <f t="shared" si="72"/>
        <v>55.000000000000007</v>
      </c>
      <c r="AA35" s="11">
        <f t="shared" si="73"/>
        <v>8.125</v>
      </c>
      <c r="AB35" s="11">
        <f t="shared" si="74"/>
        <v>6.8750000000000009</v>
      </c>
      <c r="AC35" s="11">
        <f t="shared" si="75"/>
        <v>67176.787408500008</v>
      </c>
      <c r="AD35" s="1"/>
      <c r="AE35" s="1"/>
      <c r="AF35" s="1"/>
      <c r="AG35" s="1"/>
      <c r="AH35" s="1"/>
      <c r="AI35" s="1"/>
      <c r="AJ35" s="1"/>
      <c r="AK35" s="1"/>
      <c r="AL35" s="1"/>
      <c r="AM35" s="1"/>
    </row>
    <row r="36" spans="1:39" ht="17.25" customHeight="1" x14ac:dyDescent="0.2">
      <c r="A36" s="10" t="s">
        <v>30</v>
      </c>
      <c r="B36" s="10" t="s">
        <v>56</v>
      </c>
      <c r="C36" s="10" t="s">
        <v>60</v>
      </c>
      <c r="D36" s="11">
        <v>51805.126170000003</v>
      </c>
      <c r="E36" s="11">
        <v>20</v>
      </c>
      <c r="F36" s="20">
        <f t="shared" si="57"/>
        <v>21</v>
      </c>
      <c r="G36" s="11">
        <f t="shared" si="58"/>
        <v>5.25</v>
      </c>
      <c r="H36" s="11">
        <f t="shared" si="59"/>
        <v>40</v>
      </c>
      <c r="I36" s="11">
        <v>2</v>
      </c>
      <c r="J36" s="11">
        <v>2</v>
      </c>
      <c r="K36" s="11">
        <f t="shared" si="60"/>
        <v>346.5</v>
      </c>
      <c r="L36" s="11">
        <v>4</v>
      </c>
      <c r="M36" s="11">
        <v>4</v>
      </c>
      <c r="N36" s="11">
        <f t="shared" si="61"/>
        <v>76.670000000000016</v>
      </c>
      <c r="O36" s="11">
        <f t="shared" si="62"/>
        <v>173.25</v>
      </c>
      <c r="P36" s="11">
        <f t="shared" si="63"/>
        <v>20</v>
      </c>
      <c r="Q36" s="11">
        <f t="shared" si="64"/>
        <v>22</v>
      </c>
      <c r="R36" s="11">
        <f t="shared" si="65"/>
        <v>23.1</v>
      </c>
      <c r="S36" s="11">
        <f t="shared" si="66"/>
        <v>35.200000000000003</v>
      </c>
      <c r="T36" s="11">
        <f t="shared" si="67"/>
        <v>23.1</v>
      </c>
      <c r="U36" s="11">
        <f t="shared" si="67"/>
        <v>5.7750000000000004</v>
      </c>
      <c r="V36" s="11">
        <f t="shared" si="68"/>
        <v>23.1</v>
      </c>
      <c r="W36" s="11">
        <f t="shared" si="69"/>
        <v>28.875000000000004</v>
      </c>
      <c r="X36" s="11">
        <f t="shared" si="70"/>
        <v>46.2</v>
      </c>
      <c r="Y36" s="11">
        <f t="shared" si="71"/>
        <v>14.437500000000002</v>
      </c>
      <c r="Z36" s="11">
        <f t="shared" si="72"/>
        <v>46.2</v>
      </c>
      <c r="AA36" s="11">
        <f t="shared" si="73"/>
        <v>6.8250000000000002</v>
      </c>
      <c r="AB36" s="11">
        <f t="shared" si="74"/>
        <v>5.7750000000000004</v>
      </c>
      <c r="AC36" s="11">
        <f t="shared" si="75"/>
        <v>56985.638787000011</v>
      </c>
      <c r="AD36" s="1"/>
      <c r="AE36" s="1"/>
      <c r="AF36" s="1"/>
      <c r="AG36" s="1"/>
      <c r="AH36" s="1"/>
      <c r="AI36" s="1"/>
      <c r="AJ36" s="1"/>
      <c r="AK36" s="1"/>
      <c r="AL36" s="1"/>
      <c r="AM36" s="1"/>
    </row>
    <row r="37" spans="1:39" ht="17.25" customHeight="1" x14ac:dyDescent="0.2">
      <c r="A37" s="10" t="s">
        <v>30</v>
      </c>
      <c r="B37" s="10" t="s">
        <v>56</v>
      </c>
      <c r="C37" s="10" t="s">
        <v>61</v>
      </c>
      <c r="D37" s="11">
        <v>65945.543999999994</v>
      </c>
      <c r="E37" s="11">
        <v>20</v>
      </c>
      <c r="F37" s="20">
        <f t="shared" si="57"/>
        <v>27</v>
      </c>
      <c r="G37" s="11">
        <f t="shared" si="58"/>
        <v>6.75</v>
      </c>
      <c r="H37" s="11">
        <f t="shared" si="59"/>
        <v>40</v>
      </c>
      <c r="I37" s="11">
        <v>2</v>
      </c>
      <c r="J37" s="11">
        <v>2</v>
      </c>
      <c r="K37" s="11">
        <f t="shared" si="60"/>
        <v>445.50000000000006</v>
      </c>
      <c r="L37" s="11">
        <v>4</v>
      </c>
      <c r="M37" s="11">
        <v>4</v>
      </c>
      <c r="N37" s="11">
        <f t="shared" si="61"/>
        <v>108.35000000000001</v>
      </c>
      <c r="O37" s="11">
        <f t="shared" si="62"/>
        <v>222.75000000000003</v>
      </c>
      <c r="P37" s="11">
        <f t="shared" si="63"/>
        <v>20</v>
      </c>
      <c r="Q37" s="11">
        <f t="shared" si="64"/>
        <v>22</v>
      </c>
      <c r="R37" s="11">
        <f t="shared" si="65"/>
        <v>29.700000000000003</v>
      </c>
      <c r="S37" s="11">
        <f t="shared" si="66"/>
        <v>35.200000000000003</v>
      </c>
      <c r="T37" s="11">
        <f t="shared" si="67"/>
        <v>29.700000000000003</v>
      </c>
      <c r="U37" s="11">
        <f t="shared" si="67"/>
        <v>7.4250000000000007</v>
      </c>
      <c r="V37" s="11">
        <f t="shared" si="68"/>
        <v>29.700000000000003</v>
      </c>
      <c r="W37" s="11">
        <f t="shared" si="69"/>
        <v>37.125</v>
      </c>
      <c r="X37" s="11">
        <f t="shared" si="70"/>
        <v>59.400000000000006</v>
      </c>
      <c r="Y37" s="11">
        <f t="shared" si="71"/>
        <v>18.5625</v>
      </c>
      <c r="Z37" s="11">
        <f t="shared" si="72"/>
        <v>59.400000000000006</v>
      </c>
      <c r="AA37" s="11">
        <f t="shared" si="73"/>
        <v>8.7750000000000004</v>
      </c>
      <c r="AB37" s="11">
        <f t="shared" si="74"/>
        <v>7.4250000000000007</v>
      </c>
      <c r="AC37" s="11">
        <f t="shared" si="75"/>
        <v>72540.098400000003</v>
      </c>
      <c r="AD37" s="1"/>
      <c r="AE37" s="1"/>
      <c r="AF37" s="1"/>
      <c r="AG37" s="1"/>
      <c r="AH37" s="1"/>
      <c r="AI37" s="1"/>
      <c r="AJ37" s="1"/>
      <c r="AK37" s="1"/>
      <c r="AL37" s="1"/>
      <c r="AM37" s="1"/>
    </row>
    <row r="38" spans="1:39" ht="17.25" customHeight="1" x14ac:dyDescent="0.2">
      <c r="A38" s="10" t="s">
        <v>30</v>
      </c>
      <c r="B38" s="10" t="s">
        <v>56</v>
      </c>
      <c r="C38" s="10" t="s">
        <v>62</v>
      </c>
      <c r="D38" s="11">
        <v>57074.828650000003</v>
      </c>
      <c r="E38" s="11">
        <v>20</v>
      </c>
      <c r="F38" s="20">
        <f t="shared" si="57"/>
        <v>24</v>
      </c>
      <c r="G38" s="11">
        <f t="shared" si="58"/>
        <v>6</v>
      </c>
      <c r="H38" s="11">
        <f t="shared" si="59"/>
        <v>40</v>
      </c>
      <c r="I38" s="11">
        <v>2</v>
      </c>
      <c r="J38" s="11">
        <v>2</v>
      </c>
      <c r="K38" s="11">
        <f t="shared" si="60"/>
        <v>396.00000000000006</v>
      </c>
      <c r="L38" s="11">
        <v>4</v>
      </c>
      <c r="M38" s="11">
        <v>4</v>
      </c>
      <c r="N38" s="11">
        <f t="shared" si="61"/>
        <v>91.52000000000001</v>
      </c>
      <c r="O38" s="11">
        <f t="shared" si="62"/>
        <v>198.00000000000003</v>
      </c>
      <c r="P38" s="11">
        <f t="shared" si="63"/>
        <v>20</v>
      </c>
      <c r="Q38" s="11">
        <f t="shared" si="64"/>
        <v>22</v>
      </c>
      <c r="R38" s="11">
        <f t="shared" si="65"/>
        <v>26.400000000000002</v>
      </c>
      <c r="S38" s="11">
        <f t="shared" si="66"/>
        <v>35.200000000000003</v>
      </c>
      <c r="T38" s="11">
        <f t="shared" si="67"/>
        <v>26.400000000000002</v>
      </c>
      <c r="U38" s="11">
        <f t="shared" si="67"/>
        <v>6.6000000000000005</v>
      </c>
      <c r="V38" s="11">
        <f t="shared" si="68"/>
        <v>26.400000000000002</v>
      </c>
      <c r="W38" s="11">
        <f t="shared" si="69"/>
        <v>33</v>
      </c>
      <c r="X38" s="11">
        <f t="shared" si="70"/>
        <v>52.800000000000004</v>
      </c>
      <c r="Y38" s="11">
        <f t="shared" si="71"/>
        <v>16.5</v>
      </c>
      <c r="Z38" s="11">
        <f t="shared" si="72"/>
        <v>52.800000000000004</v>
      </c>
      <c r="AA38" s="11">
        <f t="shared" si="73"/>
        <v>7.8000000000000007</v>
      </c>
      <c r="AB38" s="11">
        <f t="shared" si="74"/>
        <v>6.6000000000000005</v>
      </c>
      <c r="AC38" s="11">
        <f t="shared" si="75"/>
        <v>62782.311515000009</v>
      </c>
      <c r="AD38" s="1"/>
      <c r="AE38" s="1"/>
      <c r="AF38" s="1"/>
      <c r="AG38" s="1"/>
      <c r="AH38" s="1"/>
      <c r="AI38" s="1"/>
      <c r="AJ38" s="1"/>
      <c r="AK38" s="1"/>
      <c r="AL38" s="1"/>
      <c r="AM38" s="1"/>
    </row>
    <row r="39" spans="1:39" ht="17.25" customHeight="1" x14ac:dyDescent="0.2">
      <c r="A39" s="10" t="s">
        <v>30</v>
      </c>
      <c r="B39" s="10" t="s">
        <v>56</v>
      </c>
      <c r="C39" s="10" t="s">
        <v>63</v>
      </c>
      <c r="D39" s="11">
        <v>33443.970735000003</v>
      </c>
      <c r="E39" s="11">
        <v>20</v>
      </c>
      <c r="F39" s="20">
        <f t="shared" si="57"/>
        <v>14</v>
      </c>
      <c r="G39" s="11">
        <f t="shared" si="58"/>
        <v>3.5</v>
      </c>
      <c r="H39" s="11">
        <f t="shared" si="59"/>
        <v>40</v>
      </c>
      <c r="I39" s="11">
        <v>2</v>
      </c>
      <c r="J39" s="11">
        <v>2</v>
      </c>
      <c r="K39" s="11">
        <f t="shared" si="60"/>
        <v>231.00000000000003</v>
      </c>
      <c r="L39" s="11">
        <v>4</v>
      </c>
      <c r="M39" s="11">
        <v>4</v>
      </c>
      <c r="N39" s="11">
        <f t="shared" si="61"/>
        <v>49.720000000000006</v>
      </c>
      <c r="O39" s="11">
        <f t="shared" si="62"/>
        <v>115.50000000000001</v>
      </c>
      <c r="P39" s="11">
        <f t="shared" si="63"/>
        <v>20</v>
      </c>
      <c r="Q39" s="11">
        <f t="shared" si="64"/>
        <v>22</v>
      </c>
      <c r="R39" s="11">
        <f t="shared" si="65"/>
        <v>15.400000000000002</v>
      </c>
      <c r="S39" s="11">
        <f t="shared" si="66"/>
        <v>35.200000000000003</v>
      </c>
      <c r="T39" s="11">
        <f t="shared" si="67"/>
        <v>15.400000000000002</v>
      </c>
      <c r="U39" s="11">
        <f t="shared" si="67"/>
        <v>3.8500000000000005</v>
      </c>
      <c r="V39" s="11">
        <f t="shared" si="68"/>
        <v>15.400000000000002</v>
      </c>
      <c r="W39" s="11">
        <f t="shared" si="69"/>
        <v>19.25</v>
      </c>
      <c r="X39" s="11">
        <f t="shared" si="70"/>
        <v>30.800000000000004</v>
      </c>
      <c r="Y39" s="11">
        <f t="shared" si="71"/>
        <v>9.625</v>
      </c>
      <c r="Z39" s="11">
        <f t="shared" si="72"/>
        <v>30.800000000000004</v>
      </c>
      <c r="AA39" s="11">
        <f t="shared" si="73"/>
        <v>4.55</v>
      </c>
      <c r="AB39" s="11">
        <f t="shared" si="74"/>
        <v>3.8500000000000005</v>
      </c>
      <c r="AC39" s="11">
        <f t="shared" si="75"/>
        <v>36788.367808500007</v>
      </c>
      <c r="AD39" s="1"/>
      <c r="AE39" s="1"/>
      <c r="AF39" s="1"/>
      <c r="AG39" s="1"/>
      <c r="AH39" s="1"/>
      <c r="AI39" s="1"/>
      <c r="AJ39" s="1"/>
      <c r="AK39" s="1"/>
      <c r="AL39" s="1"/>
      <c r="AM39" s="1"/>
    </row>
    <row r="40" spans="1:39" ht="17.25" customHeight="1" x14ac:dyDescent="0.2">
      <c r="A40" s="10" t="s">
        <v>30</v>
      </c>
      <c r="B40" s="10" t="s">
        <v>56</v>
      </c>
      <c r="C40" s="10" t="s">
        <v>64</v>
      </c>
      <c r="D40" s="11">
        <v>61507.958435</v>
      </c>
      <c r="E40" s="11">
        <v>20</v>
      </c>
      <c r="F40" s="20">
        <f t="shared" si="57"/>
        <v>25</v>
      </c>
      <c r="G40" s="11">
        <f t="shared" si="58"/>
        <v>6.25</v>
      </c>
      <c r="H40" s="11">
        <f t="shared" si="59"/>
        <v>40</v>
      </c>
      <c r="I40" s="11">
        <v>2</v>
      </c>
      <c r="J40" s="11">
        <v>2</v>
      </c>
      <c r="K40" s="11">
        <f t="shared" si="60"/>
        <v>412.50000000000006</v>
      </c>
      <c r="L40" s="11">
        <v>4</v>
      </c>
      <c r="M40" s="11">
        <v>4</v>
      </c>
      <c r="N40" s="11">
        <f t="shared" si="61"/>
        <v>96.91</v>
      </c>
      <c r="O40" s="11">
        <f t="shared" si="62"/>
        <v>206.25000000000003</v>
      </c>
      <c r="P40" s="11">
        <f t="shared" si="63"/>
        <v>20</v>
      </c>
      <c r="Q40" s="11">
        <f t="shared" si="64"/>
        <v>22</v>
      </c>
      <c r="R40" s="11">
        <f t="shared" si="65"/>
        <v>27.500000000000004</v>
      </c>
      <c r="S40" s="11">
        <f t="shared" si="66"/>
        <v>35.200000000000003</v>
      </c>
      <c r="T40" s="11">
        <f t="shared" si="67"/>
        <v>27.500000000000004</v>
      </c>
      <c r="U40" s="11">
        <f t="shared" si="67"/>
        <v>6.8750000000000009</v>
      </c>
      <c r="V40" s="11">
        <f t="shared" si="68"/>
        <v>27.500000000000004</v>
      </c>
      <c r="W40" s="11">
        <f t="shared" si="69"/>
        <v>34.375</v>
      </c>
      <c r="X40" s="11">
        <f t="shared" si="70"/>
        <v>55.000000000000007</v>
      </c>
      <c r="Y40" s="11">
        <f t="shared" si="71"/>
        <v>17.1875</v>
      </c>
      <c r="Z40" s="11">
        <f t="shared" si="72"/>
        <v>55.000000000000007</v>
      </c>
      <c r="AA40" s="11">
        <f t="shared" si="73"/>
        <v>8.125</v>
      </c>
      <c r="AB40" s="11">
        <f t="shared" si="74"/>
        <v>6.8750000000000009</v>
      </c>
      <c r="AC40" s="11">
        <f t="shared" si="75"/>
        <v>67658.754278500011</v>
      </c>
      <c r="AD40" s="1"/>
      <c r="AE40" s="1"/>
      <c r="AF40" s="1"/>
      <c r="AG40" s="1"/>
      <c r="AH40" s="1"/>
      <c r="AI40" s="1"/>
      <c r="AJ40" s="1"/>
      <c r="AK40" s="1"/>
      <c r="AL40" s="1"/>
      <c r="AM40" s="1"/>
    </row>
    <row r="41" spans="1:39" ht="17.25" customHeight="1" x14ac:dyDescent="0.2">
      <c r="A41" s="10" t="s">
        <v>30</v>
      </c>
      <c r="B41" s="10" t="s">
        <v>56</v>
      </c>
      <c r="C41" s="10" t="s">
        <v>65</v>
      </c>
      <c r="D41" s="11">
        <v>38502.023665000001</v>
      </c>
      <c r="E41" s="11">
        <v>20</v>
      </c>
      <c r="F41" s="20">
        <f t="shared" si="57"/>
        <v>16</v>
      </c>
      <c r="G41" s="11">
        <f t="shared" si="58"/>
        <v>4</v>
      </c>
      <c r="H41" s="11">
        <f t="shared" si="59"/>
        <v>40</v>
      </c>
      <c r="I41" s="11">
        <v>2</v>
      </c>
      <c r="J41" s="11">
        <v>2</v>
      </c>
      <c r="K41" s="11">
        <f t="shared" si="60"/>
        <v>264</v>
      </c>
      <c r="L41" s="11">
        <v>4</v>
      </c>
      <c r="M41" s="11">
        <v>4</v>
      </c>
      <c r="N41" s="11">
        <f t="shared" si="61"/>
        <v>56.320000000000007</v>
      </c>
      <c r="O41" s="11">
        <f t="shared" si="62"/>
        <v>132</v>
      </c>
      <c r="P41" s="11">
        <f t="shared" si="63"/>
        <v>20</v>
      </c>
      <c r="Q41" s="11">
        <f t="shared" si="64"/>
        <v>22</v>
      </c>
      <c r="R41" s="11">
        <f t="shared" si="65"/>
        <v>17.600000000000001</v>
      </c>
      <c r="S41" s="11">
        <f t="shared" si="66"/>
        <v>35.200000000000003</v>
      </c>
      <c r="T41" s="11">
        <f t="shared" si="67"/>
        <v>17.600000000000001</v>
      </c>
      <c r="U41" s="11">
        <f t="shared" si="67"/>
        <v>4.4000000000000004</v>
      </c>
      <c r="V41" s="11">
        <f t="shared" si="68"/>
        <v>17.600000000000001</v>
      </c>
      <c r="W41" s="11">
        <f t="shared" si="69"/>
        <v>22</v>
      </c>
      <c r="X41" s="11">
        <f t="shared" si="70"/>
        <v>35.200000000000003</v>
      </c>
      <c r="Y41" s="11">
        <f t="shared" si="71"/>
        <v>11</v>
      </c>
      <c r="Z41" s="11">
        <f t="shared" si="72"/>
        <v>35.200000000000003</v>
      </c>
      <c r="AA41" s="11">
        <f t="shared" si="73"/>
        <v>5.2</v>
      </c>
      <c r="AB41" s="11">
        <f t="shared" si="74"/>
        <v>4.4000000000000004</v>
      </c>
      <c r="AC41" s="11">
        <f t="shared" si="75"/>
        <v>42352.226031500002</v>
      </c>
      <c r="AD41" s="1"/>
      <c r="AE41" s="1"/>
      <c r="AF41" s="1"/>
      <c r="AG41" s="1"/>
      <c r="AH41" s="1"/>
      <c r="AI41" s="1"/>
      <c r="AJ41" s="1"/>
      <c r="AK41" s="1"/>
      <c r="AL41" s="1"/>
      <c r="AM41" s="1"/>
    </row>
    <row r="42" spans="1:39" s="19" customFormat="1" ht="17.25" customHeight="1" x14ac:dyDescent="0.25">
      <c r="A42" s="31" t="s">
        <v>66</v>
      </c>
      <c r="B42" s="32"/>
      <c r="C42" s="16">
        <v>10</v>
      </c>
      <c r="D42" s="17">
        <f>SUM(D32:D41)</f>
        <v>593977.75289999996</v>
      </c>
      <c r="E42" s="17">
        <f t="shared" ref="E42:AC42" si="76">SUM(E32:E41)</f>
        <v>200</v>
      </c>
      <c r="F42" s="17">
        <f t="shared" si="76"/>
        <v>245</v>
      </c>
      <c r="G42" s="17">
        <f t="shared" si="76"/>
        <v>61.25</v>
      </c>
      <c r="H42" s="17">
        <f t="shared" si="76"/>
        <v>400</v>
      </c>
      <c r="I42" s="17">
        <f t="shared" si="76"/>
        <v>20</v>
      </c>
      <c r="J42" s="17">
        <f t="shared" si="76"/>
        <v>20</v>
      </c>
      <c r="K42" s="17">
        <f t="shared" si="76"/>
        <v>4042.5</v>
      </c>
      <c r="L42" s="17">
        <f t="shared" si="76"/>
        <v>40</v>
      </c>
      <c r="M42" s="17">
        <f t="shared" si="76"/>
        <v>40</v>
      </c>
      <c r="N42" s="17">
        <f t="shared" si="76"/>
        <v>992.75000000000011</v>
      </c>
      <c r="O42" s="17">
        <f t="shared" si="76"/>
        <v>2021.25</v>
      </c>
      <c r="P42" s="17">
        <f t="shared" si="76"/>
        <v>200</v>
      </c>
      <c r="Q42" s="17">
        <f t="shared" si="76"/>
        <v>220</v>
      </c>
      <c r="R42" s="17">
        <f t="shared" si="76"/>
        <v>269.50000000000006</v>
      </c>
      <c r="S42" s="17">
        <f t="shared" si="76"/>
        <v>351.99999999999994</v>
      </c>
      <c r="T42" s="17">
        <f t="shared" si="76"/>
        <v>269.50000000000006</v>
      </c>
      <c r="U42" s="17">
        <f t="shared" si="76"/>
        <v>67.375000000000014</v>
      </c>
      <c r="V42" s="17">
        <f t="shared" si="76"/>
        <v>269.50000000000006</v>
      </c>
      <c r="W42" s="17">
        <f t="shared" si="76"/>
        <v>336.875</v>
      </c>
      <c r="X42" s="17">
        <f t="shared" si="76"/>
        <v>539.00000000000011</v>
      </c>
      <c r="Y42" s="17">
        <f t="shared" si="76"/>
        <v>168.4375</v>
      </c>
      <c r="Z42" s="17">
        <f t="shared" si="76"/>
        <v>539.00000000000011</v>
      </c>
      <c r="AA42" s="17">
        <f t="shared" si="76"/>
        <v>79.625</v>
      </c>
      <c r="AB42" s="17">
        <f t="shared" si="76"/>
        <v>67.375000000000014</v>
      </c>
      <c r="AC42" s="17">
        <f t="shared" si="76"/>
        <v>653375.5281900001</v>
      </c>
      <c r="AD42" s="18"/>
      <c r="AE42" s="18"/>
      <c r="AF42" s="18"/>
      <c r="AG42" s="18"/>
      <c r="AH42" s="18"/>
      <c r="AI42" s="18"/>
      <c r="AJ42" s="18"/>
      <c r="AK42" s="18"/>
      <c r="AL42" s="18"/>
      <c r="AM42" s="18"/>
    </row>
    <row r="43" spans="1:39" ht="17.25" customHeight="1" x14ac:dyDescent="0.2">
      <c r="A43" s="10" t="s">
        <v>30</v>
      </c>
      <c r="B43" s="10" t="s">
        <v>67</v>
      </c>
      <c r="C43" s="10" t="s">
        <v>68</v>
      </c>
      <c r="D43" s="11">
        <v>93345.991794999994</v>
      </c>
      <c r="E43" s="11">
        <v>20</v>
      </c>
      <c r="F43" s="11">
        <f t="shared" si="0"/>
        <v>124.46132239333333</v>
      </c>
      <c r="G43" s="20">
        <f t="shared" ref="G43:G62" si="77">ROUND((($D43*0.9/750/3)+($D43*0.1/1500/5)),0)</f>
        <v>39</v>
      </c>
      <c r="H43" s="11">
        <f t="shared" ref="H43:H62" si="78">20*2</f>
        <v>40</v>
      </c>
      <c r="I43" s="11">
        <v>2</v>
      </c>
      <c r="J43" s="11">
        <v>2</v>
      </c>
      <c r="K43" s="11">
        <f t="shared" ref="K43:K62" si="79">F43*3*5*1.1</f>
        <v>2053.6118194900005</v>
      </c>
      <c r="L43" s="11">
        <v>4</v>
      </c>
      <c r="M43" s="11">
        <v>4</v>
      </c>
      <c r="N43" s="11">
        <f t="shared" ref="N43:N62" si="80">(F43*G43+30+8+1+25)/5*2*1.1</f>
        <v>2163.9162922696005</v>
      </c>
      <c r="O43" s="11">
        <f t="shared" ref="O43:O62" si="81">G43*5*6*1.1</f>
        <v>1287</v>
      </c>
      <c r="P43" s="11">
        <f t="shared" ref="P43:P62" si="82">10*2</f>
        <v>20</v>
      </c>
      <c r="Q43" s="11">
        <f t="shared" ref="Q43:Q62" si="83">20*1.1</f>
        <v>22</v>
      </c>
      <c r="R43" s="11">
        <f t="shared" ref="R43:R62" si="84">F43*1.1</f>
        <v>136.90745463266668</v>
      </c>
      <c r="S43" s="11">
        <f t="shared" ref="S43:S62" si="85">8*4*1.1</f>
        <v>35.200000000000003</v>
      </c>
      <c r="T43" s="11">
        <f t="shared" ref="T43:U62" si="86">F43*1.1</f>
        <v>136.90745463266668</v>
      </c>
      <c r="U43" s="11">
        <f t="shared" si="86"/>
        <v>42.900000000000006</v>
      </c>
      <c r="V43" s="11">
        <f t="shared" ref="V43:V62" si="87">F43*1.1</f>
        <v>136.90745463266668</v>
      </c>
      <c r="W43" s="11">
        <f t="shared" ref="W43:W62" si="88">G43*5*1.1</f>
        <v>214.50000000000003</v>
      </c>
      <c r="X43" s="11">
        <f t="shared" ref="X43:X62" si="89">F43*2*1.1</f>
        <v>273.81490926533337</v>
      </c>
      <c r="Y43" s="11">
        <f t="shared" ref="Y43:Y62" si="90">W43*50%</f>
        <v>107.25000000000001</v>
      </c>
      <c r="Z43" s="11">
        <f t="shared" ref="Z43:Z62" si="91">F43*2*1.1</f>
        <v>273.81490926533337</v>
      </c>
      <c r="AA43" s="11">
        <f t="shared" ref="AA43:AA62" si="92">G43*1.3</f>
        <v>50.7</v>
      </c>
      <c r="AB43" s="11">
        <f t="shared" ref="AB43:AB62" si="93">G43*1.1</f>
        <v>42.900000000000006</v>
      </c>
      <c r="AC43" s="11">
        <f t="shared" ref="AC43:AC62" si="94">+D43*1.1</f>
        <v>102680.5909745</v>
      </c>
      <c r="AD43" s="1"/>
      <c r="AE43" s="1"/>
      <c r="AF43" s="1"/>
      <c r="AG43" s="1"/>
      <c r="AH43" s="1"/>
      <c r="AI43" s="1"/>
      <c r="AJ43" s="1"/>
      <c r="AK43" s="1"/>
      <c r="AL43" s="1"/>
      <c r="AM43" s="1"/>
    </row>
    <row r="44" spans="1:39" ht="17.25" customHeight="1" x14ac:dyDescent="0.2">
      <c r="A44" s="10" t="s">
        <v>30</v>
      </c>
      <c r="B44" s="10" t="s">
        <v>67</v>
      </c>
      <c r="C44" s="10" t="s">
        <v>69</v>
      </c>
      <c r="D44" s="11">
        <v>72342.930135000002</v>
      </c>
      <c r="E44" s="11">
        <v>20</v>
      </c>
      <c r="F44" s="11">
        <f t="shared" si="0"/>
        <v>96.457240179999999</v>
      </c>
      <c r="G44" s="20">
        <f t="shared" si="77"/>
        <v>30</v>
      </c>
      <c r="H44" s="11">
        <f t="shared" si="78"/>
        <v>40</v>
      </c>
      <c r="I44" s="11">
        <v>2</v>
      </c>
      <c r="J44" s="11">
        <v>2</v>
      </c>
      <c r="K44" s="11">
        <f t="shared" si="79"/>
        <v>1591.5444629700003</v>
      </c>
      <c r="L44" s="11">
        <v>4</v>
      </c>
      <c r="M44" s="11">
        <v>4</v>
      </c>
      <c r="N44" s="11">
        <f t="shared" si="80"/>
        <v>1301.395570376</v>
      </c>
      <c r="O44" s="11">
        <f t="shared" si="81"/>
        <v>990.00000000000011</v>
      </c>
      <c r="P44" s="11">
        <f t="shared" si="82"/>
        <v>20</v>
      </c>
      <c r="Q44" s="11">
        <f t="shared" si="83"/>
        <v>22</v>
      </c>
      <c r="R44" s="11">
        <f t="shared" si="84"/>
        <v>106.10296419800001</v>
      </c>
      <c r="S44" s="11">
        <f t="shared" si="85"/>
        <v>35.200000000000003</v>
      </c>
      <c r="T44" s="11">
        <f t="shared" si="86"/>
        <v>106.10296419800001</v>
      </c>
      <c r="U44" s="11">
        <f t="shared" si="86"/>
        <v>33</v>
      </c>
      <c r="V44" s="11">
        <f t="shared" si="87"/>
        <v>106.10296419800001</v>
      </c>
      <c r="W44" s="11">
        <f t="shared" si="88"/>
        <v>165</v>
      </c>
      <c r="X44" s="11">
        <f t="shared" si="89"/>
        <v>212.20592839600002</v>
      </c>
      <c r="Y44" s="11">
        <f t="shared" si="90"/>
        <v>82.5</v>
      </c>
      <c r="Z44" s="11">
        <f t="shared" si="91"/>
        <v>212.20592839600002</v>
      </c>
      <c r="AA44" s="11">
        <f t="shared" si="92"/>
        <v>39</v>
      </c>
      <c r="AB44" s="11">
        <f t="shared" si="93"/>
        <v>33</v>
      </c>
      <c r="AC44" s="11">
        <f t="shared" si="94"/>
        <v>79577.223148500008</v>
      </c>
      <c r="AD44" s="1"/>
      <c r="AE44" s="1"/>
      <c r="AF44" s="1"/>
      <c r="AG44" s="1"/>
      <c r="AH44" s="1"/>
      <c r="AI44" s="1"/>
      <c r="AJ44" s="1"/>
      <c r="AK44" s="1"/>
      <c r="AL44" s="1"/>
      <c r="AM44" s="1"/>
    </row>
    <row r="45" spans="1:39" ht="17.25" customHeight="1" x14ac:dyDescent="0.2">
      <c r="A45" s="10" t="s">
        <v>30</v>
      </c>
      <c r="B45" s="10" t="s">
        <v>67</v>
      </c>
      <c r="C45" s="10" t="s">
        <v>70</v>
      </c>
      <c r="D45" s="11">
        <v>50326.921155000004</v>
      </c>
      <c r="E45" s="11">
        <v>20</v>
      </c>
      <c r="F45" s="11">
        <f t="shared" si="0"/>
        <v>67.102561540000011</v>
      </c>
      <c r="G45" s="20">
        <f t="shared" si="77"/>
        <v>21</v>
      </c>
      <c r="H45" s="11">
        <f t="shared" si="78"/>
        <v>40</v>
      </c>
      <c r="I45" s="11">
        <v>2</v>
      </c>
      <c r="J45" s="11">
        <v>2</v>
      </c>
      <c r="K45" s="11">
        <f t="shared" si="79"/>
        <v>1107.1922654100003</v>
      </c>
      <c r="L45" s="11">
        <v>4</v>
      </c>
      <c r="M45" s="11">
        <v>4</v>
      </c>
      <c r="N45" s="11">
        <f t="shared" si="80"/>
        <v>648.18766862960013</v>
      </c>
      <c r="O45" s="11">
        <f t="shared" si="81"/>
        <v>693</v>
      </c>
      <c r="P45" s="11">
        <f t="shared" si="82"/>
        <v>20</v>
      </c>
      <c r="Q45" s="11">
        <f t="shared" si="83"/>
        <v>22</v>
      </c>
      <c r="R45" s="11">
        <f t="shared" si="84"/>
        <v>73.812817694000017</v>
      </c>
      <c r="S45" s="11">
        <f t="shared" si="85"/>
        <v>35.200000000000003</v>
      </c>
      <c r="T45" s="11">
        <f t="shared" si="86"/>
        <v>73.812817694000017</v>
      </c>
      <c r="U45" s="11">
        <f t="shared" si="86"/>
        <v>23.1</v>
      </c>
      <c r="V45" s="11">
        <f t="shared" si="87"/>
        <v>73.812817694000017</v>
      </c>
      <c r="W45" s="11">
        <f t="shared" si="88"/>
        <v>115.50000000000001</v>
      </c>
      <c r="X45" s="11">
        <f t="shared" si="89"/>
        <v>147.62563538800003</v>
      </c>
      <c r="Y45" s="11">
        <f t="shared" si="90"/>
        <v>57.750000000000007</v>
      </c>
      <c r="Z45" s="11">
        <f t="shared" si="91"/>
        <v>147.62563538800003</v>
      </c>
      <c r="AA45" s="11">
        <f t="shared" si="92"/>
        <v>27.3</v>
      </c>
      <c r="AB45" s="11">
        <f t="shared" si="93"/>
        <v>23.1</v>
      </c>
      <c r="AC45" s="11">
        <f t="shared" si="94"/>
        <v>55359.613270500005</v>
      </c>
      <c r="AD45" s="1"/>
      <c r="AE45" s="1"/>
      <c r="AF45" s="1"/>
      <c r="AG45" s="1"/>
      <c r="AH45" s="1"/>
      <c r="AI45" s="1"/>
      <c r="AJ45" s="1"/>
      <c r="AK45" s="1"/>
      <c r="AL45" s="1"/>
      <c r="AM45" s="1"/>
    </row>
    <row r="46" spans="1:39" ht="17.25" customHeight="1" x14ac:dyDescent="0.2">
      <c r="A46" s="10" t="s">
        <v>30</v>
      </c>
      <c r="B46" s="10" t="s">
        <v>67</v>
      </c>
      <c r="C46" s="10" t="s">
        <v>71</v>
      </c>
      <c r="D46" s="11">
        <v>79899.561699999991</v>
      </c>
      <c r="E46" s="11">
        <v>20</v>
      </c>
      <c r="F46" s="11">
        <f t="shared" si="0"/>
        <v>106.53274893333332</v>
      </c>
      <c r="G46" s="20">
        <f t="shared" si="77"/>
        <v>33</v>
      </c>
      <c r="H46" s="11">
        <f t="shared" si="78"/>
        <v>40</v>
      </c>
      <c r="I46" s="11">
        <v>2</v>
      </c>
      <c r="J46" s="11">
        <v>2</v>
      </c>
      <c r="K46" s="11">
        <f t="shared" si="79"/>
        <v>1757.7903573999999</v>
      </c>
      <c r="L46" s="11">
        <v>4</v>
      </c>
      <c r="M46" s="11">
        <v>4</v>
      </c>
      <c r="N46" s="11">
        <f t="shared" si="80"/>
        <v>1575.015514512</v>
      </c>
      <c r="O46" s="11">
        <f t="shared" si="81"/>
        <v>1089</v>
      </c>
      <c r="P46" s="11">
        <f t="shared" si="82"/>
        <v>20</v>
      </c>
      <c r="Q46" s="11">
        <f t="shared" si="83"/>
        <v>22</v>
      </c>
      <c r="R46" s="11">
        <f t="shared" si="84"/>
        <v>117.18602382666667</v>
      </c>
      <c r="S46" s="11">
        <f t="shared" si="85"/>
        <v>35.200000000000003</v>
      </c>
      <c r="T46" s="11">
        <f t="shared" si="86"/>
        <v>117.18602382666667</v>
      </c>
      <c r="U46" s="11">
        <f t="shared" si="86"/>
        <v>36.300000000000004</v>
      </c>
      <c r="V46" s="11">
        <f t="shared" si="87"/>
        <v>117.18602382666667</v>
      </c>
      <c r="W46" s="11">
        <f t="shared" si="88"/>
        <v>181.50000000000003</v>
      </c>
      <c r="X46" s="11">
        <f t="shared" si="89"/>
        <v>234.37204765333334</v>
      </c>
      <c r="Y46" s="11">
        <f t="shared" si="90"/>
        <v>90.750000000000014</v>
      </c>
      <c r="Z46" s="11">
        <f t="shared" si="91"/>
        <v>234.37204765333334</v>
      </c>
      <c r="AA46" s="11">
        <f t="shared" si="92"/>
        <v>42.9</v>
      </c>
      <c r="AB46" s="11">
        <f t="shared" si="93"/>
        <v>36.300000000000004</v>
      </c>
      <c r="AC46" s="11">
        <f t="shared" si="94"/>
        <v>87889.517869999996</v>
      </c>
      <c r="AD46" s="1"/>
      <c r="AE46" s="1"/>
      <c r="AF46" s="1"/>
      <c r="AG46" s="1"/>
      <c r="AH46" s="1"/>
      <c r="AI46" s="1"/>
      <c r="AJ46" s="1"/>
      <c r="AK46" s="1"/>
      <c r="AL46" s="1"/>
      <c r="AM46" s="1"/>
    </row>
    <row r="47" spans="1:39" ht="17.25" customHeight="1" x14ac:dyDescent="0.2">
      <c r="A47" s="10" t="s">
        <v>30</v>
      </c>
      <c r="B47" s="10" t="s">
        <v>67</v>
      </c>
      <c r="C47" s="10" t="s">
        <v>72</v>
      </c>
      <c r="D47" s="11">
        <v>96081.098085000005</v>
      </c>
      <c r="E47" s="11">
        <v>20</v>
      </c>
      <c r="F47" s="11">
        <f t="shared" si="0"/>
        <v>128.10813078000001</v>
      </c>
      <c r="G47" s="20">
        <f t="shared" si="77"/>
        <v>40</v>
      </c>
      <c r="H47" s="11">
        <f t="shared" si="78"/>
        <v>40</v>
      </c>
      <c r="I47" s="11">
        <v>2</v>
      </c>
      <c r="J47" s="11">
        <v>2</v>
      </c>
      <c r="K47" s="11">
        <f t="shared" si="79"/>
        <v>2113.7841578700004</v>
      </c>
      <c r="L47" s="11">
        <v>4</v>
      </c>
      <c r="M47" s="11">
        <v>4</v>
      </c>
      <c r="N47" s="11">
        <f t="shared" si="80"/>
        <v>2282.8631017280004</v>
      </c>
      <c r="O47" s="11">
        <f t="shared" si="81"/>
        <v>1320</v>
      </c>
      <c r="P47" s="11">
        <f t="shared" si="82"/>
        <v>20</v>
      </c>
      <c r="Q47" s="11">
        <f t="shared" si="83"/>
        <v>22</v>
      </c>
      <c r="R47" s="11">
        <f t="shared" si="84"/>
        <v>140.91894385800003</v>
      </c>
      <c r="S47" s="11">
        <f t="shared" si="85"/>
        <v>35.200000000000003</v>
      </c>
      <c r="T47" s="11">
        <f t="shared" si="86"/>
        <v>140.91894385800003</v>
      </c>
      <c r="U47" s="11">
        <f t="shared" si="86"/>
        <v>44</v>
      </c>
      <c r="V47" s="11">
        <f t="shared" si="87"/>
        <v>140.91894385800003</v>
      </c>
      <c r="W47" s="11">
        <f t="shared" si="88"/>
        <v>220.00000000000003</v>
      </c>
      <c r="X47" s="11">
        <f t="shared" si="89"/>
        <v>281.83788771600007</v>
      </c>
      <c r="Y47" s="11">
        <f t="shared" si="90"/>
        <v>110.00000000000001</v>
      </c>
      <c r="Z47" s="11">
        <f t="shared" si="91"/>
        <v>281.83788771600007</v>
      </c>
      <c r="AA47" s="11">
        <f t="shared" si="92"/>
        <v>52</v>
      </c>
      <c r="AB47" s="11">
        <f t="shared" si="93"/>
        <v>44</v>
      </c>
      <c r="AC47" s="11">
        <f t="shared" si="94"/>
        <v>105689.20789350002</v>
      </c>
      <c r="AD47" s="1"/>
      <c r="AE47" s="1"/>
      <c r="AF47" s="1"/>
      <c r="AG47" s="1"/>
      <c r="AH47" s="1"/>
      <c r="AI47" s="1"/>
      <c r="AJ47" s="1"/>
      <c r="AK47" s="1"/>
      <c r="AL47" s="1"/>
      <c r="AM47" s="1"/>
    </row>
    <row r="48" spans="1:39" ht="17.25" customHeight="1" x14ac:dyDescent="0.2">
      <c r="A48" s="10" t="s">
        <v>30</v>
      </c>
      <c r="B48" s="10" t="s">
        <v>67</v>
      </c>
      <c r="C48" s="10" t="s">
        <v>73</v>
      </c>
      <c r="D48" s="11">
        <v>67172.368759999998</v>
      </c>
      <c r="E48" s="11">
        <v>20</v>
      </c>
      <c r="F48" s="11">
        <f t="shared" si="0"/>
        <v>89.563158346666668</v>
      </c>
      <c r="G48" s="20">
        <f t="shared" si="77"/>
        <v>28</v>
      </c>
      <c r="H48" s="11">
        <f t="shared" si="78"/>
        <v>40</v>
      </c>
      <c r="I48" s="11">
        <v>2</v>
      </c>
      <c r="J48" s="11">
        <v>2</v>
      </c>
      <c r="K48" s="11">
        <f t="shared" si="79"/>
        <v>1477.79211272</v>
      </c>
      <c r="L48" s="11">
        <v>4</v>
      </c>
      <c r="M48" s="11">
        <v>4</v>
      </c>
      <c r="N48" s="11">
        <f t="shared" si="80"/>
        <v>1131.5781108309336</v>
      </c>
      <c r="O48" s="11">
        <f t="shared" si="81"/>
        <v>924.00000000000011</v>
      </c>
      <c r="P48" s="11">
        <f t="shared" si="82"/>
        <v>20</v>
      </c>
      <c r="Q48" s="11">
        <f t="shared" si="83"/>
        <v>22</v>
      </c>
      <c r="R48" s="11">
        <f t="shared" si="84"/>
        <v>98.519474181333337</v>
      </c>
      <c r="S48" s="11">
        <f t="shared" si="85"/>
        <v>35.200000000000003</v>
      </c>
      <c r="T48" s="11">
        <f t="shared" si="86"/>
        <v>98.519474181333337</v>
      </c>
      <c r="U48" s="11">
        <f t="shared" si="86"/>
        <v>30.800000000000004</v>
      </c>
      <c r="V48" s="11">
        <f t="shared" si="87"/>
        <v>98.519474181333337</v>
      </c>
      <c r="W48" s="11">
        <f t="shared" si="88"/>
        <v>154</v>
      </c>
      <c r="X48" s="11">
        <f t="shared" si="89"/>
        <v>197.03894836266667</v>
      </c>
      <c r="Y48" s="11">
        <f t="shared" si="90"/>
        <v>77</v>
      </c>
      <c r="Z48" s="11">
        <f t="shared" si="91"/>
        <v>197.03894836266667</v>
      </c>
      <c r="AA48" s="11">
        <f t="shared" si="92"/>
        <v>36.4</v>
      </c>
      <c r="AB48" s="11">
        <f t="shared" si="93"/>
        <v>30.800000000000004</v>
      </c>
      <c r="AC48" s="11">
        <f t="shared" si="94"/>
        <v>73889.605636000008</v>
      </c>
      <c r="AD48" s="1"/>
      <c r="AE48" s="1"/>
      <c r="AF48" s="1"/>
      <c r="AG48" s="1"/>
      <c r="AH48" s="1"/>
      <c r="AI48" s="1"/>
      <c r="AJ48" s="1"/>
      <c r="AK48" s="1"/>
      <c r="AL48" s="1"/>
      <c r="AM48" s="1"/>
    </row>
    <row r="49" spans="1:39" ht="17.25" customHeight="1" x14ac:dyDescent="0.2">
      <c r="A49" s="10" t="s">
        <v>30</v>
      </c>
      <c r="B49" s="10" t="s">
        <v>67</v>
      </c>
      <c r="C49" s="10" t="s">
        <v>74</v>
      </c>
      <c r="D49" s="11">
        <v>73323.573049999992</v>
      </c>
      <c r="E49" s="11">
        <v>20</v>
      </c>
      <c r="F49" s="11">
        <f t="shared" si="0"/>
        <v>97.764764066666658</v>
      </c>
      <c r="G49" s="20">
        <f t="shared" si="77"/>
        <v>30</v>
      </c>
      <c r="H49" s="11">
        <f t="shared" si="78"/>
        <v>40</v>
      </c>
      <c r="I49" s="11">
        <v>2</v>
      </c>
      <c r="J49" s="11">
        <v>2</v>
      </c>
      <c r="K49" s="11">
        <f t="shared" si="79"/>
        <v>1613.1186071</v>
      </c>
      <c r="L49" s="11">
        <v>4</v>
      </c>
      <c r="M49" s="11">
        <v>4</v>
      </c>
      <c r="N49" s="11">
        <f t="shared" si="80"/>
        <v>1318.6548856799998</v>
      </c>
      <c r="O49" s="11">
        <f t="shared" si="81"/>
        <v>990.00000000000011</v>
      </c>
      <c r="P49" s="11">
        <f t="shared" si="82"/>
        <v>20</v>
      </c>
      <c r="Q49" s="11">
        <f t="shared" si="83"/>
        <v>22</v>
      </c>
      <c r="R49" s="11">
        <f t="shared" si="84"/>
        <v>107.54124047333333</v>
      </c>
      <c r="S49" s="11">
        <f t="shared" si="85"/>
        <v>35.200000000000003</v>
      </c>
      <c r="T49" s="11">
        <f t="shared" si="86"/>
        <v>107.54124047333333</v>
      </c>
      <c r="U49" s="11">
        <f t="shared" si="86"/>
        <v>33</v>
      </c>
      <c r="V49" s="11">
        <f t="shared" si="87"/>
        <v>107.54124047333333</v>
      </c>
      <c r="W49" s="11">
        <f t="shared" si="88"/>
        <v>165</v>
      </c>
      <c r="X49" s="11">
        <f t="shared" si="89"/>
        <v>215.08248094666666</v>
      </c>
      <c r="Y49" s="11">
        <f t="shared" si="90"/>
        <v>82.5</v>
      </c>
      <c r="Z49" s="11">
        <f t="shared" si="91"/>
        <v>215.08248094666666</v>
      </c>
      <c r="AA49" s="11">
        <f t="shared" si="92"/>
        <v>39</v>
      </c>
      <c r="AB49" s="11">
        <f t="shared" si="93"/>
        <v>33</v>
      </c>
      <c r="AC49" s="11">
        <f t="shared" si="94"/>
        <v>80655.930355000004</v>
      </c>
      <c r="AD49" s="1"/>
      <c r="AE49" s="1"/>
      <c r="AF49" s="1"/>
      <c r="AG49" s="1"/>
      <c r="AH49" s="1"/>
      <c r="AI49" s="1"/>
      <c r="AJ49" s="1"/>
      <c r="AK49" s="1"/>
      <c r="AL49" s="1"/>
      <c r="AM49" s="1"/>
    </row>
    <row r="50" spans="1:39" ht="17.25" customHeight="1" x14ac:dyDescent="0.2">
      <c r="A50" s="10" t="s">
        <v>30</v>
      </c>
      <c r="B50" s="10" t="s">
        <v>67</v>
      </c>
      <c r="C50" s="10" t="s">
        <v>75</v>
      </c>
      <c r="D50" s="11">
        <v>88823.37509500001</v>
      </c>
      <c r="E50" s="11">
        <v>20</v>
      </c>
      <c r="F50" s="11">
        <f t="shared" si="0"/>
        <v>118.43116679333335</v>
      </c>
      <c r="G50" s="20">
        <f t="shared" si="77"/>
        <v>37</v>
      </c>
      <c r="H50" s="11">
        <f t="shared" si="78"/>
        <v>40</v>
      </c>
      <c r="I50" s="11">
        <v>2</v>
      </c>
      <c r="J50" s="11">
        <v>2</v>
      </c>
      <c r="K50" s="11">
        <f t="shared" si="79"/>
        <v>1954.1142520900005</v>
      </c>
      <c r="L50" s="11">
        <v>4</v>
      </c>
      <c r="M50" s="11">
        <v>4</v>
      </c>
      <c r="N50" s="11">
        <f t="shared" si="80"/>
        <v>1956.219395395467</v>
      </c>
      <c r="O50" s="11">
        <f t="shared" si="81"/>
        <v>1221</v>
      </c>
      <c r="P50" s="11">
        <f t="shared" si="82"/>
        <v>20</v>
      </c>
      <c r="Q50" s="11">
        <f t="shared" si="83"/>
        <v>22</v>
      </c>
      <c r="R50" s="11">
        <f t="shared" si="84"/>
        <v>130.2742834726667</v>
      </c>
      <c r="S50" s="11">
        <f t="shared" si="85"/>
        <v>35.200000000000003</v>
      </c>
      <c r="T50" s="11">
        <f t="shared" si="86"/>
        <v>130.2742834726667</v>
      </c>
      <c r="U50" s="11">
        <f t="shared" si="86"/>
        <v>40.700000000000003</v>
      </c>
      <c r="V50" s="11">
        <f t="shared" si="87"/>
        <v>130.2742834726667</v>
      </c>
      <c r="W50" s="11">
        <f t="shared" si="88"/>
        <v>203.50000000000003</v>
      </c>
      <c r="X50" s="11">
        <f t="shared" si="89"/>
        <v>260.54856694533339</v>
      </c>
      <c r="Y50" s="11">
        <f t="shared" si="90"/>
        <v>101.75000000000001</v>
      </c>
      <c r="Z50" s="11">
        <f t="shared" si="91"/>
        <v>260.54856694533339</v>
      </c>
      <c r="AA50" s="11">
        <f t="shared" si="92"/>
        <v>48.1</v>
      </c>
      <c r="AB50" s="11">
        <f t="shared" si="93"/>
        <v>40.700000000000003</v>
      </c>
      <c r="AC50" s="11">
        <f t="shared" si="94"/>
        <v>97705.712604500019</v>
      </c>
      <c r="AD50" s="1"/>
      <c r="AE50" s="1"/>
      <c r="AF50" s="1"/>
      <c r="AG50" s="1"/>
      <c r="AH50" s="1"/>
      <c r="AI50" s="1"/>
      <c r="AJ50" s="1"/>
      <c r="AK50" s="1"/>
      <c r="AL50" s="1"/>
      <c r="AM50" s="1"/>
    </row>
    <row r="51" spans="1:39" ht="17.25" customHeight="1" x14ac:dyDescent="0.2">
      <c r="A51" s="10" t="s">
        <v>30</v>
      </c>
      <c r="B51" s="10" t="s">
        <v>67</v>
      </c>
      <c r="C51" s="10" t="s">
        <v>76</v>
      </c>
      <c r="D51" s="11">
        <v>66707.111065000005</v>
      </c>
      <c r="E51" s="11">
        <v>20</v>
      </c>
      <c r="F51" s="11">
        <f t="shared" si="0"/>
        <v>88.942814753333337</v>
      </c>
      <c r="G51" s="20">
        <f t="shared" si="77"/>
        <v>28</v>
      </c>
      <c r="H51" s="11">
        <f t="shared" si="78"/>
        <v>40</v>
      </c>
      <c r="I51" s="11">
        <v>2</v>
      </c>
      <c r="J51" s="11">
        <v>2</v>
      </c>
      <c r="K51" s="11">
        <f t="shared" si="79"/>
        <v>1467.5564434300002</v>
      </c>
      <c r="L51" s="11">
        <v>4</v>
      </c>
      <c r="M51" s="11">
        <v>4</v>
      </c>
      <c r="N51" s="11">
        <f t="shared" si="80"/>
        <v>1123.9354777610667</v>
      </c>
      <c r="O51" s="11">
        <f t="shared" si="81"/>
        <v>924.00000000000011</v>
      </c>
      <c r="P51" s="11">
        <f t="shared" si="82"/>
        <v>20</v>
      </c>
      <c r="Q51" s="11">
        <f t="shared" si="83"/>
        <v>22</v>
      </c>
      <c r="R51" s="11">
        <f t="shared" si="84"/>
        <v>97.837096228666681</v>
      </c>
      <c r="S51" s="11">
        <f t="shared" si="85"/>
        <v>35.200000000000003</v>
      </c>
      <c r="T51" s="11">
        <f t="shared" si="86"/>
        <v>97.837096228666681</v>
      </c>
      <c r="U51" s="11">
        <f t="shared" si="86"/>
        <v>30.800000000000004</v>
      </c>
      <c r="V51" s="11">
        <f t="shared" si="87"/>
        <v>97.837096228666681</v>
      </c>
      <c r="W51" s="11">
        <f t="shared" si="88"/>
        <v>154</v>
      </c>
      <c r="X51" s="11">
        <f t="shared" si="89"/>
        <v>195.67419245733336</v>
      </c>
      <c r="Y51" s="11">
        <f t="shared" si="90"/>
        <v>77</v>
      </c>
      <c r="Z51" s="11">
        <f t="shared" si="91"/>
        <v>195.67419245733336</v>
      </c>
      <c r="AA51" s="11">
        <f t="shared" si="92"/>
        <v>36.4</v>
      </c>
      <c r="AB51" s="11">
        <f t="shared" si="93"/>
        <v>30.800000000000004</v>
      </c>
      <c r="AC51" s="11">
        <f t="shared" si="94"/>
        <v>73377.822171500011</v>
      </c>
      <c r="AD51" s="1"/>
      <c r="AE51" s="1"/>
      <c r="AF51" s="1"/>
      <c r="AG51" s="1"/>
      <c r="AH51" s="1"/>
      <c r="AI51" s="1"/>
      <c r="AJ51" s="1"/>
      <c r="AK51" s="1"/>
      <c r="AL51" s="1"/>
      <c r="AM51" s="1"/>
    </row>
    <row r="52" spans="1:39" ht="17.25" customHeight="1" x14ac:dyDescent="0.2">
      <c r="A52" s="10" t="s">
        <v>30</v>
      </c>
      <c r="B52" s="10" t="s">
        <v>67</v>
      </c>
      <c r="C52" s="10" t="s">
        <v>77</v>
      </c>
      <c r="D52" s="11">
        <v>35737.212175000001</v>
      </c>
      <c r="E52" s="11">
        <v>21</v>
      </c>
      <c r="F52" s="11">
        <f t="shared" si="0"/>
        <v>47.649616233333333</v>
      </c>
      <c r="G52" s="20">
        <f t="shared" si="77"/>
        <v>15</v>
      </c>
      <c r="H52" s="11">
        <f t="shared" si="78"/>
        <v>40</v>
      </c>
      <c r="I52" s="11">
        <v>2</v>
      </c>
      <c r="J52" s="11">
        <v>2</v>
      </c>
      <c r="K52" s="11">
        <f t="shared" si="79"/>
        <v>786.21866784999997</v>
      </c>
      <c r="L52" s="11">
        <v>4</v>
      </c>
      <c r="M52" s="11">
        <v>4</v>
      </c>
      <c r="N52" s="11">
        <f t="shared" si="80"/>
        <v>342.64746714</v>
      </c>
      <c r="O52" s="11">
        <f t="shared" si="81"/>
        <v>495.00000000000006</v>
      </c>
      <c r="P52" s="11">
        <f t="shared" si="82"/>
        <v>20</v>
      </c>
      <c r="Q52" s="11">
        <f t="shared" si="83"/>
        <v>22</v>
      </c>
      <c r="R52" s="11">
        <f t="shared" si="84"/>
        <v>52.414577856666668</v>
      </c>
      <c r="S52" s="11">
        <f t="shared" si="85"/>
        <v>35.200000000000003</v>
      </c>
      <c r="T52" s="11">
        <f t="shared" si="86"/>
        <v>52.414577856666668</v>
      </c>
      <c r="U52" s="11">
        <f t="shared" si="86"/>
        <v>16.5</v>
      </c>
      <c r="V52" s="11">
        <f t="shared" si="87"/>
        <v>52.414577856666668</v>
      </c>
      <c r="W52" s="11">
        <f t="shared" si="88"/>
        <v>82.5</v>
      </c>
      <c r="X52" s="11">
        <f t="shared" si="89"/>
        <v>104.82915571333334</v>
      </c>
      <c r="Y52" s="11">
        <f t="shared" si="90"/>
        <v>41.25</v>
      </c>
      <c r="Z52" s="11">
        <f t="shared" si="91"/>
        <v>104.82915571333334</v>
      </c>
      <c r="AA52" s="11">
        <f t="shared" si="92"/>
        <v>19.5</v>
      </c>
      <c r="AB52" s="11">
        <f t="shared" si="93"/>
        <v>16.5</v>
      </c>
      <c r="AC52" s="11">
        <f t="shared" si="94"/>
        <v>39310.933392500003</v>
      </c>
      <c r="AD52" s="1"/>
      <c r="AE52" s="1"/>
      <c r="AF52" s="1"/>
      <c r="AG52" s="1"/>
      <c r="AH52" s="1"/>
      <c r="AI52" s="1"/>
      <c r="AJ52" s="1"/>
      <c r="AK52" s="1"/>
      <c r="AL52" s="1"/>
      <c r="AM52" s="1"/>
    </row>
    <row r="53" spans="1:39" ht="17.25" customHeight="1" x14ac:dyDescent="0.2">
      <c r="A53" s="10" t="s">
        <v>30</v>
      </c>
      <c r="B53" s="10" t="s">
        <v>67</v>
      </c>
      <c r="C53" s="10" t="s">
        <v>78</v>
      </c>
      <c r="D53" s="11">
        <v>62606.679519999991</v>
      </c>
      <c r="E53" s="11">
        <v>20</v>
      </c>
      <c r="F53" s="11">
        <f t="shared" si="0"/>
        <v>83.475572693333319</v>
      </c>
      <c r="G53" s="20">
        <f t="shared" si="77"/>
        <v>26</v>
      </c>
      <c r="H53" s="11">
        <f t="shared" si="78"/>
        <v>40</v>
      </c>
      <c r="I53" s="11">
        <v>2</v>
      </c>
      <c r="J53" s="11">
        <v>2</v>
      </c>
      <c r="K53" s="11">
        <f t="shared" si="79"/>
        <v>1377.3469494399999</v>
      </c>
      <c r="L53" s="11">
        <v>4</v>
      </c>
      <c r="M53" s="11">
        <v>4</v>
      </c>
      <c r="N53" s="11">
        <f t="shared" si="80"/>
        <v>983.12055161173328</v>
      </c>
      <c r="O53" s="11">
        <f t="shared" si="81"/>
        <v>858.00000000000011</v>
      </c>
      <c r="P53" s="11">
        <f t="shared" si="82"/>
        <v>20</v>
      </c>
      <c r="Q53" s="11">
        <f t="shared" si="83"/>
        <v>22</v>
      </c>
      <c r="R53" s="11">
        <f t="shared" si="84"/>
        <v>91.823129962666656</v>
      </c>
      <c r="S53" s="11">
        <f t="shared" si="85"/>
        <v>35.200000000000003</v>
      </c>
      <c r="T53" s="11">
        <f t="shared" si="86"/>
        <v>91.823129962666656</v>
      </c>
      <c r="U53" s="11">
        <f t="shared" si="86"/>
        <v>28.6</v>
      </c>
      <c r="V53" s="11">
        <f t="shared" si="87"/>
        <v>91.823129962666656</v>
      </c>
      <c r="W53" s="11">
        <f t="shared" si="88"/>
        <v>143</v>
      </c>
      <c r="X53" s="11">
        <f t="shared" si="89"/>
        <v>183.64625992533331</v>
      </c>
      <c r="Y53" s="11">
        <f t="shared" si="90"/>
        <v>71.5</v>
      </c>
      <c r="Z53" s="11">
        <f t="shared" si="91"/>
        <v>183.64625992533331</v>
      </c>
      <c r="AA53" s="11">
        <f t="shared" si="92"/>
        <v>33.800000000000004</v>
      </c>
      <c r="AB53" s="11">
        <f t="shared" si="93"/>
        <v>28.6</v>
      </c>
      <c r="AC53" s="11">
        <f t="shared" si="94"/>
        <v>68867.347471999994</v>
      </c>
      <c r="AD53" s="1"/>
      <c r="AE53" s="1"/>
      <c r="AF53" s="1"/>
      <c r="AG53" s="1"/>
      <c r="AH53" s="1"/>
      <c r="AI53" s="1"/>
      <c r="AJ53" s="1"/>
      <c r="AK53" s="1"/>
      <c r="AL53" s="1"/>
      <c r="AM53" s="1"/>
    </row>
    <row r="54" spans="1:39" ht="17.25" customHeight="1" x14ac:dyDescent="0.2">
      <c r="A54" s="10" t="s">
        <v>30</v>
      </c>
      <c r="B54" s="10" t="s">
        <v>67</v>
      </c>
      <c r="C54" s="10" t="s">
        <v>79</v>
      </c>
      <c r="D54" s="11">
        <v>80089.303664999999</v>
      </c>
      <c r="E54" s="11">
        <v>20</v>
      </c>
      <c r="F54" s="11">
        <f t="shared" si="0"/>
        <v>106.78573822</v>
      </c>
      <c r="G54" s="20">
        <f t="shared" si="77"/>
        <v>33</v>
      </c>
      <c r="H54" s="11">
        <f t="shared" si="78"/>
        <v>40</v>
      </c>
      <c r="I54" s="11">
        <v>2</v>
      </c>
      <c r="J54" s="11">
        <v>2</v>
      </c>
      <c r="K54" s="11">
        <f t="shared" si="79"/>
        <v>1761.9646806300002</v>
      </c>
      <c r="L54" s="11">
        <v>4</v>
      </c>
      <c r="M54" s="11">
        <v>4</v>
      </c>
      <c r="N54" s="11">
        <f t="shared" si="80"/>
        <v>1578.6889189543999</v>
      </c>
      <c r="O54" s="11">
        <f t="shared" si="81"/>
        <v>1089</v>
      </c>
      <c r="P54" s="11">
        <f t="shared" si="82"/>
        <v>20</v>
      </c>
      <c r="Q54" s="11">
        <f t="shared" si="83"/>
        <v>22</v>
      </c>
      <c r="R54" s="11">
        <f t="shared" si="84"/>
        <v>117.464312042</v>
      </c>
      <c r="S54" s="11">
        <f t="shared" si="85"/>
        <v>35.200000000000003</v>
      </c>
      <c r="T54" s="11">
        <f t="shared" si="86"/>
        <v>117.464312042</v>
      </c>
      <c r="U54" s="11">
        <f t="shared" si="86"/>
        <v>36.300000000000004</v>
      </c>
      <c r="V54" s="11">
        <f t="shared" si="87"/>
        <v>117.464312042</v>
      </c>
      <c r="W54" s="11">
        <f t="shared" si="88"/>
        <v>181.50000000000003</v>
      </c>
      <c r="X54" s="11">
        <f t="shared" si="89"/>
        <v>234.92862408400001</v>
      </c>
      <c r="Y54" s="11">
        <f t="shared" si="90"/>
        <v>90.750000000000014</v>
      </c>
      <c r="Z54" s="11">
        <f t="shared" si="91"/>
        <v>234.92862408400001</v>
      </c>
      <c r="AA54" s="11">
        <f t="shared" si="92"/>
        <v>42.9</v>
      </c>
      <c r="AB54" s="11">
        <f t="shared" si="93"/>
        <v>36.300000000000004</v>
      </c>
      <c r="AC54" s="11">
        <f t="shared" si="94"/>
        <v>88098.234031500004</v>
      </c>
      <c r="AD54" s="1"/>
      <c r="AE54" s="1"/>
      <c r="AF54" s="1"/>
      <c r="AG54" s="1"/>
      <c r="AH54" s="1"/>
      <c r="AI54" s="1"/>
      <c r="AJ54" s="1"/>
      <c r="AK54" s="1"/>
      <c r="AL54" s="1"/>
      <c r="AM54" s="1"/>
    </row>
    <row r="55" spans="1:39" ht="17.25" customHeight="1" x14ac:dyDescent="0.2">
      <c r="A55" s="10" t="s">
        <v>30</v>
      </c>
      <c r="B55" s="10" t="s">
        <v>67</v>
      </c>
      <c r="C55" s="10" t="s">
        <v>80</v>
      </c>
      <c r="D55" s="11">
        <v>73404.891034999993</v>
      </c>
      <c r="E55" s="11">
        <v>20</v>
      </c>
      <c r="F55" s="11">
        <f t="shared" si="0"/>
        <v>97.873188046666655</v>
      </c>
      <c r="G55" s="20">
        <f t="shared" si="77"/>
        <v>30</v>
      </c>
      <c r="H55" s="11">
        <f t="shared" si="78"/>
        <v>40</v>
      </c>
      <c r="I55" s="11">
        <v>2</v>
      </c>
      <c r="J55" s="11">
        <v>2</v>
      </c>
      <c r="K55" s="11">
        <f t="shared" si="79"/>
        <v>1614.90760277</v>
      </c>
      <c r="L55" s="11">
        <v>4</v>
      </c>
      <c r="M55" s="11">
        <v>4</v>
      </c>
      <c r="N55" s="11">
        <f t="shared" si="80"/>
        <v>1320.0860822159998</v>
      </c>
      <c r="O55" s="11">
        <f t="shared" si="81"/>
        <v>990.00000000000011</v>
      </c>
      <c r="P55" s="11">
        <f t="shared" si="82"/>
        <v>20</v>
      </c>
      <c r="Q55" s="11">
        <f t="shared" si="83"/>
        <v>22</v>
      </c>
      <c r="R55" s="11">
        <f t="shared" si="84"/>
        <v>107.66050685133332</v>
      </c>
      <c r="S55" s="11">
        <f t="shared" si="85"/>
        <v>35.200000000000003</v>
      </c>
      <c r="T55" s="11">
        <f t="shared" si="86"/>
        <v>107.66050685133332</v>
      </c>
      <c r="U55" s="11">
        <f t="shared" si="86"/>
        <v>33</v>
      </c>
      <c r="V55" s="11">
        <f t="shared" si="87"/>
        <v>107.66050685133332</v>
      </c>
      <c r="W55" s="11">
        <f t="shared" si="88"/>
        <v>165</v>
      </c>
      <c r="X55" s="11">
        <f t="shared" si="89"/>
        <v>215.32101370266665</v>
      </c>
      <c r="Y55" s="11">
        <f t="shared" si="90"/>
        <v>82.5</v>
      </c>
      <c r="Z55" s="11">
        <f t="shared" si="91"/>
        <v>215.32101370266665</v>
      </c>
      <c r="AA55" s="11">
        <f t="shared" si="92"/>
        <v>39</v>
      </c>
      <c r="AB55" s="11">
        <f t="shared" si="93"/>
        <v>33</v>
      </c>
      <c r="AC55" s="11">
        <f t="shared" si="94"/>
        <v>80745.380138499997</v>
      </c>
      <c r="AD55" s="1"/>
      <c r="AE55" s="1"/>
      <c r="AF55" s="1"/>
      <c r="AG55" s="1"/>
      <c r="AH55" s="1"/>
      <c r="AI55" s="1"/>
      <c r="AJ55" s="1"/>
      <c r="AK55" s="1"/>
      <c r="AL55" s="1"/>
      <c r="AM55" s="1"/>
    </row>
    <row r="56" spans="1:39" ht="17.25" customHeight="1" x14ac:dyDescent="0.2">
      <c r="A56" s="10" t="s">
        <v>30</v>
      </c>
      <c r="B56" s="10" t="s">
        <v>67</v>
      </c>
      <c r="C56" s="10" t="s">
        <v>81</v>
      </c>
      <c r="D56" s="11">
        <v>41263.493320000001</v>
      </c>
      <c r="E56" s="11">
        <v>20</v>
      </c>
      <c r="F56" s="11">
        <f t="shared" si="0"/>
        <v>55.017991093333336</v>
      </c>
      <c r="G56" s="20">
        <f t="shared" si="77"/>
        <v>17</v>
      </c>
      <c r="H56" s="11">
        <f t="shared" si="78"/>
        <v>40</v>
      </c>
      <c r="I56" s="11">
        <v>2</v>
      </c>
      <c r="J56" s="11">
        <v>2</v>
      </c>
      <c r="K56" s="11">
        <f t="shared" si="79"/>
        <v>907.7968530400002</v>
      </c>
      <c r="L56" s="11">
        <v>4</v>
      </c>
      <c r="M56" s="11">
        <v>4</v>
      </c>
      <c r="N56" s="11">
        <f t="shared" si="80"/>
        <v>439.69457337813333</v>
      </c>
      <c r="O56" s="11">
        <f t="shared" si="81"/>
        <v>561</v>
      </c>
      <c r="P56" s="11">
        <f t="shared" si="82"/>
        <v>20</v>
      </c>
      <c r="Q56" s="11">
        <f t="shared" si="83"/>
        <v>22</v>
      </c>
      <c r="R56" s="11">
        <f t="shared" si="84"/>
        <v>60.519790202666677</v>
      </c>
      <c r="S56" s="11">
        <f t="shared" si="85"/>
        <v>35.200000000000003</v>
      </c>
      <c r="T56" s="11">
        <f t="shared" si="86"/>
        <v>60.519790202666677</v>
      </c>
      <c r="U56" s="11">
        <f t="shared" si="86"/>
        <v>18.700000000000003</v>
      </c>
      <c r="V56" s="11">
        <f t="shared" si="87"/>
        <v>60.519790202666677</v>
      </c>
      <c r="W56" s="11">
        <f t="shared" si="88"/>
        <v>93.500000000000014</v>
      </c>
      <c r="X56" s="11">
        <f t="shared" si="89"/>
        <v>121.03958040533335</v>
      </c>
      <c r="Y56" s="11">
        <f t="shared" si="90"/>
        <v>46.750000000000007</v>
      </c>
      <c r="Z56" s="11">
        <f t="shared" si="91"/>
        <v>121.03958040533335</v>
      </c>
      <c r="AA56" s="11">
        <f t="shared" si="92"/>
        <v>22.1</v>
      </c>
      <c r="AB56" s="11">
        <f t="shared" si="93"/>
        <v>18.700000000000003</v>
      </c>
      <c r="AC56" s="11">
        <f t="shared" si="94"/>
        <v>45389.842652000007</v>
      </c>
      <c r="AD56" s="1"/>
      <c r="AE56" s="1"/>
      <c r="AF56" s="1"/>
      <c r="AG56" s="1"/>
      <c r="AH56" s="1"/>
      <c r="AI56" s="1"/>
      <c r="AJ56" s="1"/>
      <c r="AK56" s="1"/>
      <c r="AL56" s="1"/>
      <c r="AM56" s="1"/>
    </row>
    <row r="57" spans="1:39" ht="17.25" customHeight="1" x14ac:dyDescent="0.2">
      <c r="A57" s="10" t="s">
        <v>30</v>
      </c>
      <c r="B57" s="10" t="s">
        <v>67</v>
      </c>
      <c r="C57" s="10" t="s">
        <v>82</v>
      </c>
      <c r="D57" s="11">
        <v>59533.676579999999</v>
      </c>
      <c r="E57" s="11">
        <v>20</v>
      </c>
      <c r="F57" s="11">
        <f t="shared" si="0"/>
        <v>79.378235439999997</v>
      </c>
      <c r="G57" s="20">
        <f t="shared" si="77"/>
        <v>25</v>
      </c>
      <c r="H57" s="11">
        <f t="shared" si="78"/>
        <v>40</v>
      </c>
      <c r="I57" s="11">
        <v>2</v>
      </c>
      <c r="J57" s="11">
        <v>2</v>
      </c>
      <c r="K57" s="11">
        <f t="shared" si="79"/>
        <v>1309.74088476</v>
      </c>
      <c r="L57" s="11">
        <v>4</v>
      </c>
      <c r="M57" s="11">
        <v>4</v>
      </c>
      <c r="N57" s="11">
        <f t="shared" si="80"/>
        <v>901.32058984000003</v>
      </c>
      <c r="O57" s="11">
        <f t="shared" si="81"/>
        <v>825.00000000000011</v>
      </c>
      <c r="P57" s="11">
        <f t="shared" si="82"/>
        <v>20</v>
      </c>
      <c r="Q57" s="11">
        <f t="shared" si="83"/>
        <v>22</v>
      </c>
      <c r="R57" s="11">
        <f t="shared" si="84"/>
        <v>87.316058984000009</v>
      </c>
      <c r="S57" s="11">
        <f t="shared" si="85"/>
        <v>35.200000000000003</v>
      </c>
      <c r="T57" s="11">
        <f t="shared" si="86"/>
        <v>87.316058984000009</v>
      </c>
      <c r="U57" s="11">
        <f t="shared" si="86"/>
        <v>27.500000000000004</v>
      </c>
      <c r="V57" s="11">
        <f t="shared" si="87"/>
        <v>87.316058984000009</v>
      </c>
      <c r="W57" s="11">
        <f t="shared" si="88"/>
        <v>137.5</v>
      </c>
      <c r="X57" s="11">
        <f t="shared" si="89"/>
        <v>174.63211796800002</v>
      </c>
      <c r="Y57" s="11">
        <f t="shared" si="90"/>
        <v>68.75</v>
      </c>
      <c r="Z57" s="11">
        <f t="shared" si="91"/>
        <v>174.63211796800002</v>
      </c>
      <c r="AA57" s="11">
        <f t="shared" si="92"/>
        <v>32.5</v>
      </c>
      <c r="AB57" s="11">
        <f t="shared" si="93"/>
        <v>27.500000000000004</v>
      </c>
      <c r="AC57" s="11">
        <f t="shared" si="94"/>
        <v>65487.044238000002</v>
      </c>
      <c r="AD57" s="1"/>
      <c r="AE57" s="1"/>
      <c r="AF57" s="1"/>
      <c r="AG57" s="1"/>
      <c r="AH57" s="1"/>
      <c r="AI57" s="1"/>
      <c r="AJ57" s="1"/>
      <c r="AK57" s="1"/>
      <c r="AL57" s="1"/>
      <c r="AM57" s="1"/>
    </row>
    <row r="58" spans="1:39" ht="17.25" customHeight="1" x14ac:dyDescent="0.2">
      <c r="A58" s="10" t="s">
        <v>30</v>
      </c>
      <c r="B58" s="10" t="s">
        <v>67</v>
      </c>
      <c r="C58" s="10" t="s">
        <v>83</v>
      </c>
      <c r="D58" s="11">
        <v>41736.548629999998</v>
      </c>
      <c r="E58" s="11">
        <v>20</v>
      </c>
      <c r="F58" s="11">
        <f t="shared" si="0"/>
        <v>55.648731506666664</v>
      </c>
      <c r="G58" s="20">
        <f t="shared" si="77"/>
        <v>17</v>
      </c>
      <c r="H58" s="11">
        <f t="shared" si="78"/>
        <v>40</v>
      </c>
      <c r="I58" s="11">
        <v>2</v>
      </c>
      <c r="J58" s="11">
        <v>2</v>
      </c>
      <c r="K58" s="11">
        <f t="shared" si="79"/>
        <v>918.20406986000012</v>
      </c>
      <c r="L58" s="11">
        <v>4</v>
      </c>
      <c r="M58" s="11">
        <v>4</v>
      </c>
      <c r="N58" s="11">
        <f t="shared" si="80"/>
        <v>444.41251166986666</v>
      </c>
      <c r="O58" s="11">
        <f t="shared" si="81"/>
        <v>561</v>
      </c>
      <c r="P58" s="11">
        <f t="shared" si="82"/>
        <v>20</v>
      </c>
      <c r="Q58" s="11">
        <f t="shared" si="83"/>
        <v>22</v>
      </c>
      <c r="R58" s="11">
        <f t="shared" si="84"/>
        <v>61.213604657333335</v>
      </c>
      <c r="S58" s="11">
        <f t="shared" si="85"/>
        <v>35.200000000000003</v>
      </c>
      <c r="T58" s="11">
        <f t="shared" si="86"/>
        <v>61.213604657333335</v>
      </c>
      <c r="U58" s="11">
        <f t="shared" si="86"/>
        <v>18.700000000000003</v>
      </c>
      <c r="V58" s="11">
        <f t="shared" si="87"/>
        <v>61.213604657333335</v>
      </c>
      <c r="W58" s="11">
        <f t="shared" si="88"/>
        <v>93.500000000000014</v>
      </c>
      <c r="X58" s="11">
        <f t="shared" si="89"/>
        <v>122.42720931466667</v>
      </c>
      <c r="Y58" s="11">
        <f t="shared" si="90"/>
        <v>46.750000000000007</v>
      </c>
      <c r="Z58" s="11">
        <f t="shared" si="91"/>
        <v>122.42720931466667</v>
      </c>
      <c r="AA58" s="11">
        <f t="shared" si="92"/>
        <v>22.1</v>
      </c>
      <c r="AB58" s="11">
        <f t="shared" si="93"/>
        <v>18.700000000000003</v>
      </c>
      <c r="AC58" s="11">
        <f t="shared" si="94"/>
        <v>45910.203493000001</v>
      </c>
      <c r="AD58" s="1"/>
      <c r="AE58" s="1"/>
      <c r="AF58" s="1"/>
      <c r="AG58" s="1"/>
      <c r="AH58" s="1"/>
      <c r="AI58" s="1"/>
      <c r="AJ58" s="1"/>
      <c r="AK58" s="1"/>
      <c r="AL58" s="1"/>
      <c r="AM58" s="1"/>
    </row>
    <row r="59" spans="1:39" ht="17.25" customHeight="1" x14ac:dyDescent="0.2">
      <c r="A59" s="10" t="s">
        <v>30</v>
      </c>
      <c r="B59" s="10" t="s">
        <v>67</v>
      </c>
      <c r="C59" s="10" t="s">
        <v>84</v>
      </c>
      <c r="D59" s="11">
        <v>52815.10297</v>
      </c>
      <c r="E59" s="11">
        <v>20</v>
      </c>
      <c r="F59" s="11">
        <f t="shared" si="0"/>
        <v>70.42013729333334</v>
      </c>
      <c r="G59" s="20">
        <f t="shared" si="77"/>
        <v>22</v>
      </c>
      <c r="H59" s="11">
        <f t="shared" si="78"/>
        <v>40</v>
      </c>
      <c r="I59" s="11">
        <v>2</v>
      </c>
      <c r="J59" s="11">
        <v>2</v>
      </c>
      <c r="K59" s="11">
        <f t="shared" si="79"/>
        <v>1161.9322653400004</v>
      </c>
      <c r="L59" s="11">
        <v>4</v>
      </c>
      <c r="M59" s="11">
        <v>4</v>
      </c>
      <c r="N59" s="11">
        <f t="shared" si="80"/>
        <v>709.82692899946687</v>
      </c>
      <c r="O59" s="11">
        <f t="shared" si="81"/>
        <v>726.00000000000011</v>
      </c>
      <c r="P59" s="11">
        <f t="shared" si="82"/>
        <v>20</v>
      </c>
      <c r="Q59" s="11">
        <f t="shared" si="83"/>
        <v>22</v>
      </c>
      <c r="R59" s="11">
        <f t="shared" si="84"/>
        <v>77.462151022666674</v>
      </c>
      <c r="S59" s="11">
        <f t="shared" si="85"/>
        <v>35.200000000000003</v>
      </c>
      <c r="T59" s="11">
        <f t="shared" si="86"/>
        <v>77.462151022666674</v>
      </c>
      <c r="U59" s="11">
        <f t="shared" si="86"/>
        <v>24.200000000000003</v>
      </c>
      <c r="V59" s="11">
        <f t="shared" si="87"/>
        <v>77.462151022666674</v>
      </c>
      <c r="W59" s="11">
        <f t="shared" si="88"/>
        <v>121.00000000000001</v>
      </c>
      <c r="X59" s="11">
        <f t="shared" si="89"/>
        <v>154.92430204533335</v>
      </c>
      <c r="Y59" s="11">
        <f t="shared" si="90"/>
        <v>60.500000000000007</v>
      </c>
      <c r="Z59" s="11">
        <f t="shared" si="91"/>
        <v>154.92430204533335</v>
      </c>
      <c r="AA59" s="11">
        <f t="shared" si="92"/>
        <v>28.6</v>
      </c>
      <c r="AB59" s="11">
        <f t="shared" si="93"/>
        <v>24.200000000000003</v>
      </c>
      <c r="AC59" s="11">
        <f t="shared" si="94"/>
        <v>58096.613267000008</v>
      </c>
      <c r="AD59" s="1"/>
      <c r="AE59" s="1"/>
      <c r="AF59" s="1"/>
      <c r="AG59" s="1"/>
      <c r="AH59" s="1"/>
      <c r="AI59" s="1"/>
      <c r="AJ59" s="1"/>
      <c r="AK59" s="1"/>
      <c r="AL59" s="1"/>
      <c r="AM59" s="1"/>
    </row>
    <row r="60" spans="1:39" ht="17.25" customHeight="1" x14ac:dyDescent="0.2">
      <c r="A60" s="10" t="s">
        <v>30</v>
      </c>
      <c r="B60" s="10" t="s">
        <v>67</v>
      </c>
      <c r="C60" s="10" t="s">
        <v>85</v>
      </c>
      <c r="D60" s="11">
        <v>37623.121059999998</v>
      </c>
      <c r="E60" s="11">
        <v>20</v>
      </c>
      <c r="F60" s="11">
        <f t="shared" si="0"/>
        <v>50.164161413333332</v>
      </c>
      <c r="G60" s="20">
        <f t="shared" si="77"/>
        <v>16</v>
      </c>
      <c r="H60" s="11">
        <f t="shared" si="78"/>
        <v>40</v>
      </c>
      <c r="I60" s="11">
        <v>2</v>
      </c>
      <c r="J60" s="11">
        <v>2</v>
      </c>
      <c r="K60" s="11">
        <f t="shared" si="79"/>
        <v>827.70866332000014</v>
      </c>
      <c r="L60" s="11">
        <v>4</v>
      </c>
      <c r="M60" s="11">
        <v>4</v>
      </c>
      <c r="N60" s="11">
        <f t="shared" si="80"/>
        <v>381.3156963498667</v>
      </c>
      <c r="O60" s="11">
        <f t="shared" si="81"/>
        <v>528</v>
      </c>
      <c r="P60" s="11">
        <f t="shared" si="82"/>
        <v>20</v>
      </c>
      <c r="Q60" s="11">
        <f t="shared" si="83"/>
        <v>22</v>
      </c>
      <c r="R60" s="11">
        <f t="shared" si="84"/>
        <v>55.180577554666669</v>
      </c>
      <c r="S60" s="11">
        <f t="shared" si="85"/>
        <v>35.200000000000003</v>
      </c>
      <c r="T60" s="11">
        <f t="shared" si="86"/>
        <v>55.180577554666669</v>
      </c>
      <c r="U60" s="11">
        <f t="shared" si="86"/>
        <v>17.600000000000001</v>
      </c>
      <c r="V60" s="11">
        <f t="shared" si="87"/>
        <v>55.180577554666669</v>
      </c>
      <c r="W60" s="11">
        <f t="shared" si="88"/>
        <v>88</v>
      </c>
      <c r="X60" s="11">
        <f t="shared" si="89"/>
        <v>110.36115510933334</v>
      </c>
      <c r="Y60" s="11">
        <f t="shared" si="90"/>
        <v>44</v>
      </c>
      <c r="Z60" s="11">
        <f t="shared" si="91"/>
        <v>110.36115510933334</v>
      </c>
      <c r="AA60" s="11">
        <f t="shared" si="92"/>
        <v>20.8</v>
      </c>
      <c r="AB60" s="11">
        <f t="shared" si="93"/>
        <v>17.600000000000001</v>
      </c>
      <c r="AC60" s="11">
        <f t="shared" si="94"/>
        <v>41385.433166000003</v>
      </c>
      <c r="AD60" s="1"/>
      <c r="AE60" s="1"/>
      <c r="AF60" s="1"/>
      <c r="AG60" s="1"/>
      <c r="AH60" s="1"/>
      <c r="AI60" s="1"/>
      <c r="AJ60" s="1"/>
      <c r="AK60" s="1"/>
      <c r="AL60" s="1"/>
      <c r="AM60" s="1"/>
    </row>
    <row r="61" spans="1:39" ht="17.25" customHeight="1" x14ac:dyDescent="0.2">
      <c r="A61" s="10" t="s">
        <v>30</v>
      </c>
      <c r="B61" s="10" t="s">
        <v>67</v>
      </c>
      <c r="C61" s="10" t="s">
        <v>86</v>
      </c>
      <c r="D61" s="11">
        <v>98318.642274999991</v>
      </c>
      <c r="E61" s="11">
        <v>20</v>
      </c>
      <c r="F61" s="11">
        <f t="shared" si="0"/>
        <v>131.09152303333332</v>
      </c>
      <c r="G61" s="20">
        <f t="shared" si="77"/>
        <v>41</v>
      </c>
      <c r="H61" s="11">
        <f t="shared" si="78"/>
        <v>40</v>
      </c>
      <c r="I61" s="11">
        <v>2</v>
      </c>
      <c r="J61" s="11">
        <v>2</v>
      </c>
      <c r="K61" s="11">
        <f t="shared" si="79"/>
        <v>2163.01013005</v>
      </c>
      <c r="L61" s="11">
        <v>4</v>
      </c>
      <c r="M61" s="11">
        <v>4</v>
      </c>
      <c r="N61" s="11">
        <f t="shared" si="80"/>
        <v>2393.0510755213336</v>
      </c>
      <c r="O61" s="11">
        <f t="shared" si="81"/>
        <v>1353</v>
      </c>
      <c r="P61" s="11">
        <f t="shared" si="82"/>
        <v>20</v>
      </c>
      <c r="Q61" s="11">
        <f t="shared" si="83"/>
        <v>22</v>
      </c>
      <c r="R61" s="11">
        <f t="shared" si="84"/>
        <v>144.20067533666665</v>
      </c>
      <c r="S61" s="11">
        <f t="shared" si="85"/>
        <v>35.200000000000003</v>
      </c>
      <c r="T61" s="11">
        <f t="shared" si="86"/>
        <v>144.20067533666665</v>
      </c>
      <c r="U61" s="11">
        <f t="shared" si="86"/>
        <v>45.1</v>
      </c>
      <c r="V61" s="11">
        <f t="shared" si="87"/>
        <v>144.20067533666665</v>
      </c>
      <c r="W61" s="11">
        <f t="shared" si="88"/>
        <v>225.50000000000003</v>
      </c>
      <c r="X61" s="11">
        <f t="shared" si="89"/>
        <v>288.4013506733333</v>
      </c>
      <c r="Y61" s="11">
        <f t="shared" si="90"/>
        <v>112.75000000000001</v>
      </c>
      <c r="Z61" s="11">
        <f t="shared" si="91"/>
        <v>288.4013506733333</v>
      </c>
      <c r="AA61" s="11">
        <f t="shared" si="92"/>
        <v>53.300000000000004</v>
      </c>
      <c r="AB61" s="11">
        <f t="shared" si="93"/>
        <v>45.1</v>
      </c>
      <c r="AC61" s="11">
        <f t="shared" si="94"/>
        <v>108150.50650249999</v>
      </c>
      <c r="AD61" s="1"/>
      <c r="AE61" s="1"/>
      <c r="AF61" s="1"/>
      <c r="AG61" s="1"/>
      <c r="AH61" s="1"/>
      <c r="AI61" s="1"/>
      <c r="AJ61" s="1"/>
      <c r="AK61" s="1"/>
      <c r="AL61" s="1"/>
      <c r="AM61" s="1"/>
    </row>
    <row r="62" spans="1:39" ht="17.25" customHeight="1" x14ac:dyDescent="0.2">
      <c r="A62" s="10" t="s">
        <v>30</v>
      </c>
      <c r="B62" s="10" t="s">
        <v>67</v>
      </c>
      <c r="C62" s="10" t="s">
        <v>87</v>
      </c>
      <c r="D62" s="11">
        <v>73212.178549999997</v>
      </c>
      <c r="E62" s="11">
        <v>20</v>
      </c>
      <c r="F62" s="11">
        <f t="shared" si="0"/>
        <v>97.616238066666668</v>
      </c>
      <c r="G62" s="20">
        <f t="shared" si="77"/>
        <v>30</v>
      </c>
      <c r="H62" s="11">
        <f t="shared" si="78"/>
        <v>40</v>
      </c>
      <c r="I62" s="11">
        <v>2</v>
      </c>
      <c r="J62" s="11">
        <v>2</v>
      </c>
      <c r="K62" s="11">
        <f t="shared" si="79"/>
        <v>1610.6679281000002</v>
      </c>
      <c r="L62" s="11">
        <v>4</v>
      </c>
      <c r="M62" s="11">
        <v>4</v>
      </c>
      <c r="N62" s="11">
        <f t="shared" si="80"/>
        <v>1316.6943424800002</v>
      </c>
      <c r="O62" s="11">
        <f t="shared" si="81"/>
        <v>990.00000000000011</v>
      </c>
      <c r="P62" s="11">
        <f t="shared" si="82"/>
        <v>20</v>
      </c>
      <c r="Q62" s="11">
        <f t="shared" si="83"/>
        <v>22</v>
      </c>
      <c r="R62" s="11">
        <f t="shared" si="84"/>
        <v>107.37786187333334</v>
      </c>
      <c r="S62" s="11">
        <f t="shared" si="85"/>
        <v>35.200000000000003</v>
      </c>
      <c r="T62" s="11">
        <f t="shared" si="86"/>
        <v>107.37786187333334</v>
      </c>
      <c r="U62" s="11">
        <f t="shared" si="86"/>
        <v>33</v>
      </c>
      <c r="V62" s="11">
        <f t="shared" si="87"/>
        <v>107.37786187333334</v>
      </c>
      <c r="W62" s="11">
        <f t="shared" si="88"/>
        <v>165</v>
      </c>
      <c r="X62" s="11">
        <f t="shared" si="89"/>
        <v>214.75572374666669</v>
      </c>
      <c r="Y62" s="11">
        <f t="shared" si="90"/>
        <v>82.5</v>
      </c>
      <c r="Z62" s="11">
        <f t="shared" si="91"/>
        <v>214.75572374666669</v>
      </c>
      <c r="AA62" s="11">
        <f t="shared" si="92"/>
        <v>39</v>
      </c>
      <c r="AB62" s="11">
        <f t="shared" si="93"/>
        <v>33</v>
      </c>
      <c r="AC62" s="11">
        <f t="shared" si="94"/>
        <v>80533.396405000007</v>
      </c>
      <c r="AD62" s="1"/>
      <c r="AE62" s="1"/>
      <c r="AF62" s="1"/>
      <c r="AG62" s="1"/>
      <c r="AH62" s="1"/>
      <c r="AI62" s="1"/>
      <c r="AJ62" s="1"/>
      <c r="AK62" s="1"/>
      <c r="AL62" s="1"/>
      <c r="AM62" s="1"/>
    </row>
    <row r="63" spans="1:39" s="19" customFormat="1" ht="17.25" customHeight="1" x14ac:dyDescent="0.25">
      <c r="A63" s="31" t="s">
        <v>88</v>
      </c>
      <c r="B63" s="32"/>
      <c r="C63" s="16">
        <v>20</v>
      </c>
      <c r="D63" s="17">
        <f>SUM(D43:D62)</f>
        <v>1344363.7806200001</v>
      </c>
      <c r="E63" s="17">
        <f t="shared" ref="E63:AC63" si="95">SUM(E43:E62)</f>
        <v>401</v>
      </c>
      <c r="F63" s="17">
        <f t="shared" si="95"/>
        <v>1792.4850408266668</v>
      </c>
      <c r="G63" s="17">
        <f t="shared" si="95"/>
        <v>558</v>
      </c>
      <c r="H63" s="17">
        <f t="shared" si="95"/>
        <v>800</v>
      </c>
      <c r="I63" s="17">
        <f t="shared" si="95"/>
        <v>40</v>
      </c>
      <c r="J63" s="17">
        <f t="shared" si="95"/>
        <v>40</v>
      </c>
      <c r="K63" s="17">
        <f t="shared" si="95"/>
        <v>29576.003173640001</v>
      </c>
      <c r="L63" s="17">
        <f t="shared" si="95"/>
        <v>80</v>
      </c>
      <c r="M63" s="17">
        <f t="shared" si="95"/>
        <v>80</v>
      </c>
      <c r="N63" s="17">
        <f t="shared" si="95"/>
        <v>24312.624755343466</v>
      </c>
      <c r="O63" s="17">
        <f t="shared" si="95"/>
        <v>18414</v>
      </c>
      <c r="P63" s="17">
        <f t="shared" si="95"/>
        <v>400</v>
      </c>
      <c r="Q63" s="17">
        <f t="shared" si="95"/>
        <v>440</v>
      </c>
      <c r="R63" s="17">
        <f t="shared" si="95"/>
        <v>1971.7335449093332</v>
      </c>
      <c r="S63" s="17">
        <f t="shared" si="95"/>
        <v>704.00000000000011</v>
      </c>
      <c r="T63" s="17">
        <f t="shared" si="95"/>
        <v>1971.7335449093332</v>
      </c>
      <c r="U63" s="17">
        <f t="shared" si="95"/>
        <v>613.80000000000007</v>
      </c>
      <c r="V63" s="17">
        <f t="shared" si="95"/>
        <v>1971.7335449093332</v>
      </c>
      <c r="W63" s="17">
        <f t="shared" si="95"/>
        <v>3069</v>
      </c>
      <c r="X63" s="17">
        <f t="shared" si="95"/>
        <v>3943.4670898186664</v>
      </c>
      <c r="Y63" s="17">
        <f t="shared" si="95"/>
        <v>1534.5</v>
      </c>
      <c r="Z63" s="17">
        <f t="shared" si="95"/>
        <v>3943.4670898186664</v>
      </c>
      <c r="AA63" s="17">
        <f t="shared" si="95"/>
        <v>725.4</v>
      </c>
      <c r="AB63" s="17">
        <f t="shared" si="95"/>
        <v>613.80000000000007</v>
      </c>
      <c r="AC63" s="17">
        <f t="shared" si="95"/>
        <v>1478800.1586820001</v>
      </c>
      <c r="AD63" s="18"/>
      <c r="AE63" s="18"/>
      <c r="AF63" s="18"/>
      <c r="AG63" s="18"/>
      <c r="AH63" s="18"/>
      <c r="AI63" s="18"/>
      <c r="AJ63" s="18"/>
      <c r="AK63" s="18"/>
      <c r="AL63" s="18"/>
      <c r="AM63" s="18"/>
    </row>
    <row r="64" spans="1:39" s="23" customFormat="1" ht="17.25" customHeight="1" x14ac:dyDescent="0.25">
      <c r="A64" s="33" t="s">
        <v>89</v>
      </c>
      <c r="B64" s="34"/>
      <c r="C64" s="25">
        <f>SUM(C63,C42,C31,C25,C19)</f>
        <v>52</v>
      </c>
      <c r="D64" s="25">
        <f>SUM(D63,D42,D31,D25,D19)</f>
        <v>3010275.5831050002</v>
      </c>
      <c r="E64" s="25">
        <f t="shared" ref="E64:AC64" si="96">SUM(E63,E42,E31,E25,E19)</f>
        <v>1021</v>
      </c>
      <c r="F64" s="25">
        <f t="shared" si="96"/>
        <v>3466.7304402733334</v>
      </c>
      <c r="G64" s="25">
        <f t="shared" si="96"/>
        <v>1048.25</v>
      </c>
      <c r="H64" s="25">
        <f t="shared" si="96"/>
        <v>2080</v>
      </c>
      <c r="I64" s="25">
        <f t="shared" si="96"/>
        <v>104</v>
      </c>
      <c r="J64" s="25">
        <f t="shared" si="96"/>
        <v>104</v>
      </c>
      <c r="K64" s="25">
        <f t="shared" si="96"/>
        <v>57201.052264509992</v>
      </c>
      <c r="L64" s="25">
        <f t="shared" si="96"/>
        <v>208</v>
      </c>
      <c r="M64" s="25">
        <f t="shared" si="96"/>
        <v>208</v>
      </c>
      <c r="N64" s="25">
        <f t="shared" si="96"/>
        <v>39392.214537156797</v>
      </c>
      <c r="O64" s="25">
        <f t="shared" si="96"/>
        <v>34592.25</v>
      </c>
      <c r="P64" s="25">
        <f t="shared" si="96"/>
        <v>1040</v>
      </c>
      <c r="Q64" s="25">
        <f t="shared" si="96"/>
        <v>1144</v>
      </c>
      <c r="R64" s="25">
        <f t="shared" si="96"/>
        <v>3813.4034843006666</v>
      </c>
      <c r="S64" s="25">
        <f t="shared" si="96"/>
        <v>1830.3999999999999</v>
      </c>
      <c r="T64" s="25">
        <f t="shared" si="96"/>
        <v>3813.4034843006666</v>
      </c>
      <c r="U64" s="25">
        <f t="shared" si="96"/>
        <v>1153.075</v>
      </c>
      <c r="V64" s="25">
        <f t="shared" si="96"/>
        <v>3813.4034843006666</v>
      </c>
      <c r="W64" s="25">
        <f t="shared" si="96"/>
        <v>5765.375</v>
      </c>
      <c r="X64" s="25">
        <f t="shared" si="96"/>
        <v>7626.8069686013332</v>
      </c>
      <c r="Y64" s="25">
        <f t="shared" si="96"/>
        <v>2882.6875</v>
      </c>
      <c r="Z64" s="25">
        <f t="shared" si="96"/>
        <v>7626.8069686013332</v>
      </c>
      <c r="AA64" s="25">
        <f t="shared" si="96"/>
        <v>1362.7249999999999</v>
      </c>
      <c r="AB64" s="25">
        <f t="shared" si="96"/>
        <v>1153.075</v>
      </c>
      <c r="AC64" s="25">
        <f t="shared" si="96"/>
        <v>3311303.1414155001</v>
      </c>
      <c r="AD64" s="22"/>
      <c r="AE64" s="22"/>
      <c r="AF64" s="22"/>
      <c r="AG64" s="22"/>
      <c r="AH64" s="22"/>
      <c r="AI64" s="22"/>
      <c r="AJ64" s="22"/>
      <c r="AK64" s="22"/>
      <c r="AL64" s="22"/>
      <c r="AM64" s="22"/>
    </row>
    <row r="65" spans="1:39" ht="17.25" customHeight="1" x14ac:dyDescent="0.2">
      <c r="A65" s="10" t="s">
        <v>90</v>
      </c>
      <c r="B65" s="10" t="s">
        <v>91</v>
      </c>
      <c r="C65" s="10" t="s">
        <v>91</v>
      </c>
      <c r="D65" s="11">
        <v>67356.440494030598</v>
      </c>
      <c r="E65" s="11">
        <v>20</v>
      </c>
      <c r="F65" s="11">
        <f t="shared" ref="F65:F75" si="97">+D65/750</f>
        <v>89.808587325374134</v>
      </c>
      <c r="G65" s="20">
        <f t="shared" ref="G65:G75" si="98">ROUND((($D65*0.9/750/3)+($D65*0.1/1500/5)),0)</f>
        <v>28</v>
      </c>
      <c r="H65" s="11">
        <f t="shared" ref="H65:H75" si="99">20*2</f>
        <v>40</v>
      </c>
      <c r="I65" s="11">
        <v>2</v>
      </c>
      <c r="J65" s="11">
        <v>2</v>
      </c>
      <c r="K65" s="11">
        <f t="shared" ref="K65:K75" si="100">F65*3*5*1.1</f>
        <v>1481.8416908686736</v>
      </c>
      <c r="L65" s="11">
        <v>4</v>
      </c>
      <c r="M65" s="11">
        <v>4</v>
      </c>
      <c r="N65" s="11">
        <f t="shared" ref="N65:N75" si="101">(F65*G65+30+8+1+25)/5*2*1.1</f>
        <v>1134.6017958486095</v>
      </c>
      <c r="O65" s="11">
        <f t="shared" ref="O65:O75" si="102">G65*5*6*1.1</f>
        <v>924.00000000000011</v>
      </c>
      <c r="P65" s="11">
        <f t="shared" ref="P65:P75" si="103">10*2</f>
        <v>20</v>
      </c>
      <c r="Q65" s="11">
        <f t="shared" ref="Q65:Q75" si="104">20*1.1</f>
        <v>22</v>
      </c>
      <c r="R65" s="11">
        <f t="shared" ref="R65:R75" si="105">F65*1.1</f>
        <v>98.789446057911562</v>
      </c>
      <c r="S65" s="11">
        <f t="shared" ref="S65:S75" si="106">8*4*1.1</f>
        <v>35.200000000000003</v>
      </c>
      <c r="T65" s="11">
        <f t="shared" ref="T65:U75" si="107">F65*1.1</f>
        <v>98.789446057911562</v>
      </c>
      <c r="U65" s="11">
        <f t="shared" si="107"/>
        <v>30.800000000000004</v>
      </c>
      <c r="V65" s="11">
        <f t="shared" ref="V65:V75" si="108">F65*1.1</f>
        <v>98.789446057911562</v>
      </c>
      <c r="W65" s="11">
        <f t="shared" ref="W65:W75" si="109">G65*5*1.1</f>
        <v>154</v>
      </c>
      <c r="X65" s="11">
        <f t="shared" ref="X65:X75" si="110">F65*2*1.1</f>
        <v>197.57889211582312</v>
      </c>
      <c r="Y65" s="11">
        <f t="shared" ref="Y65:Y75" si="111">W65*50%</f>
        <v>77</v>
      </c>
      <c r="Z65" s="11">
        <f t="shared" ref="Z65:Z75" si="112">F65*2*1.1</f>
        <v>197.57889211582312</v>
      </c>
      <c r="AA65" s="11">
        <f t="shared" ref="AA65:AA75" si="113">G65*1.3</f>
        <v>36.4</v>
      </c>
      <c r="AB65" s="11">
        <f t="shared" ref="AB65:AB75" si="114">G65*1.1</f>
        <v>30.800000000000004</v>
      </c>
      <c r="AC65" s="11">
        <f t="shared" ref="AC65:AC75" si="115">+D65*1.1</f>
        <v>74092.084543433666</v>
      </c>
      <c r="AD65" s="1"/>
      <c r="AE65" s="1"/>
      <c r="AF65" s="1"/>
      <c r="AG65" s="1"/>
      <c r="AH65" s="1"/>
      <c r="AI65" s="1"/>
      <c r="AJ65" s="1"/>
      <c r="AK65" s="1"/>
      <c r="AL65" s="1"/>
      <c r="AM65" s="1"/>
    </row>
    <row r="66" spans="1:39" ht="17.25" customHeight="1" x14ac:dyDescent="0.2">
      <c r="A66" s="10" t="s">
        <v>90</v>
      </c>
      <c r="B66" s="10" t="s">
        <v>91</v>
      </c>
      <c r="C66" s="10" t="s">
        <v>92</v>
      </c>
      <c r="D66" s="11">
        <v>28358.862044819554</v>
      </c>
      <c r="E66" s="11">
        <v>20</v>
      </c>
      <c r="F66" s="11">
        <f t="shared" si="97"/>
        <v>37.811816059759408</v>
      </c>
      <c r="G66" s="20">
        <f t="shared" si="98"/>
        <v>12</v>
      </c>
      <c r="H66" s="11">
        <f t="shared" si="99"/>
        <v>40</v>
      </c>
      <c r="I66" s="11">
        <v>2</v>
      </c>
      <c r="J66" s="11">
        <v>2</v>
      </c>
      <c r="K66" s="11">
        <f t="shared" si="100"/>
        <v>623.89496498603035</v>
      </c>
      <c r="L66" s="11">
        <v>4</v>
      </c>
      <c r="M66" s="11">
        <v>4</v>
      </c>
      <c r="N66" s="11">
        <f t="shared" si="101"/>
        <v>227.80638879552973</v>
      </c>
      <c r="O66" s="11">
        <f t="shared" si="102"/>
        <v>396.00000000000006</v>
      </c>
      <c r="P66" s="11">
        <f t="shared" si="103"/>
        <v>20</v>
      </c>
      <c r="Q66" s="11">
        <f t="shared" si="104"/>
        <v>22</v>
      </c>
      <c r="R66" s="11">
        <f t="shared" si="105"/>
        <v>41.592997665735354</v>
      </c>
      <c r="S66" s="11">
        <f t="shared" si="106"/>
        <v>35.200000000000003</v>
      </c>
      <c r="T66" s="11">
        <f t="shared" si="107"/>
        <v>41.592997665735354</v>
      </c>
      <c r="U66" s="11">
        <f t="shared" si="107"/>
        <v>13.200000000000001</v>
      </c>
      <c r="V66" s="11">
        <f t="shared" si="108"/>
        <v>41.592997665735354</v>
      </c>
      <c r="W66" s="11">
        <f t="shared" si="109"/>
        <v>66</v>
      </c>
      <c r="X66" s="11">
        <f t="shared" si="110"/>
        <v>83.185995331470707</v>
      </c>
      <c r="Y66" s="11">
        <f t="shared" si="111"/>
        <v>33</v>
      </c>
      <c r="Z66" s="11">
        <f t="shared" si="112"/>
        <v>83.185995331470707</v>
      </c>
      <c r="AA66" s="11">
        <f t="shared" si="113"/>
        <v>15.600000000000001</v>
      </c>
      <c r="AB66" s="11">
        <f t="shared" si="114"/>
        <v>13.200000000000001</v>
      </c>
      <c r="AC66" s="11">
        <f t="shared" si="115"/>
        <v>31194.748249301512</v>
      </c>
      <c r="AD66" s="1"/>
      <c r="AE66" s="1"/>
      <c r="AF66" s="1"/>
      <c r="AG66" s="1"/>
      <c r="AH66" s="1"/>
      <c r="AI66" s="1"/>
      <c r="AJ66" s="1"/>
      <c r="AK66" s="1"/>
      <c r="AL66" s="1"/>
      <c r="AM66" s="1"/>
    </row>
    <row r="67" spans="1:39" ht="17.25" customHeight="1" x14ac:dyDescent="0.2">
      <c r="A67" s="10" t="s">
        <v>90</v>
      </c>
      <c r="B67" s="10" t="s">
        <v>91</v>
      </c>
      <c r="C67" s="10" t="s">
        <v>93</v>
      </c>
      <c r="D67" s="11">
        <v>35398.967518977865</v>
      </c>
      <c r="E67" s="11">
        <v>20</v>
      </c>
      <c r="F67" s="11">
        <f t="shared" si="97"/>
        <v>47.19862335863715</v>
      </c>
      <c r="G67" s="20">
        <f t="shared" si="98"/>
        <v>15</v>
      </c>
      <c r="H67" s="11">
        <f t="shared" si="99"/>
        <v>40</v>
      </c>
      <c r="I67" s="11">
        <v>2</v>
      </c>
      <c r="J67" s="11">
        <v>2</v>
      </c>
      <c r="K67" s="11">
        <f t="shared" si="100"/>
        <v>778.77728541751299</v>
      </c>
      <c r="L67" s="11">
        <v>4</v>
      </c>
      <c r="M67" s="11">
        <v>4</v>
      </c>
      <c r="N67" s="11">
        <f t="shared" si="101"/>
        <v>339.67091416700515</v>
      </c>
      <c r="O67" s="11">
        <f t="shared" si="102"/>
        <v>495.00000000000006</v>
      </c>
      <c r="P67" s="11">
        <f t="shared" si="103"/>
        <v>20</v>
      </c>
      <c r="Q67" s="11">
        <f t="shared" si="104"/>
        <v>22</v>
      </c>
      <c r="R67" s="11">
        <f t="shared" si="105"/>
        <v>51.918485694500866</v>
      </c>
      <c r="S67" s="11">
        <f t="shared" si="106"/>
        <v>35.200000000000003</v>
      </c>
      <c r="T67" s="11">
        <f t="shared" si="107"/>
        <v>51.918485694500866</v>
      </c>
      <c r="U67" s="11">
        <f t="shared" si="107"/>
        <v>16.5</v>
      </c>
      <c r="V67" s="11">
        <f t="shared" si="108"/>
        <v>51.918485694500866</v>
      </c>
      <c r="W67" s="11">
        <f t="shared" si="109"/>
        <v>82.5</v>
      </c>
      <c r="X67" s="11">
        <f t="shared" si="110"/>
        <v>103.83697138900173</v>
      </c>
      <c r="Y67" s="11">
        <f t="shared" si="111"/>
        <v>41.25</v>
      </c>
      <c r="Z67" s="11">
        <f t="shared" si="112"/>
        <v>103.83697138900173</v>
      </c>
      <c r="AA67" s="11">
        <f t="shared" si="113"/>
        <v>19.5</v>
      </c>
      <c r="AB67" s="11">
        <f t="shared" si="114"/>
        <v>16.5</v>
      </c>
      <c r="AC67" s="11">
        <f t="shared" si="115"/>
        <v>38938.864270875652</v>
      </c>
      <c r="AD67" s="1"/>
      <c r="AE67" s="1"/>
      <c r="AF67" s="1"/>
      <c r="AG67" s="1"/>
      <c r="AH67" s="1"/>
      <c r="AI67" s="1"/>
      <c r="AJ67" s="1"/>
      <c r="AK67" s="1"/>
      <c r="AL67" s="1"/>
      <c r="AM67" s="1"/>
    </row>
    <row r="68" spans="1:39" ht="17.25" customHeight="1" x14ac:dyDescent="0.2">
      <c r="A68" s="10" t="s">
        <v>90</v>
      </c>
      <c r="B68" s="10" t="s">
        <v>91</v>
      </c>
      <c r="C68" s="10" t="s">
        <v>94</v>
      </c>
      <c r="D68" s="11">
        <v>24561.810966400084</v>
      </c>
      <c r="E68" s="11">
        <v>20</v>
      </c>
      <c r="F68" s="11">
        <f t="shared" si="97"/>
        <v>32.749081288533446</v>
      </c>
      <c r="G68" s="20">
        <f t="shared" si="98"/>
        <v>10</v>
      </c>
      <c r="H68" s="11">
        <f t="shared" si="99"/>
        <v>40</v>
      </c>
      <c r="I68" s="11">
        <v>2</v>
      </c>
      <c r="J68" s="11">
        <v>2</v>
      </c>
      <c r="K68" s="11">
        <f t="shared" si="100"/>
        <v>540.35984126080189</v>
      </c>
      <c r="L68" s="11">
        <v>4</v>
      </c>
      <c r="M68" s="11">
        <v>4</v>
      </c>
      <c r="N68" s="11">
        <f t="shared" si="101"/>
        <v>172.25595766954717</v>
      </c>
      <c r="O68" s="11">
        <f t="shared" si="102"/>
        <v>330</v>
      </c>
      <c r="P68" s="11">
        <f t="shared" si="103"/>
        <v>20</v>
      </c>
      <c r="Q68" s="11">
        <f t="shared" si="104"/>
        <v>22</v>
      </c>
      <c r="R68" s="11">
        <f t="shared" si="105"/>
        <v>36.023989417386794</v>
      </c>
      <c r="S68" s="11">
        <f t="shared" si="106"/>
        <v>35.200000000000003</v>
      </c>
      <c r="T68" s="11">
        <f t="shared" si="107"/>
        <v>36.023989417386794</v>
      </c>
      <c r="U68" s="11">
        <f t="shared" si="107"/>
        <v>11</v>
      </c>
      <c r="V68" s="11">
        <f t="shared" si="108"/>
        <v>36.023989417386794</v>
      </c>
      <c r="W68" s="11">
        <f t="shared" si="109"/>
        <v>55.000000000000007</v>
      </c>
      <c r="X68" s="11">
        <f t="shared" si="110"/>
        <v>72.047978834773588</v>
      </c>
      <c r="Y68" s="11">
        <f t="shared" si="111"/>
        <v>27.500000000000004</v>
      </c>
      <c r="Z68" s="11">
        <f t="shared" si="112"/>
        <v>72.047978834773588</v>
      </c>
      <c r="AA68" s="11">
        <f t="shared" si="113"/>
        <v>13</v>
      </c>
      <c r="AB68" s="11">
        <f t="shared" si="114"/>
        <v>11</v>
      </c>
      <c r="AC68" s="11">
        <f t="shared" si="115"/>
        <v>27017.992063040096</v>
      </c>
      <c r="AD68" s="1"/>
      <c r="AE68" s="1"/>
      <c r="AF68" s="1"/>
      <c r="AG68" s="1"/>
      <c r="AH68" s="1"/>
      <c r="AI68" s="1"/>
      <c r="AJ68" s="1"/>
      <c r="AK68" s="1"/>
      <c r="AL68" s="1"/>
      <c r="AM68" s="1"/>
    </row>
    <row r="69" spans="1:39" ht="17.25" customHeight="1" x14ac:dyDescent="0.2">
      <c r="A69" s="10" t="s">
        <v>90</v>
      </c>
      <c r="B69" s="10" t="s">
        <v>91</v>
      </c>
      <c r="C69" s="10" t="s">
        <v>95</v>
      </c>
      <c r="D69" s="11">
        <v>32453.788573444934</v>
      </c>
      <c r="E69" s="11">
        <v>20</v>
      </c>
      <c r="F69" s="11">
        <f t="shared" si="97"/>
        <v>43.271718097926581</v>
      </c>
      <c r="G69" s="20">
        <f t="shared" si="98"/>
        <v>13</v>
      </c>
      <c r="H69" s="11">
        <f t="shared" si="99"/>
        <v>40</v>
      </c>
      <c r="I69" s="11">
        <v>2</v>
      </c>
      <c r="J69" s="11">
        <v>2</v>
      </c>
      <c r="K69" s="11">
        <f t="shared" si="100"/>
        <v>713.98334861578871</v>
      </c>
      <c r="L69" s="11">
        <v>4</v>
      </c>
      <c r="M69" s="11">
        <v>4</v>
      </c>
      <c r="N69" s="11">
        <f t="shared" si="101"/>
        <v>275.67422752014005</v>
      </c>
      <c r="O69" s="11">
        <f t="shared" si="102"/>
        <v>429.00000000000006</v>
      </c>
      <c r="P69" s="11">
        <f t="shared" si="103"/>
        <v>20</v>
      </c>
      <c r="Q69" s="11">
        <f t="shared" si="104"/>
        <v>22</v>
      </c>
      <c r="R69" s="11">
        <f t="shared" si="105"/>
        <v>47.59888990771924</v>
      </c>
      <c r="S69" s="11">
        <f t="shared" si="106"/>
        <v>35.200000000000003</v>
      </c>
      <c r="T69" s="11">
        <f t="shared" si="107"/>
        <v>47.59888990771924</v>
      </c>
      <c r="U69" s="11">
        <f t="shared" si="107"/>
        <v>14.3</v>
      </c>
      <c r="V69" s="11">
        <f t="shared" si="108"/>
        <v>47.59888990771924</v>
      </c>
      <c r="W69" s="11">
        <f t="shared" si="109"/>
        <v>71.5</v>
      </c>
      <c r="X69" s="11">
        <f t="shared" si="110"/>
        <v>95.19777981543848</v>
      </c>
      <c r="Y69" s="11">
        <f t="shared" si="111"/>
        <v>35.75</v>
      </c>
      <c r="Z69" s="11">
        <f t="shared" si="112"/>
        <v>95.19777981543848</v>
      </c>
      <c r="AA69" s="11">
        <f t="shared" si="113"/>
        <v>16.900000000000002</v>
      </c>
      <c r="AB69" s="11">
        <f t="shared" si="114"/>
        <v>14.3</v>
      </c>
      <c r="AC69" s="11">
        <f t="shared" si="115"/>
        <v>35699.167430789428</v>
      </c>
      <c r="AD69" s="1"/>
      <c r="AE69" s="1"/>
      <c r="AF69" s="1"/>
      <c r="AG69" s="1"/>
      <c r="AH69" s="1"/>
      <c r="AI69" s="1"/>
      <c r="AJ69" s="1"/>
      <c r="AK69" s="1"/>
      <c r="AL69" s="1"/>
      <c r="AM69" s="1"/>
    </row>
    <row r="70" spans="1:39" ht="17.25" customHeight="1" x14ac:dyDescent="0.2">
      <c r="A70" s="10" t="s">
        <v>90</v>
      </c>
      <c r="B70" s="10" t="s">
        <v>91</v>
      </c>
      <c r="C70" s="10" t="s">
        <v>96</v>
      </c>
      <c r="D70" s="11">
        <v>22174.072350370967</v>
      </c>
      <c r="E70" s="11">
        <v>20</v>
      </c>
      <c r="F70" s="11">
        <f t="shared" si="97"/>
        <v>29.565429800494623</v>
      </c>
      <c r="G70" s="20">
        <f t="shared" si="98"/>
        <v>9</v>
      </c>
      <c r="H70" s="11">
        <f t="shared" si="99"/>
        <v>40</v>
      </c>
      <c r="I70" s="11">
        <v>2</v>
      </c>
      <c r="J70" s="11">
        <v>2</v>
      </c>
      <c r="K70" s="11">
        <f t="shared" si="100"/>
        <v>487.82959170816127</v>
      </c>
      <c r="L70" s="11">
        <v>4</v>
      </c>
      <c r="M70" s="11">
        <v>4</v>
      </c>
      <c r="N70" s="11">
        <f t="shared" si="101"/>
        <v>145.23910200995874</v>
      </c>
      <c r="O70" s="11">
        <f t="shared" si="102"/>
        <v>297</v>
      </c>
      <c r="P70" s="11">
        <f t="shared" si="103"/>
        <v>20</v>
      </c>
      <c r="Q70" s="11">
        <f t="shared" si="104"/>
        <v>22</v>
      </c>
      <c r="R70" s="11">
        <f t="shared" si="105"/>
        <v>32.52197278054409</v>
      </c>
      <c r="S70" s="11">
        <f t="shared" si="106"/>
        <v>35.200000000000003</v>
      </c>
      <c r="T70" s="11">
        <f t="shared" si="107"/>
        <v>32.52197278054409</v>
      </c>
      <c r="U70" s="11">
        <f t="shared" si="107"/>
        <v>9.9</v>
      </c>
      <c r="V70" s="11">
        <f t="shared" si="108"/>
        <v>32.52197278054409</v>
      </c>
      <c r="W70" s="11">
        <f t="shared" si="109"/>
        <v>49.500000000000007</v>
      </c>
      <c r="X70" s="11">
        <f t="shared" si="110"/>
        <v>65.043945561088179</v>
      </c>
      <c r="Y70" s="11">
        <f t="shared" si="111"/>
        <v>24.750000000000004</v>
      </c>
      <c r="Z70" s="11">
        <f t="shared" si="112"/>
        <v>65.043945561088179</v>
      </c>
      <c r="AA70" s="11">
        <f t="shared" si="113"/>
        <v>11.700000000000001</v>
      </c>
      <c r="AB70" s="11">
        <f t="shared" si="114"/>
        <v>9.9</v>
      </c>
      <c r="AC70" s="11">
        <f t="shared" si="115"/>
        <v>24391.479585408066</v>
      </c>
      <c r="AD70" s="1"/>
      <c r="AE70" s="1"/>
      <c r="AF70" s="1"/>
      <c r="AG70" s="1"/>
      <c r="AH70" s="1"/>
      <c r="AI70" s="1"/>
      <c r="AJ70" s="1"/>
      <c r="AK70" s="1"/>
      <c r="AL70" s="1"/>
      <c r="AM70" s="1"/>
    </row>
    <row r="71" spans="1:39" ht="17.25" customHeight="1" x14ac:dyDescent="0.2">
      <c r="A71" s="10" t="s">
        <v>90</v>
      </c>
      <c r="B71" s="10" t="s">
        <v>91</v>
      </c>
      <c r="C71" s="10" t="s">
        <v>97</v>
      </c>
      <c r="D71" s="11">
        <v>33535.954587632281</v>
      </c>
      <c r="E71" s="11">
        <v>20</v>
      </c>
      <c r="F71" s="11">
        <f t="shared" si="97"/>
        <v>44.714606116843044</v>
      </c>
      <c r="G71" s="20">
        <f t="shared" si="98"/>
        <v>14</v>
      </c>
      <c r="H71" s="11">
        <f t="shared" si="99"/>
        <v>40</v>
      </c>
      <c r="I71" s="11">
        <v>2</v>
      </c>
      <c r="J71" s="11">
        <v>2</v>
      </c>
      <c r="K71" s="11">
        <f t="shared" si="100"/>
        <v>737.79100092791032</v>
      </c>
      <c r="L71" s="11">
        <v>4</v>
      </c>
      <c r="M71" s="11">
        <v>4</v>
      </c>
      <c r="N71" s="11">
        <f t="shared" si="101"/>
        <v>303.6019736797532</v>
      </c>
      <c r="O71" s="11">
        <f t="shared" si="102"/>
        <v>462.00000000000006</v>
      </c>
      <c r="P71" s="11">
        <f t="shared" si="103"/>
        <v>20</v>
      </c>
      <c r="Q71" s="11">
        <f t="shared" si="104"/>
        <v>22</v>
      </c>
      <c r="R71" s="11">
        <f t="shared" si="105"/>
        <v>49.186066728527351</v>
      </c>
      <c r="S71" s="11">
        <f t="shared" si="106"/>
        <v>35.200000000000003</v>
      </c>
      <c r="T71" s="11">
        <f t="shared" si="107"/>
        <v>49.186066728527351</v>
      </c>
      <c r="U71" s="11">
        <f t="shared" si="107"/>
        <v>15.400000000000002</v>
      </c>
      <c r="V71" s="11">
        <f t="shared" si="108"/>
        <v>49.186066728527351</v>
      </c>
      <c r="W71" s="11">
        <f t="shared" si="109"/>
        <v>77</v>
      </c>
      <c r="X71" s="11">
        <f t="shared" si="110"/>
        <v>98.372133457054701</v>
      </c>
      <c r="Y71" s="11">
        <f t="shared" si="111"/>
        <v>38.5</v>
      </c>
      <c r="Z71" s="11">
        <f t="shared" si="112"/>
        <v>98.372133457054701</v>
      </c>
      <c r="AA71" s="11">
        <f t="shared" si="113"/>
        <v>18.2</v>
      </c>
      <c r="AB71" s="11">
        <f t="shared" si="114"/>
        <v>15.400000000000002</v>
      </c>
      <c r="AC71" s="11">
        <f t="shared" si="115"/>
        <v>36889.55004639551</v>
      </c>
      <c r="AD71" s="1"/>
      <c r="AE71" s="1"/>
      <c r="AF71" s="1"/>
      <c r="AG71" s="1"/>
      <c r="AH71" s="1"/>
      <c r="AI71" s="1"/>
      <c r="AJ71" s="1"/>
      <c r="AK71" s="1"/>
      <c r="AL71" s="1"/>
      <c r="AM71" s="1"/>
    </row>
    <row r="72" spans="1:39" ht="17.25" customHeight="1" x14ac:dyDescent="0.2">
      <c r="A72" s="10" t="s">
        <v>90</v>
      </c>
      <c r="B72" s="10" t="s">
        <v>91</v>
      </c>
      <c r="C72" s="10" t="s">
        <v>98</v>
      </c>
      <c r="D72" s="11">
        <v>64399.639240469383</v>
      </c>
      <c r="E72" s="11">
        <v>20</v>
      </c>
      <c r="F72" s="11">
        <f t="shared" si="97"/>
        <v>85.866185653959178</v>
      </c>
      <c r="G72" s="20">
        <f t="shared" si="98"/>
        <v>27</v>
      </c>
      <c r="H72" s="11">
        <f t="shared" si="99"/>
        <v>40</v>
      </c>
      <c r="I72" s="11">
        <v>2</v>
      </c>
      <c r="J72" s="11">
        <v>2</v>
      </c>
      <c r="K72" s="11">
        <f t="shared" si="100"/>
        <v>1416.7920632903265</v>
      </c>
      <c r="L72" s="11">
        <v>4</v>
      </c>
      <c r="M72" s="11">
        <v>4</v>
      </c>
      <c r="N72" s="11">
        <f t="shared" si="101"/>
        <v>1048.250285569035</v>
      </c>
      <c r="O72" s="11">
        <f t="shared" si="102"/>
        <v>891.00000000000011</v>
      </c>
      <c r="P72" s="11">
        <f t="shared" si="103"/>
        <v>20</v>
      </c>
      <c r="Q72" s="11">
        <f t="shared" si="104"/>
        <v>22</v>
      </c>
      <c r="R72" s="11">
        <f t="shared" si="105"/>
        <v>94.452804219355102</v>
      </c>
      <c r="S72" s="11">
        <f t="shared" si="106"/>
        <v>35.200000000000003</v>
      </c>
      <c r="T72" s="11">
        <f t="shared" si="107"/>
        <v>94.452804219355102</v>
      </c>
      <c r="U72" s="11">
        <f t="shared" si="107"/>
        <v>29.700000000000003</v>
      </c>
      <c r="V72" s="11">
        <f t="shared" si="108"/>
        <v>94.452804219355102</v>
      </c>
      <c r="W72" s="11">
        <f t="shared" si="109"/>
        <v>148.5</v>
      </c>
      <c r="X72" s="11">
        <f t="shared" si="110"/>
        <v>188.9056084387102</v>
      </c>
      <c r="Y72" s="11">
        <f t="shared" si="111"/>
        <v>74.25</v>
      </c>
      <c r="Z72" s="11">
        <f t="shared" si="112"/>
        <v>188.9056084387102</v>
      </c>
      <c r="AA72" s="11">
        <f t="shared" si="113"/>
        <v>35.1</v>
      </c>
      <c r="AB72" s="11">
        <f t="shared" si="114"/>
        <v>29.700000000000003</v>
      </c>
      <c r="AC72" s="11">
        <f t="shared" si="115"/>
        <v>70839.603164516331</v>
      </c>
      <c r="AD72" s="1"/>
      <c r="AE72" s="1"/>
      <c r="AF72" s="1"/>
      <c r="AG72" s="1"/>
      <c r="AH72" s="1"/>
      <c r="AI72" s="1"/>
      <c r="AJ72" s="1"/>
      <c r="AK72" s="1"/>
      <c r="AL72" s="1"/>
      <c r="AM72" s="1"/>
    </row>
    <row r="73" spans="1:39" ht="17.25" customHeight="1" x14ac:dyDescent="0.2">
      <c r="A73" s="10" t="s">
        <v>90</v>
      </c>
      <c r="B73" s="10" t="s">
        <v>91</v>
      </c>
      <c r="C73" s="10" t="s">
        <v>99</v>
      </c>
      <c r="D73" s="11">
        <v>47337.230143270543</v>
      </c>
      <c r="E73" s="11">
        <v>20</v>
      </c>
      <c r="F73" s="11">
        <f t="shared" si="97"/>
        <v>63.116306857694056</v>
      </c>
      <c r="G73" s="20">
        <f t="shared" si="98"/>
        <v>20</v>
      </c>
      <c r="H73" s="11">
        <f t="shared" si="99"/>
        <v>40</v>
      </c>
      <c r="I73" s="11">
        <v>2</v>
      </c>
      <c r="J73" s="11">
        <v>2</v>
      </c>
      <c r="K73" s="11">
        <f t="shared" si="100"/>
        <v>1041.4190631519521</v>
      </c>
      <c r="L73" s="11">
        <v>4</v>
      </c>
      <c r="M73" s="11">
        <v>4</v>
      </c>
      <c r="N73" s="11">
        <f t="shared" si="101"/>
        <v>583.58350034770774</v>
      </c>
      <c r="O73" s="11">
        <f t="shared" si="102"/>
        <v>660</v>
      </c>
      <c r="P73" s="11">
        <f t="shared" si="103"/>
        <v>20</v>
      </c>
      <c r="Q73" s="11">
        <f t="shared" si="104"/>
        <v>22</v>
      </c>
      <c r="R73" s="11">
        <f t="shared" si="105"/>
        <v>69.427937543463472</v>
      </c>
      <c r="S73" s="11">
        <f t="shared" si="106"/>
        <v>35.200000000000003</v>
      </c>
      <c r="T73" s="11">
        <f t="shared" si="107"/>
        <v>69.427937543463472</v>
      </c>
      <c r="U73" s="11">
        <f t="shared" si="107"/>
        <v>22</v>
      </c>
      <c r="V73" s="11">
        <f t="shared" si="108"/>
        <v>69.427937543463472</v>
      </c>
      <c r="W73" s="11">
        <f t="shared" si="109"/>
        <v>110.00000000000001</v>
      </c>
      <c r="X73" s="11">
        <f t="shared" si="110"/>
        <v>138.85587508692694</v>
      </c>
      <c r="Y73" s="11">
        <f t="shared" si="111"/>
        <v>55.000000000000007</v>
      </c>
      <c r="Z73" s="11">
        <f t="shared" si="112"/>
        <v>138.85587508692694</v>
      </c>
      <c r="AA73" s="11">
        <f t="shared" si="113"/>
        <v>26</v>
      </c>
      <c r="AB73" s="11">
        <f t="shared" si="114"/>
        <v>22</v>
      </c>
      <c r="AC73" s="11">
        <f t="shared" si="115"/>
        <v>52070.9531575976</v>
      </c>
      <c r="AD73" s="1"/>
      <c r="AE73" s="1"/>
      <c r="AF73" s="1"/>
      <c r="AG73" s="1"/>
      <c r="AH73" s="1"/>
      <c r="AI73" s="1"/>
      <c r="AJ73" s="1"/>
      <c r="AK73" s="1"/>
      <c r="AL73" s="1"/>
      <c r="AM73" s="1"/>
    </row>
    <row r="74" spans="1:39" ht="17.25" customHeight="1" x14ac:dyDescent="0.2">
      <c r="A74" s="10" t="s">
        <v>90</v>
      </c>
      <c r="B74" s="10" t="s">
        <v>91</v>
      </c>
      <c r="C74" s="10" t="s">
        <v>100</v>
      </c>
      <c r="D74" s="11">
        <v>31848.998100122248</v>
      </c>
      <c r="E74" s="11">
        <v>20</v>
      </c>
      <c r="F74" s="11">
        <f t="shared" si="97"/>
        <v>42.465330800162995</v>
      </c>
      <c r="G74" s="20">
        <f t="shared" si="98"/>
        <v>13</v>
      </c>
      <c r="H74" s="11">
        <f t="shared" si="99"/>
        <v>40</v>
      </c>
      <c r="I74" s="11">
        <v>2</v>
      </c>
      <c r="J74" s="11">
        <v>2</v>
      </c>
      <c r="K74" s="11">
        <f t="shared" si="100"/>
        <v>700.67795820268941</v>
      </c>
      <c r="L74" s="11">
        <v>4</v>
      </c>
      <c r="M74" s="11">
        <v>4</v>
      </c>
      <c r="N74" s="11">
        <f t="shared" si="101"/>
        <v>271.06169217693235</v>
      </c>
      <c r="O74" s="11">
        <f t="shared" si="102"/>
        <v>429.00000000000006</v>
      </c>
      <c r="P74" s="11">
        <f t="shared" si="103"/>
        <v>20</v>
      </c>
      <c r="Q74" s="11">
        <f t="shared" si="104"/>
        <v>22</v>
      </c>
      <c r="R74" s="11">
        <f t="shared" si="105"/>
        <v>46.711863880179301</v>
      </c>
      <c r="S74" s="11">
        <f t="shared" si="106"/>
        <v>35.200000000000003</v>
      </c>
      <c r="T74" s="11">
        <f t="shared" si="107"/>
        <v>46.711863880179301</v>
      </c>
      <c r="U74" s="11">
        <f t="shared" si="107"/>
        <v>14.3</v>
      </c>
      <c r="V74" s="11">
        <f t="shared" si="108"/>
        <v>46.711863880179301</v>
      </c>
      <c r="W74" s="11">
        <f t="shared" si="109"/>
        <v>71.5</v>
      </c>
      <c r="X74" s="11">
        <f t="shared" si="110"/>
        <v>93.423727760358602</v>
      </c>
      <c r="Y74" s="11">
        <f t="shared" si="111"/>
        <v>35.75</v>
      </c>
      <c r="Z74" s="11">
        <f t="shared" si="112"/>
        <v>93.423727760358602</v>
      </c>
      <c r="AA74" s="11">
        <f t="shared" si="113"/>
        <v>16.900000000000002</v>
      </c>
      <c r="AB74" s="11">
        <f t="shared" si="114"/>
        <v>14.3</v>
      </c>
      <c r="AC74" s="11">
        <f t="shared" si="115"/>
        <v>35033.897910134474</v>
      </c>
      <c r="AD74" s="1"/>
      <c r="AE74" s="1"/>
      <c r="AF74" s="1"/>
      <c r="AG74" s="1"/>
      <c r="AH74" s="1"/>
      <c r="AI74" s="1"/>
      <c r="AJ74" s="1"/>
      <c r="AK74" s="1"/>
      <c r="AL74" s="1"/>
      <c r="AM74" s="1"/>
    </row>
    <row r="75" spans="1:39" ht="17.25" customHeight="1" x14ac:dyDescent="0.2">
      <c r="A75" s="10" t="s">
        <v>90</v>
      </c>
      <c r="B75" s="10" t="s">
        <v>91</v>
      </c>
      <c r="C75" s="10" t="s">
        <v>101</v>
      </c>
      <c r="D75" s="11">
        <v>25402.921702964151</v>
      </c>
      <c r="E75" s="11">
        <v>20</v>
      </c>
      <c r="F75" s="11">
        <f t="shared" si="97"/>
        <v>33.870562270618869</v>
      </c>
      <c r="G75" s="20">
        <f t="shared" si="98"/>
        <v>10</v>
      </c>
      <c r="H75" s="11">
        <f t="shared" si="99"/>
        <v>40</v>
      </c>
      <c r="I75" s="11">
        <v>2</v>
      </c>
      <c r="J75" s="11">
        <v>2</v>
      </c>
      <c r="K75" s="11">
        <f t="shared" si="100"/>
        <v>558.86427746521133</v>
      </c>
      <c r="L75" s="11">
        <v>4</v>
      </c>
      <c r="M75" s="11">
        <v>4</v>
      </c>
      <c r="N75" s="11">
        <f t="shared" si="101"/>
        <v>177.19047399072304</v>
      </c>
      <c r="O75" s="11">
        <f t="shared" si="102"/>
        <v>330</v>
      </c>
      <c r="P75" s="11">
        <f t="shared" si="103"/>
        <v>20</v>
      </c>
      <c r="Q75" s="11">
        <f t="shared" si="104"/>
        <v>22</v>
      </c>
      <c r="R75" s="11">
        <f t="shared" si="105"/>
        <v>37.25761849768076</v>
      </c>
      <c r="S75" s="11">
        <f t="shared" si="106"/>
        <v>35.200000000000003</v>
      </c>
      <c r="T75" s="11">
        <f t="shared" si="107"/>
        <v>37.25761849768076</v>
      </c>
      <c r="U75" s="11">
        <f t="shared" si="107"/>
        <v>11</v>
      </c>
      <c r="V75" s="11">
        <f t="shared" si="108"/>
        <v>37.25761849768076</v>
      </c>
      <c r="W75" s="11">
        <f t="shared" si="109"/>
        <v>55.000000000000007</v>
      </c>
      <c r="X75" s="11">
        <f t="shared" si="110"/>
        <v>74.515236995361519</v>
      </c>
      <c r="Y75" s="11">
        <f t="shared" si="111"/>
        <v>27.500000000000004</v>
      </c>
      <c r="Z75" s="11">
        <f t="shared" si="112"/>
        <v>74.515236995361519</v>
      </c>
      <c r="AA75" s="11">
        <f t="shared" si="113"/>
        <v>13</v>
      </c>
      <c r="AB75" s="11">
        <f t="shared" si="114"/>
        <v>11</v>
      </c>
      <c r="AC75" s="11">
        <f t="shared" si="115"/>
        <v>27943.213873260567</v>
      </c>
      <c r="AD75" s="1"/>
      <c r="AE75" s="1"/>
      <c r="AF75" s="1"/>
      <c r="AG75" s="1"/>
      <c r="AH75" s="1"/>
      <c r="AI75" s="1"/>
      <c r="AJ75" s="1"/>
      <c r="AK75" s="1"/>
      <c r="AL75" s="1"/>
      <c r="AM75" s="1"/>
    </row>
    <row r="76" spans="1:39" s="19" customFormat="1" ht="17.25" customHeight="1" x14ac:dyDescent="0.25">
      <c r="A76" s="31" t="s">
        <v>102</v>
      </c>
      <c r="B76" s="32">
        <v>1</v>
      </c>
      <c r="C76" s="16">
        <v>11</v>
      </c>
      <c r="D76" s="17">
        <f>SUM(D65:D75)</f>
        <v>412828.68572250265</v>
      </c>
      <c r="E76" s="17">
        <f t="shared" ref="E76:AC76" si="116">SUM(E65:E75)</f>
        <v>220</v>
      </c>
      <c r="F76" s="17">
        <f t="shared" si="116"/>
        <v>550.43824763000339</v>
      </c>
      <c r="G76" s="17">
        <f t="shared" si="116"/>
        <v>171</v>
      </c>
      <c r="H76" s="17">
        <f t="shared" si="116"/>
        <v>440</v>
      </c>
      <c r="I76" s="17">
        <f t="shared" si="116"/>
        <v>22</v>
      </c>
      <c r="J76" s="17">
        <f t="shared" si="116"/>
        <v>22</v>
      </c>
      <c r="K76" s="17">
        <f t="shared" si="116"/>
        <v>9082.2310858950586</v>
      </c>
      <c r="L76" s="17">
        <f t="shared" si="116"/>
        <v>44</v>
      </c>
      <c r="M76" s="17">
        <f t="shared" si="116"/>
        <v>44</v>
      </c>
      <c r="N76" s="17">
        <f t="shared" si="116"/>
        <v>4678.9363117749426</v>
      </c>
      <c r="O76" s="17">
        <f t="shared" si="116"/>
        <v>5643</v>
      </c>
      <c r="P76" s="17">
        <f t="shared" si="116"/>
        <v>220</v>
      </c>
      <c r="Q76" s="17">
        <f t="shared" si="116"/>
        <v>242</v>
      </c>
      <c r="R76" s="17">
        <f t="shared" si="116"/>
        <v>605.48207239300393</v>
      </c>
      <c r="S76" s="17">
        <f t="shared" si="116"/>
        <v>387.19999999999993</v>
      </c>
      <c r="T76" s="17">
        <f t="shared" si="116"/>
        <v>605.48207239300393</v>
      </c>
      <c r="U76" s="17">
        <f t="shared" si="116"/>
        <v>188.10000000000002</v>
      </c>
      <c r="V76" s="17">
        <f t="shared" si="116"/>
        <v>605.48207239300393</v>
      </c>
      <c r="W76" s="17">
        <f t="shared" si="116"/>
        <v>940.5</v>
      </c>
      <c r="X76" s="17">
        <f t="shared" si="116"/>
        <v>1210.9641447860079</v>
      </c>
      <c r="Y76" s="17">
        <f t="shared" si="116"/>
        <v>470.25</v>
      </c>
      <c r="Z76" s="17">
        <f t="shared" si="116"/>
        <v>1210.9641447860079</v>
      </c>
      <c r="AA76" s="17">
        <f t="shared" si="116"/>
        <v>222.3</v>
      </c>
      <c r="AB76" s="17">
        <f t="shared" si="116"/>
        <v>188.10000000000002</v>
      </c>
      <c r="AC76" s="17">
        <f t="shared" si="116"/>
        <v>454111.55429475289</v>
      </c>
      <c r="AD76" s="18"/>
      <c r="AE76" s="18"/>
      <c r="AF76" s="18"/>
      <c r="AG76" s="18"/>
      <c r="AH76" s="18"/>
      <c r="AI76" s="18"/>
      <c r="AJ76" s="18"/>
      <c r="AK76" s="18"/>
      <c r="AL76" s="18"/>
      <c r="AM76" s="18"/>
    </row>
    <row r="77" spans="1:39" ht="17.25" customHeight="1" x14ac:dyDescent="0.2">
      <c r="A77" s="10" t="s">
        <v>90</v>
      </c>
      <c r="B77" s="10" t="s">
        <v>103</v>
      </c>
      <c r="C77" s="10" t="s">
        <v>104</v>
      </c>
      <c r="D77" s="11">
        <v>28369.192985289123</v>
      </c>
      <c r="E77" s="11">
        <v>20</v>
      </c>
      <c r="F77" s="11">
        <f t="shared" ref="F77:F84" si="117">+D77/750</f>
        <v>37.825590647052167</v>
      </c>
      <c r="G77" s="20">
        <f t="shared" ref="G77:G84" si="118">ROUND((($D77*0.9/750/3)+($D77*0.1/1500/5)),0)</f>
        <v>12</v>
      </c>
      <c r="H77" s="11">
        <f t="shared" ref="H77:H84" si="119">20*2</f>
        <v>40</v>
      </c>
      <c r="I77" s="11">
        <v>2</v>
      </c>
      <c r="J77" s="11">
        <v>2</v>
      </c>
      <c r="K77" s="11">
        <f t="shared" ref="K77:K84" si="120">F77*3*5*1.1</f>
        <v>624.12224567636076</v>
      </c>
      <c r="L77" s="11">
        <v>4</v>
      </c>
      <c r="M77" s="11">
        <v>4</v>
      </c>
      <c r="N77" s="11">
        <f t="shared" ref="N77:N84" si="121">(F77*G77+30+8+1+25)/5*2*1.1</f>
        <v>227.87911861643548</v>
      </c>
      <c r="O77" s="11">
        <f t="shared" ref="O77:O84" si="122">G77*5*6*1.1</f>
        <v>396.00000000000006</v>
      </c>
      <c r="P77" s="11">
        <f t="shared" ref="P77:P84" si="123">10*2</f>
        <v>20</v>
      </c>
      <c r="Q77" s="11">
        <f t="shared" ref="Q77:Q84" si="124">20*1.1</f>
        <v>22</v>
      </c>
      <c r="R77" s="11">
        <f t="shared" ref="R77:R84" si="125">F77*1.1</f>
        <v>41.608149711757385</v>
      </c>
      <c r="S77" s="11">
        <f t="shared" ref="S77:S84" si="126">8*4*1.1</f>
        <v>35.200000000000003</v>
      </c>
      <c r="T77" s="11">
        <f t="shared" ref="T77:U84" si="127">F77*1.1</f>
        <v>41.608149711757385</v>
      </c>
      <c r="U77" s="11">
        <f t="shared" si="127"/>
        <v>13.200000000000001</v>
      </c>
      <c r="V77" s="11">
        <f t="shared" ref="V77:V84" si="128">F77*1.1</f>
        <v>41.608149711757385</v>
      </c>
      <c r="W77" s="11">
        <f t="shared" ref="W77:W84" si="129">G77*5*1.1</f>
        <v>66</v>
      </c>
      <c r="X77" s="11">
        <f t="shared" ref="X77:X84" si="130">F77*2*1.1</f>
        <v>83.216299423514769</v>
      </c>
      <c r="Y77" s="11">
        <f t="shared" ref="Y77:Y84" si="131">W77*50%</f>
        <v>33</v>
      </c>
      <c r="Z77" s="11">
        <f t="shared" ref="Z77:Z84" si="132">F77*2*1.1</f>
        <v>83.216299423514769</v>
      </c>
      <c r="AA77" s="11">
        <f t="shared" ref="AA77:AA84" si="133">G77*1.3</f>
        <v>15.600000000000001</v>
      </c>
      <c r="AB77" s="11">
        <f t="shared" ref="AB77:AB84" si="134">G77*1.1</f>
        <v>13.200000000000001</v>
      </c>
      <c r="AC77" s="11">
        <f t="shared" ref="AC77:AC84" si="135">+D77*1.1</f>
        <v>31206.112283818038</v>
      </c>
      <c r="AD77" s="1"/>
      <c r="AE77" s="1"/>
      <c r="AF77" s="1"/>
      <c r="AG77" s="1"/>
      <c r="AH77" s="1"/>
      <c r="AI77" s="1"/>
      <c r="AJ77" s="1"/>
      <c r="AK77" s="1"/>
      <c r="AL77" s="1"/>
      <c r="AM77" s="1"/>
    </row>
    <row r="78" spans="1:39" ht="17.25" customHeight="1" x14ac:dyDescent="0.2">
      <c r="A78" s="10" t="s">
        <v>90</v>
      </c>
      <c r="B78" s="10" t="s">
        <v>103</v>
      </c>
      <c r="C78" s="10" t="s">
        <v>105</v>
      </c>
      <c r="D78" s="11">
        <v>22290.725886506512</v>
      </c>
      <c r="E78" s="11">
        <v>21</v>
      </c>
      <c r="F78" s="11">
        <f t="shared" si="117"/>
        <v>29.72096784867535</v>
      </c>
      <c r="G78" s="20">
        <f t="shared" si="118"/>
        <v>9</v>
      </c>
      <c r="H78" s="11">
        <f t="shared" si="119"/>
        <v>40</v>
      </c>
      <c r="I78" s="11">
        <v>2</v>
      </c>
      <c r="J78" s="11">
        <v>2</v>
      </c>
      <c r="K78" s="11">
        <f t="shared" si="120"/>
        <v>490.39596950314336</v>
      </c>
      <c r="L78" s="11">
        <v>4</v>
      </c>
      <c r="M78" s="11">
        <v>4</v>
      </c>
      <c r="N78" s="11">
        <f t="shared" si="121"/>
        <v>145.85503268075442</v>
      </c>
      <c r="O78" s="11">
        <f t="shared" si="122"/>
        <v>297</v>
      </c>
      <c r="P78" s="11">
        <f t="shared" si="123"/>
        <v>20</v>
      </c>
      <c r="Q78" s="11">
        <f t="shared" si="124"/>
        <v>22</v>
      </c>
      <c r="R78" s="11">
        <f t="shared" si="125"/>
        <v>32.693064633542889</v>
      </c>
      <c r="S78" s="11">
        <f t="shared" si="126"/>
        <v>35.200000000000003</v>
      </c>
      <c r="T78" s="11">
        <f t="shared" si="127"/>
        <v>32.693064633542889</v>
      </c>
      <c r="U78" s="11">
        <f t="shared" si="127"/>
        <v>9.9</v>
      </c>
      <c r="V78" s="11">
        <f t="shared" si="128"/>
        <v>32.693064633542889</v>
      </c>
      <c r="W78" s="11">
        <f t="shared" si="129"/>
        <v>49.500000000000007</v>
      </c>
      <c r="X78" s="11">
        <f t="shared" si="130"/>
        <v>65.386129267085778</v>
      </c>
      <c r="Y78" s="11">
        <f t="shared" si="131"/>
        <v>24.750000000000004</v>
      </c>
      <c r="Z78" s="11">
        <f t="shared" si="132"/>
        <v>65.386129267085778</v>
      </c>
      <c r="AA78" s="11">
        <f t="shared" si="133"/>
        <v>11.700000000000001</v>
      </c>
      <c r="AB78" s="11">
        <f t="shared" si="134"/>
        <v>9.9</v>
      </c>
      <c r="AC78" s="11">
        <f t="shared" si="135"/>
        <v>24519.798475157164</v>
      </c>
      <c r="AD78" s="1"/>
      <c r="AE78" s="1"/>
      <c r="AF78" s="1"/>
      <c r="AG78" s="1"/>
      <c r="AH78" s="1"/>
      <c r="AI78" s="1"/>
      <c r="AJ78" s="1"/>
      <c r="AK78" s="1"/>
      <c r="AL78" s="1"/>
      <c r="AM78" s="1"/>
    </row>
    <row r="79" spans="1:39" ht="17.25" customHeight="1" x14ac:dyDescent="0.2">
      <c r="A79" s="10" t="s">
        <v>90</v>
      </c>
      <c r="B79" s="10" t="s">
        <v>103</v>
      </c>
      <c r="C79" s="10" t="s">
        <v>106</v>
      </c>
      <c r="D79" s="11">
        <v>31496.885212451114</v>
      </c>
      <c r="E79" s="11">
        <v>20</v>
      </c>
      <c r="F79" s="11">
        <f t="shared" si="117"/>
        <v>41.995846949934815</v>
      </c>
      <c r="G79" s="20">
        <f t="shared" si="118"/>
        <v>13</v>
      </c>
      <c r="H79" s="11">
        <f t="shared" si="119"/>
        <v>40</v>
      </c>
      <c r="I79" s="11">
        <v>2</v>
      </c>
      <c r="J79" s="11">
        <v>2</v>
      </c>
      <c r="K79" s="11">
        <f t="shared" si="120"/>
        <v>692.93147467392453</v>
      </c>
      <c r="L79" s="11">
        <v>4</v>
      </c>
      <c r="M79" s="11">
        <v>4</v>
      </c>
      <c r="N79" s="11">
        <f t="shared" si="121"/>
        <v>268.3762445536272</v>
      </c>
      <c r="O79" s="11">
        <f t="shared" si="122"/>
        <v>429.00000000000006</v>
      </c>
      <c r="P79" s="11">
        <f t="shared" si="123"/>
        <v>20</v>
      </c>
      <c r="Q79" s="11">
        <f t="shared" si="124"/>
        <v>22</v>
      </c>
      <c r="R79" s="11">
        <f t="shared" si="125"/>
        <v>46.195431644928298</v>
      </c>
      <c r="S79" s="11">
        <f t="shared" si="126"/>
        <v>35.200000000000003</v>
      </c>
      <c r="T79" s="11">
        <f t="shared" si="127"/>
        <v>46.195431644928298</v>
      </c>
      <c r="U79" s="11">
        <f t="shared" si="127"/>
        <v>14.3</v>
      </c>
      <c r="V79" s="11">
        <f t="shared" si="128"/>
        <v>46.195431644928298</v>
      </c>
      <c r="W79" s="11">
        <f t="shared" si="129"/>
        <v>71.5</v>
      </c>
      <c r="X79" s="11">
        <f t="shared" si="130"/>
        <v>92.390863289856597</v>
      </c>
      <c r="Y79" s="11">
        <f t="shared" si="131"/>
        <v>35.75</v>
      </c>
      <c r="Z79" s="11">
        <f t="shared" si="132"/>
        <v>92.390863289856597</v>
      </c>
      <c r="AA79" s="11">
        <f t="shared" si="133"/>
        <v>16.900000000000002</v>
      </c>
      <c r="AB79" s="11">
        <f t="shared" si="134"/>
        <v>14.3</v>
      </c>
      <c r="AC79" s="11">
        <f t="shared" si="135"/>
        <v>34646.573733696227</v>
      </c>
      <c r="AD79" s="1"/>
      <c r="AE79" s="1"/>
      <c r="AF79" s="1"/>
      <c r="AG79" s="1"/>
      <c r="AH79" s="1"/>
      <c r="AI79" s="1"/>
      <c r="AJ79" s="1"/>
      <c r="AK79" s="1"/>
      <c r="AL79" s="1"/>
      <c r="AM79" s="1"/>
    </row>
    <row r="80" spans="1:39" ht="17.25" customHeight="1" x14ac:dyDescent="0.2">
      <c r="A80" s="10" t="s">
        <v>90</v>
      </c>
      <c r="B80" s="10" t="s">
        <v>103</v>
      </c>
      <c r="C80" s="10" t="s">
        <v>107</v>
      </c>
      <c r="D80" s="11">
        <v>25138.191353431448</v>
      </c>
      <c r="E80" s="11">
        <v>20</v>
      </c>
      <c r="F80" s="11">
        <f t="shared" si="117"/>
        <v>33.517588471241929</v>
      </c>
      <c r="G80" s="20">
        <f t="shared" si="118"/>
        <v>10</v>
      </c>
      <c r="H80" s="11">
        <f t="shared" si="119"/>
        <v>40</v>
      </c>
      <c r="I80" s="11">
        <v>2</v>
      </c>
      <c r="J80" s="11">
        <v>2</v>
      </c>
      <c r="K80" s="11">
        <f t="shared" si="120"/>
        <v>553.0402097754918</v>
      </c>
      <c r="L80" s="11">
        <v>4</v>
      </c>
      <c r="M80" s="11">
        <v>4</v>
      </c>
      <c r="N80" s="11">
        <f t="shared" si="121"/>
        <v>175.63738927346449</v>
      </c>
      <c r="O80" s="11">
        <f t="shared" si="122"/>
        <v>330</v>
      </c>
      <c r="P80" s="11">
        <f t="shared" si="123"/>
        <v>20</v>
      </c>
      <c r="Q80" s="11">
        <f t="shared" si="124"/>
        <v>22</v>
      </c>
      <c r="R80" s="11">
        <f t="shared" si="125"/>
        <v>36.869347318366124</v>
      </c>
      <c r="S80" s="11">
        <f t="shared" si="126"/>
        <v>35.200000000000003</v>
      </c>
      <c r="T80" s="11">
        <f t="shared" si="127"/>
        <v>36.869347318366124</v>
      </c>
      <c r="U80" s="11">
        <f t="shared" si="127"/>
        <v>11</v>
      </c>
      <c r="V80" s="11">
        <f t="shared" si="128"/>
        <v>36.869347318366124</v>
      </c>
      <c r="W80" s="11">
        <f t="shared" si="129"/>
        <v>55.000000000000007</v>
      </c>
      <c r="X80" s="11">
        <f t="shared" si="130"/>
        <v>73.738694636732248</v>
      </c>
      <c r="Y80" s="11">
        <f t="shared" si="131"/>
        <v>27.500000000000004</v>
      </c>
      <c r="Z80" s="11">
        <f t="shared" si="132"/>
        <v>73.738694636732248</v>
      </c>
      <c r="AA80" s="11">
        <f t="shared" si="133"/>
        <v>13</v>
      </c>
      <c r="AB80" s="11">
        <f t="shared" si="134"/>
        <v>11</v>
      </c>
      <c r="AC80" s="11">
        <f t="shared" si="135"/>
        <v>27652.010488774595</v>
      </c>
      <c r="AD80" s="1"/>
      <c r="AE80" s="1"/>
      <c r="AF80" s="1"/>
      <c r="AG80" s="1"/>
      <c r="AH80" s="1"/>
      <c r="AI80" s="1"/>
      <c r="AJ80" s="1"/>
      <c r="AK80" s="1"/>
      <c r="AL80" s="1"/>
      <c r="AM80" s="1"/>
    </row>
    <row r="81" spans="1:39" ht="17.25" customHeight="1" x14ac:dyDescent="0.2">
      <c r="A81" s="10" t="s">
        <v>90</v>
      </c>
      <c r="B81" s="10" t="s">
        <v>103</v>
      </c>
      <c r="C81" s="10" t="s">
        <v>103</v>
      </c>
      <c r="D81" s="11">
        <v>64945.887717797843</v>
      </c>
      <c r="E81" s="11">
        <v>20</v>
      </c>
      <c r="F81" s="11">
        <f t="shared" si="117"/>
        <v>86.594516957063789</v>
      </c>
      <c r="G81" s="20">
        <f t="shared" si="118"/>
        <v>27</v>
      </c>
      <c r="H81" s="11">
        <f t="shared" si="119"/>
        <v>40</v>
      </c>
      <c r="I81" s="11">
        <v>2</v>
      </c>
      <c r="J81" s="11">
        <v>2</v>
      </c>
      <c r="K81" s="11">
        <f t="shared" si="120"/>
        <v>1428.8095297915527</v>
      </c>
      <c r="L81" s="11">
        <v>4</v>
      </c>
      <c r="M81" s="11">
        <v>4</v>
      </c>
      <c r="N81" s="11">
        <f t="shared" si="121"/>
        <v>1056.902861449918</v>
      </c>
      <c r="O81" s="11">
        <f t="shared" si="122"/>
        <v>891.00000000000011</v>
      </c>
      <c r="P81" s="11">
        <f t="shared" si="123"/>
        <v>20</v>
      </c>
      <c r="Q81" s="11">
        <f t="shared" si="124"/>
        <v>22</v>
      </c>
      <c r="R81" s="11">
        <f t="shared" si="125"/>
        <v>95.253968652770169</v>
      </c>
      <c r="S81" s="11">
        <f t="shared" si="126"/>
        <v>35.200000000000003</v>
      </c>
      <c r="T81" s="11">
        <f t="shared" si="127"/>
        <v>95.253968652770169</v>
      </c>
      <c r="U81" s="11">
        <f t="shared" si="127"/>
        <v>29.700000000000003</v>
      </c>
      <c r="V81" s="11">
        <f t="shared" si="128"/>
        <v>95.253968652770169</v>
      </c>
      <c r="W81" s="11">
        <f t="shared" si="129"/>
        <v>148.5</v>
      </c>
      <c r="X81" s="11">
        <f t="shared" si="130"/>
        <v>190.50793730554034</v>
      </c>
      <c r="Y81" s="11">
        <f t="shared" si="131"/>
        <v>74.25</v>
      </c>
      <c r="Z81" s="11">
        <f t="shared" si="132"/>
        <v>190.50793730554034</v>
      </c>
      <c r="AA81" s="11">
        <f t="shared" si="133"/>
        <v>35.1</v>
      </c>
      <c r="AB81" s="11">
        <f t="shared" si="134"/>
        <v>29.700000000000003</v>
      </c>
      <c r="AC81" s="11">
        <f t="shared" si="135"/>
        <v>71440.476489577632</v>
      </c>
      <c r="AD81" s="1"/>
      <c r="AE81" s="1"/>
      <c r="AF81" s="1"/>
      <c r="AG81" s="1"/>
      <c r="AH81" s="1"/>
      <c r="AI81" s="1"/>
      <c r="AJ81" s="1"/>
      <c r="AK81" s="1"/>
      <c r="AL81" s="1"/>
      <c r="AM81" s="1"/>
    </row>
    <row r="82" spans="1:39" ht="17.25" customHeight="1" x14ac:dyDescent="0.2">
      <c r="A82" s="10" t="s">
        <v>90</v>
      </c>
      <c r="B82" s="10" t="s">
        <v>103</v>
      </c>
      <c r="C82" s="10" t="s">
        <v>108</v>
      </c>
      <c r="D82" s="11">
        <v>38159.911359470148</v>
      </c>
      <c r="E82" s="11">
        <v>20</v>
      </c>
      <c r="F82" s="11">
        <f t="shared" si="117"/>
        <v>50.879881812626863</v>
      </c>
      <c r="G82" s="20">
        <f t="shared" si="118"/>
        <v>16</v>
      </c>
      <c r="H82" s="11">
        <f t="shared" si="119"/>
        <v>40</v>
      </c>
      <c r="I82" s="11">
        <v>2</v>
      </c>
      <c r="J82" s="11">
        <v>2</v>
      </c>
      <c r="K82" s="11">
        <f t="shared" si="120"/>
        <v>839.51804990834319</v>
      </c>
      <c r="L82" s="11">
        <v>4</v>
      </c>
      <c r="M82" s="11">
        <v>4</v>
      </c>
      <c r="N82" s="11">
        <f t="shared" si="121"/>
        <v>386.35436796089317</v>
      </c>
      <c r="O82" s="11">
        <f t="shared" si="122"/>
        <v>528</v>
      </c>
      <c r="P82" s="11">
        <f t="shared" si="123"/>
        <v>20</v>
      </c>
      <c r="Q82" s="11">
        <f t="shared" si="124"/>
        <v>22</v>
      </c>
      <c r="R82" s="11">
        <f t="shared" si="125"/>
        <v>55.967869993889551</v>
      </c>
      <c r="S82" s="11">
        <f t="shared" si="126"/>
        <v>35.200000000000003</v>
      </c>
      <c r="T82" s="11">
        <f t="shared" si="127"/>
        <v>55.967869993889551</v>
      </c>
      <c r="U82" s="11">
        <f t="shared" si="127"/>
        <v>17.600000000000001</v>
      </c>
      <c r="V82" s="11">
        <f t="shared" si="128"/>
        <v>55.967869993889551</v>
      </c>
      <c r="W82" s="11">
        <f t="shared" si="129"/>
        <v>88</v>
      </c>
      <c r="X82" s="11">
        <f t="shared" si="130"/>
        <v>111.9357399877791</v>
      </c>
      <c r="Y82" s="11">
        <f t="shared" si="131"/>
        <v>44</v>
      </c>
      <c r="Z82" s="11">
        <f t="shared" si="132"/>
        <v>111.9357399877791</v>
      </c>
      <c r="AA82" s="11">
        <f t="shared" si="133"/>
        <v>20.8</v>
      </c>
      <c r="AB82" s="11">
        <f t="shared" si="134"/>
        <v>17.600000000000001</v>
      </c>
      <c r="AC82" s="11">
        <f t="shared" si="135"/>
        <v>41975.902495417169</v>
      </c>
      <c r="AD82" s="1"/>
      <c r="AE82" s="1"/>
      <c r="AF82" s="1"/>
      <c r="AG82" s="1"/>
      <c r="AH82" s="1"/>
      <c r="AI82" s="1"/>
      <c r="AJ82" s="1"/>
      <c r="AK82" s="1"/>
      <c r="AL82" s="1"/>
      <c r="AM82" s="1"/>
    </row>
    <row r="83" spans="1:39" ht="17.25" customHeight="1" x14ac:dyDescent="0.2">
      <c r="A83" s="10" t="s">
        <v>90</v>
      </c>
      <c r="B83" s="10" t="s">
        <v>103</v>
      </c>
      <c r="C83" s="10" t="s">
        <v>109</v>
      </c>
      <c r="D83" s="11">
        <v>48514.957356801395</v>
      </c>
      <c r="E83" s="11">
        <v>20</v>
      </c>
      <c r="F83" s="11">
        <f t="shared" si="117"/>
        <v>64.686609809068528</v>
      </c>
      <c r="G83" s="20">
        <f t="shared" si="118"/>
        <v>20</v>
      </c>
      <c r="H83" s="11">
        <f t="shared" si="119"/>
        <v>40</v>
      </c>
      <c r="I83" s="11">
        <v>2</v>
      </c>
      <c r="J83" s="11">
        <v>2</v>
      </c>
      <c r="K83" s="11">
        <f t="shared" si="120"/>
        <v>1067.3290618496308</v>
      </c>
      <c r="L83" s="11">
        <v>4</v>
      </c>
      <c r="M83" s="11">
        <v>4</v>
      </c>
      <c r="N83" s="11">
        <f t="shared" si="121"/>
        <v>597.40216631980297</v>
      </c>
      <c r="O83" s="11">
        <f t="shared" si="122"/>
        <v>660</v>
      </c>
      <c r="P83" s="11">
        <f t="shared" si="123"/>
        <v>20</v>
      </c>
      <c r="Q83" s="11">
        <f t="shared" si="124"/>
        <v>22</v>
      </c>
      <c r="R83" s="11">
        <f t="shared" si="125"/>
        <v>71.15527078997539</v>
      </c>
      <c r="S83" s="11">
        <f t="shared" si="126"/>
        <v>35.200000000000003</v>
      </c>
      <c r="T83" s="11">
        <f t="shared" si="127"/>
        <v>71.15527078997539</v>
      </c>
      <c r="U83" s="11">
        <f t="shared" si="127"/>
        <v>22</v>
      </c>
      <c r="V83" s="11">
        <f t="shared" si="128"/>
        <v>71.15527078997539</v>
      </c>
      <c r="W83" s="11">
        <f t="shared" si="129"/>
        <v>110.00000000000001</v>
      </c>
      <c r="X83" s="11">
        <f t="shared" si="130"/>
        <v>142.31054157995078</v>
      </c>
      <c r="Y83" s="11">
        <f t="shared" si="131"/>
        <v>55.000000000000007</v>
      </c>
      <c r="Z83" s="11">
        <f t="shared" si="132"/>
        <v>142.31054157995078</v>
      </c>
      <c r="AA83" s="11">
        <f t="shared" si="133"/>
        <v>26</v>
      </c>
      <c r="AB83" s="11">
        <f t="shared" si="134"/>
        <v>22</v>
      </c>
      <c r="AC83" s="11">
        <f t="shared" si="135"/>
        <v>53366.453092481541</v>
      </c>
      <c r="AD83" s="1"/>
      <c r="AE83" s="1"/>
      <c r="AF83" s="1"/>
      <c r="AG83" s="1"/>
      <c r="AH83" s="1"/>
      <c r="AI83" s="1"/>
      <c r="AJ83" s="1"/>
      <c r="AK83" s="1"/>
      <c r="AL83" s="1"/>
      <c r="AM83" s="1"/>
    </row>
    <row r="84" spans="1:39" ht="17.25" customHeight="1" x14ac:dyDescent="0.2">
      <c r="A84" s="10" t="s">
        <v>90</v>
      </c>
      <c r="B84" s="10" t="s">
        <v>103</v>
      </c>
      <c r="C84" s="10" t="s">
        <v>110</v>
      </c>
      <c r="D84" s="11">
        <v>50148.106862699082</v>
      </c>
      <c r="E84" s="11">
        <v>20</v>
      </c>
      <c r="F84" s="11">
        <f t="shared" si="117"/>
        <v>66.864142483598769</v>
      </c>
      <c r="G84" s="20">
        <f t="shared" si="118"/>
        <v>21</v>
      </c>
      <c r="H84" s="11">
        <f t="shared" si="119"/>
        <v>40</v>
      </c>
      <c r="I84" s="11">
        <v>2</v>
      </c>
      <c r="J84" s="11">
        <v>2</v>
      </c>
      <c r="K84" s="11">
        <f t="shared" si="120"/>
        <v>1103.2583509793799</v>
      </c>
      <c r="L84" s="11">
        <v>4</v>
      </c>
      <c r="M84" s="11">
        <v>4</v>
      </c>
      <c r="N84" s="11">
        <f t="shared" si="121"/>
        <v>645.98467654845274</v>
      </c>
      <c r="O84" s="11">
        <f t="shared" si="122"/>
        <v>693</v>
      </c>
      <c r="P84" s="11">
        <f t="shared" si="123"/>
        <v>20</v>
      </c>
      <c r="Q84" s="11">
        <f t="shared" si="124"/>
        <v>22</v>
      </c>
      <c r="R84" s="11">
        <f t="shared" si="125"/>
        <v>73.55055673195865</v>
      </c>
      <c r="S84" s="11">
        <f t="shared" si="126"/>
        <v>35.200000000000003</v>
      </c>
      <c r="T84" s="11">
        <f t="shared" si="127"/>
        <v>73.55055673195865</v>
      </c>
      <c r="U84" s="11">
        <f t="shared" si="127"/>
        <v>23.1</v>
      </c>
      <c r="V84" s="11">
        <f t="shared" si="128"/>
        <v>73.55055673195865</v>
      </c>
      <c r="W84" s="11">
        <f t="shared" si="129"/>
        <v>115.50000000000001</v>
      </c>
      <c r="X84" s="11">
        <f t="shared" si="130"/>
        <v>147.1011134639173</v>
      </c>
      <c r="Y84" s="11">
        <f t="shared" si="131"/>
        <v>57.750000000000007</v>
      </c>
      <c r="Z84" s="11">
        <f t="shared" si="132"/>
        <v>147.1011134639173</v>
      </c>
      <c r="AA84" s="11">
        <f t="shared" si="133"/>
        <v>27.3</v>
      </c>
      <c r="AB84" s="11">
        <f t="shared" si="134"/>
        <v>23.1</v>
      </c>
      <c r="AC84" s="11">
        <f t="shared" si="135"/>
        <v>55162.917548968995</v>
      </c>
      <c r="AD84" s="1"/>
      <c r="AE84" s="1"/>
      <c r="AF84" s="1"/>
      <c r="AG84" s="1"/>
      <c r="AH84" s="1"/>
      <c r="AI84" s="1"/>
      <c r="AJ84" s="1"/>
      <c r="AK84" s="1"/>
      <c r="AL84" s="1"/>
      <c r="AM84" s="1"/>
    </row>
    <row r="85" spans="1:39" s="19" customFormat="1" ht="17.25" customHeight="1" x14ac:dyDescent="0.25">
      <c r="A85" s="31" t="s">
        <v>111</v>
      </c>
      <c r="B85" s="32">
        <v>2</v>
      </c>
      <c r="C85" s="16">
        <v>8</v>
      </c>
      <c r="D85" s="17">
        <f>SUM(D77:D84)</f>
        <v>309063.85873444664</v>
      </c>
      <c r="E85" s="17">
        <f t="shared" ref="E85:AC85" si="136">SUM(E77:E84)</f>
        <v>161</v>
      </c>
      <c r="F85" s="17">
        <f t="shared" si="136"/>
        <v>412.08514497926222</v>
      </c>
      <c r="G85" s="17">
        <f t="shared" si="136"/>
        <v>128</v>
      </c>
      <c r="H85" s="17">
        <f t="shared" si="136"/>
        <v>320</v>
      </c>
      <c r="I85" s="17">
        <f t="shared" si="136"/>
        <v>16</v>
      </c>
      <c r="J85" s="17">
        <f t="shared" si="136"/>
        <v>16</v>
      </c>
      <c r="K85" s="17">
        <f t="shared" si="136"/>
        <v>6799.4048921578269</v>
      </c>
      <c r="L85" s="17">
        <f t="shared" si="136"/>
        <v>32</v>
      </c>
      <c r="M85" s="17">
        <f t="shared" si="136"/>
        <v>32</v>
      </c>
      <c r="N85" s="17">
        <f t="shared" si="136"/>
        <v>3504.3918574033487</v>
      </c>
      <c r="O85" s="17">
        <f t="shared" si="136"/>
        <v>4224</v>
      </c>
      <c r="P85" s="17">
        <f t="shared" si="136"/>
        <v>160</v>
      </c>
      <c r="Q85" s="17">
        <f t="shared" si="136"/>
        <v>176</v>
      </c>
      <c r="R85" s="17">
        <f t="shared" si="136"/>
        <v>453.2936594771885</v>
      </c>
      <c r="S85" s="17">
        <f t="shared" si="136"/>
        <v>281.59999999999997</v>
      </c>
      <c r="T85" s="17">
        <f t="shared" si="136"/>
        <v>453.2936594771885</v>
      </c>
      <c r="U85" s="17">
        <f t="shared" si="136"/>
        <v>140.80000000000001</v>
      </c>
      <c r="V85" s="17">
        <f t="shared" si="136"/>
        <v>453.2936594771885</v>
      </c>
      <c r="W85" s="17">
        <f t="shared" si="136"/>
        <v>704</v>
      </c>
      <c r="X85" s="17">
        <f t="shared" si="136"/>
        <v>906.587318954377</v>
      </c>
      <c r="Y85" s="17">
        <f t="shared" si="136"/>
        <v>352</v>
      </c>
      <c r="Z85" s="17">
        <f t="shared" si="136"/>
        <v>906.587318954377</v>
      </c>
      <c r="AA85" s="17">
        <f t="shared" si="136"/>
        <v>166.40000000000003</v>
      </c>
      <c r="AB85" s="17">
        <f t="shared" si="136"/>
        <v>140.80000000000001</v>
      </c>
      <c r="AC85" s="17">
        <f t="shared" si="136"/>
        <v>339970.24460789136</v>
      </c>
      <c r="AD85" s="18"/>
      <c r="AE85" s="18"/>
      <c r="AF85" s="18"/>
      <c r="AG85" s="18"/>
      <c r="AH85" s="18"/>
      <c r="AI85" s="18"/>
      <c r="AJ85" s="18"/>
      <c r="AK85" s="18"/>
      <c r="AL85" s="18"/>
      <c r="AM85" s="18"/>
    </row>
    <row r="86" spans="1:39" ht="17.25" customHeight="1" x14ac:dyDescent="0.2">
      <c r="A86" s="10" t="s">
        <v>90</v>
      </c>
      <c r="B86" s="10" t="s">
        <v>112</v>
      </c>
      <c r="C86" s="10" t="s">
        <v>113</v>
      </c>
      <c r="D86" s="11">
        <v>58717.191526353592</v>
      </c>
      <c r="E86" s="11">
        <v>20</v>
      </c>
      <c r="F86" s="11">
        <f t="shared" ref="F86:F97" si="137">+D86/750</f>
        <v>78.289588701804789</v>
      </c>
      <c r="G86" s="20">
        <f t="shared" ref="G86:G96" si="138">ROUND((($D86*0.9/750/3)+($D86*0.1/1500/5)),0)</f>
        <v>24</v>
      </c>
      <c r="H86" s="11">
        <f t="shared" ref="H86:H97" si="139">20*2</f>
        <v>40</v>
      </c>
      <c r="I86" s="11">
        <v>2</v>
      </c>
      <c r="J86" s="11">
        <v>2</v>
      </c>
      <c r="K86" s="11">
        <f t="shared" ref="K86:K97" si="140">F86*3*5*1.1</f>
        <v>1291.778213579779</v>
      </c>
      <c r="L86" s="11">
        <v>4</v>
      </c>
      <c r="M86" s="11">
        <v>4</v>
      </c>
      <c r="N86" s="11">
        <f t="shared" ref="N86:N97" si="141">(F86*G86+30+8+1+25)/5*2*1.1</f>
        <v>854.89805669105851</v>
      </c>
      <c r="O86" s="11">
        <f t="shared" ref="O86:O97" si="142">G86*5*6*1.1</f>
        <v>792.00000000000011</v>
      </c>
      <c r="P86" s="11">
        <f t="shared" ref="P86:P97" si="143">10*2</f>
        <v>20</v>
      </c>
      <c r="Q86" s="11">
        <f t="shared" ref="Q86:Q97" si="144">20*1.1</f>
        <v>22</v>
      </c>
      <c r="R86" s="11">
        <f t="shared" ref="R86:R97" si="145">F86*1.1</f>
        <v>86.118547571985275</v>
      </c>
      <c r="S86" s="11">
        <f t="shared" ref="S86:S97" si="146">8*4*1.1</f>
        <v>35.200000000000003</v>
      </c>
      <c r="T86" s="11">
        <f t="shared" ref="T86:U97" si="147">F86*1.1</f>
        <v>86.118547571985275</v>
      </c>
      <c r="U86" s="11">
        <f t="shared" si="147"/>
        <v>26.400000000000002</v>
      </c>
      <c r="V86" s="11">
        <f t="shared" ref="V86:V97" si="148">F86*1.1</f>
        <v>86.118547571985275</v>
      </c>
      <c r="W86" s="11">
        <f t="shared" ref="W86:W97" si="149">G86*5*1.1</f>
        <v>132</v>
      </c>
      <c r="X86" s="11">
        <f t="shared" ref="X86:X97" si="150">F86*2*1.1</f>
        <v>172.23709514397055</v>
      </c>
      <c r="Y86" s="11">
        <f t="shared" ref="Y86:Y97" si="151">W86*50%</f>
        <v>66</v>
      </c>
      <c r="Z86" s="11">
        <f t="shared" ref="Z86:Z97" si="152">F86*2*1.1</f>
        <v>172.23709514397055</v>
      </c>
      <c r="AA86" s="11">
        <f t="shared" ref="AA86:AA97" si="153">G86*1.3</f>
        <v>31.200000000000003</v>
      </c>
      <c r="AB86" s="11">
        <f t="shared" ref="AB86:AB97" si="154">G86*1.1</f>
        <v>26.400000000000002</v>
      </c>
      <c r="AC86" s="11">
        <f t="shared" ref="AC86:AC97" si="155">+D86*1.1</f>
        <v>64588.910678988956</v>
      </c>
      <c r="AD86" s="1"/>
      <c r="AE86" s="1"/>
      <c r="AF86" s="1"/>
      <c r="AG86" s="1"/>
      <c r="AH86" s="1"/>
      <c r="AI86" s="1"/>
      <c r="AJ86" s="1"/>
      <c r="AK86" s="1"/>
      <c r="AL86" s="1"/>
      <c r="AM86" s="1"/>
    </row>
    <row r="87" spans="1:39" ht="17.25" customHeight="1" x14ac:dyDescent="0.2">
      <c r="A87" s="10" t="s">
        <v>90</v>
      </c>
      <c r="B87" s="10" t="s">
        <v>112</v>
      </c>
      <c r="C87" s="10" t="s">
        <v>114</v>
      </c>
      <c r="D87" s="11">
        <v>35649.062369512008</v>
      </c>
      <c r="E87" s="11">
        <v>20</v>
      </c>
      <c r="F87" s="11">
        <f t="shared" si="137"/>
        <v>47.532083159349348</v>
      </c>
      <c r="G87" s="20">
        <f t="shared" si="138"/>
        <v>15</v>
      </c>
      <c r="H87" s="11">
        <f t="shared" si="139"/>
        <v>40</v>
      </c>
      <c r="I87" s="11">
        <v>2</v>
      </c>
      <c r="J87" s="11">
        <v>2</v>
      </c>
      <c r="K87" s="11">
        <f t="shared" si="140"/>
        <v>784.27937212926429</v>
      </c>
      <c r="L87" s="11">
        <v>4</v>
      </c>
      <c r="M87" s="11">
        <v>4</v>
      </c>
      <c r="N87" s="11">
        <f t="shared" si="141"/>
        <v>341.87174885170572</v>
      </c>
      <c r="O87" s="11">
        <f t="shared" si="142"/>
        <v>495.00000000000006</v>
      </c>
      <c r="P87" s="11">
        <f t="shared" si="143"/>
        <v>20</v>
      </c>
      <c r="Q87" s="11">
        <f t="shared" si="144"/>
        <v>22</v>
      </c>
      <c r="R87" s="11">
        <f t="shared" si="145"/>
        <v>52.285291475284289</v>
      </c>
      <c r="S87" s="11">
        <f t="shared" si="146"/>
        <v>35.200000000000003</v>
      </c>
      <c r="T87" s="11">
        <f t="shared" si="147"/>
        <v>52.285291475284289</v>
      </c>
      <c r="U87" s="11">
        <f t="shared" si="147"/>
        <v>16.5</v>
      </c>
      <c r="V87" s="11">
        <f t="shared" si="148"/>
        <v>52.285291475284289</v>
      </c>
      <c r="W87" s="11">
        <f t="shared" si="149"/>
        <v>82.5</v>
      </c>
      <c r="X87" s="11">
        <f t="shared" si="150"/>
        <v>104.57058295056858</v>
      </c>
      <c r="Y87" s="11">
        <f t="shared" si="151"/>
        <v>41.25</v>
      </c>
      <c r="Z87" s="11">
        <f t="shared" si="152"/>
        <v>104.57058295056858</v>
      </c>
      <c r="AA87" s="11">
        <f t="shared" si="153"/>
        <v>19.5</v>
      </c>
      <c r="AB87" s="11">
        <f t="shared" si="154"/>
        <v>16.5</v>
      </c>
      <c r="AC87" s="11">
        <f t="shared" si="155"/>
        <v>39213.968606463211</v>
      </c>
      <c r="AD87" s="1"/>
      <c r="AE87" s="1"/>
      <c r="AF87" s="1"/>
      <c r="AG87" s="1"/>
      <c r="AH87" s="1"/>
      <c r="AI87" s="1"/>
      <c r="AJ87" s="1"/>
      <c r="AK87" s="1"/>
      <c r="AL87" s="1"/>
      <c r="AM87" s="1"/>
    </row>
    <row r="88" spans="1:39" ht="17.25" customHeight="1" x14ac:dyDescent="0.2">
      <c r="A88" s="10" t="s">
        <v>90</v>
      </c>
      <c r="B88" s="10" t="s">
        <v>112</v>
      </c>
      <c r="C88" s="10" t="s">
        <v>115</v>
      </c>
      <c r="D88" s="11">
        <v>42892.77346209142</v>
      </c>
      <c r="E88" s="11">
        <v>21</v>
      </c>
      <c r="F88" s="11">
        <f t="shared" si="137"/>
        <v>57.19036461612189</v>
      </c>
      <c r="G88" s="20">
        <f t="shared" si="138"/>
        <v>18</v>
      </c>
      <c r="H88" s="11">
        <f t="shared" si="139"/>
        <v>40</v>
      </c>
      <c r="I88" s="11">
        <v>2</v>
      </c>
      <c r="J88" s="11">
        <v>2</v>
      </c>
      <c r="K88" s="11">
        <f t="shared" si="140"/>
        <v>943.64101616601124</v>
      </c>
      <c r="L88" s="11">
        <v>4</v>
      </c>
      <c r="M88" s="11">
        <v>4</v>
      </c>
      <c r="N88" s="11">
        <f t="shared" si="141"/>
        <v>481.10768775968546</v>
      </c>
      <c r="O88" s="11">
        <f t="shared" si="142"/>
        <v>594</v>
      </c>
      <c r="P88" s="11">
        <f t="shared" si="143"/>
        <v>20</v>
      </c>
      <c r="Q88" s="11">
        <f t="shared" si="144"/>
        <v>22</v>
      </c>
      <c r="R88" s="11">
        <f t="shared" si="145"/>
        <v>62.909401077734081</v>
      </c>
      <c r="S88" s="11">
        <f t="shared" si="146"/>
        <v>35.200000000000003</v>
      </c>
      <c r="T88" s="11">
        <f t="shared" si="147"/>
        <v>62.909401077734081</v>
      </c>
      <c r="U88" s="11">
        <f t="shared" si="147"/>
        <v>19.8</v>
      </c>
      <c r="V88" s="11">
        <f t="shared" si="148"/>
        <v>62.909401077734081</v>
      </c>
      <c r="W88" s="11">
        <f t="shared" si="149"/>
        <v>99.000000000000014</v>
      </c>
      <c r="X88" s="11">
        <f t="shared" si="150"/>
        <v>125.81880215546816</v>
      </c>
      <c r="Y88" s="11">
        <f t="shared" si="151"/>
        <v>49.500000000000007</v>
      </c>
      <c r="Z88" s="11">
        <f t="shared" si="152"/>
        <v>125.81880215546816</v>
      </c>
      <c r="AA88" s="11">
        <f t="shared" si="153"/>
        <v>23.400000000000002</v>
      </c>
      <c r="AB88" s="11">
        <f t="shared" si="154"/>
        <v>19.8</v>
      </c>
      <c r="AC88" s="11">
        <f t="shared" si="155"/>
        <v>47182.050808300562</v>
      </c>
      <c r="AD88" s="1"/>
      <c r="AE88" s="1"/>
      <c r="AF88" s="1"/>
      <c r="AG88" s="1"/>
      <c r="AH88" s="1"/>
      <c r="AI88" s="1"/>
      <c r="AJ88" s="1"/>
      <c r="AK88" s="1"/>
      <c r="AL88" s="1"/>
      <c r="AM88" s="1"/>
    </row>
    <row r="89" spans="1:39" ht="17.25" customHeight="1" x14ac:dyDescent="0.2">
      <c r="A89" s="10" t="s">
        <v>90</v>
      </c>
      <c r="B89" s="10" t="s">
        <v>112</v>
      </c>
      <c r="C89" s="10" t="s">
        <v>116</v>
      </c>
      <c r="D89" s="11">
        <v>62785.860247952143</v>
      </c>
      <c r="E89" s="11">
        <v>20</v>
      </c>
      <c r="F89" s="11">
        <f t="shared" si="137"/>
        <v>83.714480330602854</v>
      </c>
      <c r="G89" s="20">
        <f t="shared" si="138"/>
        <v>26</v>
      </c>
      <c r="H89" s="11">
        <f t="shared" si="139"/>
        <v>40</v>
      </c>
      <c r="I89" s="11">
        <v>2</v>
      </c>
      <c r="J89" s="11">
        <v>2</v>
      </c>
      <c r="K89" s="11">
        <f t="shared" si="140"/>
        <v>1381.2889254549473</v>
      </c>
      <c r="L89" s="11">
        <v>4</v>
      </c>
      <c r="M89" s="11">
        <v>4</v>
      </c>
      <c r="N89" s="11">
        <f t="shared" si="141"/>
        <v>985.85365498209671</v>
      </c>
      <c r="O89" s="11">
        <f t="shared" si="142"/>
        <v>858.00000000000011</v>
      </c>
      <c r="P89" s="11">
        <f t="shared" si="143"/>
        <v>20</v>
      </c>
      <c r="Q89" s="11">
        <f t="shared" si="144"/>
        <v>22</v>
      </c>
      <c r="R89" s="11">
        <f t="shared" si="145"/>
        <v>92.085928363663143</v>
      </c>
      <c r="S89" s="11">
        <f t="shared" si="146"/>
        <v>35.200000000000003</v>
      </c>
      <c r="T89" s="11">
        <f t="shared" si="147"/>
        <v>92.085928363663143</v>
      </c>
      <c r="U89" s="11">
        <f t="shared" si="147"/>
        <v>28.6</v>
      </c>
      <c r="V89" s="11">
        <f t="shared" si="148"/>
        <v>92.085928363663143</v>
      </c>
      <c r="W89" s="11">
        <f t="shared" si="149"/>
        <v>143</v>
      </c>
      <c r="X89" s="11">
        <f t="shared" si="150"/>
        <v>184.17185672732629</v>
      </c>
      <c r="Y89" s="11">
        <f t="shared" si="151"/>
        <v>71.5</v>
      </c>
      <c r="Z89" s="11">
        <f t="shared" si="152"/>
        <v>184.17185672732629</v>
      </c>
      <c r="AA89" s="11">
        <f t="shared" si="153"/>
        <v>33.800000000000004</v>
      </c>
      <c r="AB89" s="11">
        <f t="shared" si="154"/>
        <v>28.6</v>
      </c>
      <c r="AC89" s="11">
        <f t="shared" si="155"/>
        <v>69064.446272747358</v>
      </c>
      <c r="AD89" s="1"/>
      <c r="AE89" s="1"/>
      <c r="AF89" s="1"/>
      <c r="AG89" s="1"/>
      <c r="AH89" s="1"/>
      <c r="AI89" s="1"/>
      <c r="AJ89" s="1"/>
      <c r="AK89" s="1"/>
      <c r="AL89" s="1"/>
      <c r="AM89" s="1"/>
    </row>
    <row r="90" spans="1:39" ht="17.25" customHeight="1" x14ac:dyDescent="0.2">
      <c r="A90" s="10" t="s">
        <v>90</v>
      </c>
      <c r="B90" s="10" t="s">
        <v>112</v>
      </c>
      <c r="C90" s="10" t="s">
        <v>117</v>
      </c>
      <c r="D90" s="11">
        <v>26306.448538198525</v>
      </c>
      <c r="E90" s="11">
        <v>20</v>
      </c>
      <c r="F90" s="11">
        <f t="shared" si="137"/>
        <v>35.075264717598031</v>
      </c>
      <c r="G90" s="20">
        <f t="shared" si="138"/>
        <v>11</v>
      </c>
      <c r="H90" s="11">
        <f t="shared" si="139"/>
        <v>40</v>
      </c>
      <c r="I90" s="11">
        <v>2</v>
      </c>
      <c r="J90" s="11">
        <v>2</v>
      </c>
      <c r="K90" s="11">
        <f t="shared" si="140"/>
        <v>578.7418678403676</v>
      </c>
      <c r="L90" s="11">
        <v>4</v>
      </c>
      <c r="M90" s="11">
        <v>4</v>
      </c>
      <c r="N90" s="11">
        <f t="shared" si="141"/>
        <v>197.92428123317447</v>
      </c>
      <c r="O90" s="11">
        <f t="shared" si="142"/>
        <v>363.00000000000006</v>
      </c>
      <c r="P90" s="11">
        <f t="shared" si="143"/>
        <v>20</v>
      </c>
      <c r="Q90" s="11">
        <f t="shared" si="144"/>
        <v>22</v>
      </c>
      <c r="R90" s="11">
        <f t="shared" si="145"/>
        <v>38.582791189357835</v>
      </c>
      <c r="S90" s="11">
        <f t="shared" si="146"/>
        <v>35.200000000000003</v>
      </c>
      <c r="T90" s="11">
        <f t="shared" si="147"/>
        <v>38.582791189357835</v>
      </c>
      <c r="U90" s="11">
        <f t="shared" si="147"/>
        <v>12.100000000000001</v>
      </c>
      <c r="V90" s="11">
        <f t="shared" si="148"/>
        <v>38.582791189357835</v>
      </c>
      <c r="W90" s="11">
        <f t="shared" si="149"/>
        <v>60.500000000000007</v>
      </c>
      <c r="X90" s="11">
        <f t="shared" si="150"/>
        <v>77.165582378715669</v>
      </c>
      <c r="Y90" s="11">
        <f t="shared" si="151"/>
        <v>30.250000000000004</v>
      </c>
      <c r="Z90" s="11">
        <f t="shared" si="152"/>
        <v>77.165582378715669</v>
      </c>
      <c r="AA90" s="11">
        <f t="shared" si="153"/>
        <v>14.3</v>
      </c>
      <c r="AB90" s="11">
        <f t="shared" si="154"/>
        <v>12.100000000000001</v>
      </c>
      <c r="AC90" s="11">
        <f t="shared" si="155"/>
        <v>28937.093392018382</v>
      </c>
      <c r="AD90" s="1"/>
      <c r="AE90" s="1"/>
      <c r="AF90" s="1"/>
      <c r="AG90" s="1"/>
      <c r="AH90" s="1"/>
      <c r="AI90" s="1"/>
      <c r="AJ90" s="1"/>
      <c r="AK90" s="1"/>
      <c r="AL90" s="1"/>
      <c r="AM90" s="1"/>
    </row>
    <row r="91" spans="1:39" ht="17.25" customHeight="1" x14ac:dyDescent="0.2">
      <c r="A91" s="10" t="s">
        <v>90</v>
      </c>
      <c r="B91" s="10" t="s">
        <v>112</v>
      </c>
      <c r="C91" s="10" t="s">
        <v>118</v>
      </c>
      <c r="D91" s="11">
        <v>60345.175562016491</v>
      </c>
      <c r="E91" s="11">
        <v>20</v>
      </c>
      <c r="F91" s="11">
        <f t="shared" si="137"/>
        <v>80.460234082688658</v>
      </c>
      <c r="G91" s="20">
        <f t="shared" si="138"/>
        <v>25</v>
      </c>
      <c r="H91" s="11">
        <f t="shared" si="139"/>
        <v>40</v>
      </c>
      <c r="I91" s="11">
        <v>2</v>
      </c>
      <c r="J91" s="11">
        <v>2</v>
      </c>
      <c r="K91" s="11">
        <f t="shared" si="140"/>
        <v>1327.5938623643628</v>
      </c>
      <c r="L91" s="11">
        <v>4</v>
      </c>
      <c r="M91" s="11">
        <v>4</v>
      </c>
      <c r="N91" s="11">
        <f t="shared" si="141"/>
        <v>913.22257490957531</v>
      </c>
      <c r="O91" s="11">
        <f t="shared" si="142"/>
        <v>825.00000000000011</v>
      </c>
      <c r="P91" s="11">
        <f t="shared" si="143"/>
        <v>20</v>
      </c>
      <c r="Q91" s="11">
        <f t="shared" si="144"/>
        <v>22</v>
      </c>
      <c r="R91" s="11">
        <f t="shared" si="145"/>
        <v>88.506257490957537</v>
      </c>
      <c r="S91" s="11">
        <f t="shared" si="146"/>
        <v>35.200000000000003</v>
      </c>
      <c r="T91" s="11">
        <f t="shared" si="147"/>
        <v>88.506257490957537</v>
      </c>
      <c r="U91" s="11">
        <f t="shared" si="147"/>
        <v>27.500000000000004</v>
      </c>
      <c r="V91" s="11">
        <f t="shared" si="148"/>
        <v>88.506257490957537</v>
      </c>
      <c r="W91" s="11">
        <f t="shared" si="149"/>
        <v>137.5</v>
      </c>
      <c r="X91" s="11">
        <f t="shared" si="150"/>
        <v>177.01251498191507</v>
      </c>
      <c r="Y91" s="11">
        <f t="shared" si="151"/>
        <v>68.75</v>
      </c>
      <c r="Z91" s="11">
        <f t="shared" si="152"/>
        <v>177.01251498191507</v>
      </c>
      <c r="AA91" s="11">
        <f t="shared" si="153"/>
        <v>32.5</v>
      </c>
      <c r="AB91" s="11">
        <f t="shared" si="154"/>
        <v>27.500000000000004</v>
      </c>
      <c r="AC91" s="11">
        <f t="shared" si="155"/>
        <v>66379.693118218143</v>
      </c>
      <c r="AD91" s="1"/>
      <c r="AE91" s="1"/>
      <c r="AF91" s="1"/>
      <c r="AG91" s="1"/>
      <c r="AH91" s="1"/>
      <c r="AI91" s="1"/>
      <c r="AJ91" s="1"/>
      <c r="AK91" s="1"/>
      <c r="AL91" s="1"/>
      <c r="AM91" s="1"/>
    </row>
    <row r="92" spans="1:39" ht="17.25" customHeight="1" x14ac:dyDescent="0.2">
      <c r="A92" s="10" t="s">
        <v>90</v>
      </c>
      <c r="B92" s="10" t="s">
        <v>112</v>
      </c>
      <c r="C92" s="10" t="s">
        <v>119</v>
      </c>
      <c r="D92" s="11">
        <v>50819.617993221065</v>
      </c>
      <c r="E92" s="11">
        <v>20</v>
      </c>
      <c r="F92" s="11">
        <f t="shared" si="137"/>
        <v>67.759490657628092</v>
      </c>
      <c r="G92" s="20">
        <f t="shared" si="138"/>
        <v>21</v>
      </c>
      <c r="H92" s="11">
        <f t="shared" si="139"/>
        <v>40</v>
      </c>
      <c r="I92" s="11">
        <v>2</v>
      </c>
      <c r="J92" s="11">
        <v>2</v>
      </c>
      <c r="K92" s="11">
        <f t="shared" si="140"/>
        <v>1118.0315958508636</v>
      </c>
      <c r="L92" s="11">
        <v>4</v>
      </c>
      <c r="M92" s="11">
        <v>4</v>
      </c>
      <c r="N92" s="11">
        <f t="shared" si="141"/>
        <v>654.25769367648365</v>
      </c>
      <c r="O92" s="11">
        <f t="shared" si="142"/>
        <v>693</v>
      </c>
      <c r="P92" s="11">
        <f t="shared" si="143"/>
        <v>20</v>
      </c>
      <c r="Q92" s="11">
        <f t="shared" si="144"/>
        <v>22</v>
      </c>
      <c r="R92" s="11">
        <f t="shared" si="145"/>
        <v>74.535439723390908</v>
      </c>
      <c r="S92" s="11">
        <f t="shared" si="146"/>
        <v>35.200000000000003</v>
      </c>
      <c r="T92" s="11">
        <f t="shared" si="147"/>
        <v>74.535439723390908</v>
      </c>
      <c r="U92" s="11">
        <f t="shared" si="147"/>
        <v>23.1</v>
      </c>
      <c r="V92" s="11">
        <f t="shared" si="148"/>
        <v>74.535439723390908</v>
      </c>
      <c r="W92" s="11">
        <f t="shared" si="149"/>
        <v>115.50000000000001</v>
      </c>
      <c r="X92" s="11">
        <f t="shared" si="150"/>
        <v>149.07087944678182</v>
      </c>
      <c r="Y92" s="11">
        <f t="shared" si="151"/>
        <v>57.750000000000007</v>
      </c>
      <c r="Z92" s="11">
        <f t="shared" si="152"/>
        <v>149.07087944678182</v>
      </c>
      <c r="AA92" s="11">
        <f t="shared" si="153"/>
        <v>27.3</v>
      </c>
      <c r="AB92" s="11">
        <f t="shared" si="154"/>
        <v>23.1</v>
      </c>
      <c r="AC92" s="11">
        <f t="shared" si="155"/>
        <v>55901.579792543176</v>
      </c>
      <c r="AD92" s="1"/>
      <c r="AE92" s="1"/>
      <c r="AF92" s="1"/>
      <c r="AG92" s="1"/>
      <c r="AH92" s="1"/>
      <c r="AI92" s="1"/>
      <c r="AJ92" s="1"/>
      <c r="AK92" s="1"/>
      <c r="AL92" s="1"/>
      <c r="AM92" s="1"/>
    </row>
    <row r="93" spans="1:39" ht="17.25" customHeight="1" x14ac:dyDescent="0.2">
      <c r="A93" s="10" t="s">
        <v>90</v>
      </c>
      <c r="B93" s="10" t="s">
        <v>112</v>
      </c>
      <c r="C93" s="10" t="s">
        <v>120</v>
      </c>
      <c r="D93" s="11">
        <v>34609.081028908746</v>
      </c>
      <c r="E93" s="11">
        <v>20</v>
      </c>
      <c r="F93" s="11">
        <f t="shared" si="137"/>
        <v>46.145441371878327</v>
      </c>
      <c r="G93" s="20">
        <f t="shared" si="138"/>
        <v>14</v>
      </c>
      <c r="H93" s="11">
        <f t="shared" si="139"/>
        <v>40</v>
      </c>
      <c r="I93" s="11">
        <v>2</v>
      </c>
      <c r="J93" s="11">
        <v>2</v>
      </c>
      <c r="K93" s="11">
        <f t="shared" si="140"/>
        <v>761.39978263599255</v>
      </c>
      <c r="L93" s="11">
        <v>4</v>
      </c>
      <c r="M93" s="11">
        <v>4</v>
      </c>
      <c r="N93" s="11">
        <f t="shared" si="141"/>
        <v>312.41591885077048</v>
      </c>
      <c r="O93" s="11">
        <f t="shared" si="142"/>
        <v>462.00000000000006</v>
      </c>
      <c r="P93" s="11">
        <f t="shared" si="143"/>
        <v>20</v>
      </c>
      <c r="Q93" s="11">
        <f t="shared" si="144"/>
        <v>22</v>
      </c>
      <c r="R93" s="11">
        <f t="shared" si="145"/>
        <v>50.759985509066162</v>
      </c>
      <c r="S93" s="11">
        <f t="shared" si="146"/>
        <v>35.200000000000003</v>
      </c>
      <c r="T93" s="11">
        <f t="shared" si="147"/>
        <v>50.759985509066162</v>
      </c>
      <c r="U93" s="11">
        <f t="shared" si="147"/>
        <v>15.400000000000002</v>
      </c>
      <c r="V93" s="11">
        <f t="shared" si="148"/>
        <v>50.759985509066162</v>
      </c>
      <c r="W93" s="11">
        <f t="shared" si="149"/>
        <v>77</v>
      </c>
      <c r="X93" s="11">
        <f t="shared" si="150"/>
        <v>101.51997101813232</v>
      </c>
      <c r="Y93" s="11">
        <f t="shared" si="151"/>
        <v>38.5</v>
      </c>
      <c r="Z93" s="11">
        <f t="shared" si="152"/>
        <v>101.51997101813232</v>
      </c>
      <c r="AA93" s="11">
        <f t="shared" si="153"/>
        <v>18.2</v>
      </c>
      <c r="AB93" s="11">
        <f t="shared" si="154"/>
        <v>15.400000000000002</v>
      </c>
      <c r="AC93" s="11">
        <f t="shared" si="155"/>
        <v>38069.989131799623</v>
      </c>
      <c r="AD93" s="1"/>
      <c r="AE93" s="1"/>
      <c r="AF93" s="1"/>
      <c r="AG93" s="1"/>
      <c r="AH93" s="1"/>
      <c r="AI93" s="1"/>
      <c r="AJ93" s="1"/>
      <c r="AK93" s="1"/>
      <c r="AL93" s="1"/>
      <c r="AM93" s="1"/>
    </row>
    <row r="94" spans="1:39" ht="17.25" customHeight="1" x14ac:dyDescent="0.2">
      <c r="A94" s="10" t="s">
        <v>90</v>
      </c>
      <c r="B94" s="10" t="s">
        <v>112</v>
      </c>
      <c r="C94" s="10" t="s">
        <v>121</v>
      </c>
      <c r="D94" s="11">
        <v>39333.334014472028</v>
      </c>
      <c r="E94" s="11">
        <v>20</v>
      </c>
      <c r="F94" s="11">
        <f t="shared" si="137"/>
        <v>52.444445352629373</v>
      </c>
      <c r="G94" s="20">
        <f t="shared" si="138"/>
        <v>16</v>
      </c>
      <c r="H94" s="11">
        <f t="shared" si="139"/>
        <v>40</v>
      </c>
      <c r="I94" s="11">
        <v>2</v>
      </c>
      <c r="J94" s="11">
        <v>2</v>
      </c>
      <c r="K94" s="11">
        <f t="shared" si="140"/>
        <v>865.33334831838476</v>
      </c>
      <c r="L94" s="11">
        <v>4</v>
      </c>
      <c r="M94" s="11">
        <v>4</v>
      </c>
      <c r="N94" s="11">
        <f t="shared" si="141"/>
        <v>397.36889528251078</v>
      </c>
      <c r="O94" s="11">
        <f t="shared" si="142"/>
        <v>528</v>
      </c>
      <c r="P94" s="11">
        <f t="shared" si="143"/>
        <v>20</v>
      </c>
      <c r="Q94" s="11">
        <f t="shared" si="144"/>
        <v>22</v>
      </c>
      <c r="R94" s="11">
        <f t="shared" si="145"/>
        <v>57.688889887892316</v>
      </c>
      <c r="S94" s="11">
        <f t="shared" si="146"/>
        <v>35.200000000000003</v>
      </c>
      <c r="T94" s="11">
        <f t="shared" si="147"/>
        <v>57.688889887892316</v>
      </c>
      <c r="U94" s="11">
        <f t="shared" si="147"/>
        <v>17.600000000000001</v>
      </c>
      <c r="V94" s="11">
        <f t="shared" si="148"/>
        <v>57.688889887892316</v>
      </c>
      <c r="W94" s="11">
        <f t="shared" si="149"/>
        <v>88</v>
      </c>
      <c r="X94" s="11">
        <f t="shared" si="150"/>
        <v>115.37777977578463</v>
      </c>
      <c r="Y94" s="11">
        <f t="shared" si="151"/>
        <v>44</v>
      </c>
      <c r="Z94" s="11">
        <f t="shared" si="152"/>
        <v>115.37777977578463</v>
      </c>
      <c r="AA94" s="11">
        <f t="shared" si="153"/>
        <v>20.8</v>
      </c>
      <c r="AB94" s="11">
        <f t="shared" si="154"/>
        <v>17.600000000000001</v>
      </c>
      <c r="AC94" s="11">
        <f t="shared" si="155"/>
        <v>43266.667415919233</v>
      </c>
      <c r="AD94" s="1"/>
      <c r="AE94" s="1"/>
      <c r="AF94" s="1"/>
      <c r="AG94" s="1"/>
      <c r="AH94" s="1"/>
      <c r="AI94" s="1"/>
      <c r="AJ94" s="1"/>
      <c r="AK94" s="1"/>
      <c r="AL94" s="1"/>
      <c r="AM94" s="1"/>
    </row>
    <row r="95" spans="1:39" ht="17.25" customHeight="1" x14ac:dyDescent="0.2">
      <c r="A95" s="10" t="s">
        <v>90</v>
      </c>
      <c r="B95" s="10" t="s">
        <v>112</v>
      </c>
      <c r="C95" s="10" t="s">
        <v>122</v>
      </c>
      <c r="D95" s="11">
        <v>53692.910811319911</v>
      </c>
      <c r="E95" s="11">
        <v>21</v>
      </c>
      <c r="F95" s="11">
        <f t="shared" si="137"/>
        <v>71.590547748426545</v>
      </c>
      <c r="G95" s="20">
        <f t="shared" si="138"/>
        <v>22</v>
      </c>
      <c r="H95" s="11">
        <f t="shared" si="139"/>
        <v>40</v>
      </c>
      <c r="I95" s="11">
        <v>2</v>
      </c>
      <c r="J95" s="11">
        <v>2</v>
      </c>
      <c r="K95" s="11">
        <f t="shared" si="140"/>
        <v>1181.244037849038</v>
      </c>
      <c r="L95" s="11">
        <v>4</v>
      </c>
      <c r="M95" s="11">
        <v>4</v>
      </c>
      <c r="N95" s="11">
        <f t="shared" si="141"/>
        <v>721.15650220476891</v>
      </c>
      <c r="O95" s="11">
        <f t="shared" si="142"/>
        <v>726.00000000000011</v>
      </c>
      <c r="P95" s="11">
        <f t="shared" si="143"/>
        <v>20</v>
      </c>
      <c r="Q95" s="11">
        <f t="shared" si="144"/>
        <v>22</v>
      </c>
      <c r="R95" s="11">
        <f t="shared" si="145"/>
        <v>78.749602523269203</v>
      </c>
      <c r="S95" s="11">
        <f t="shared" si="146"/>
        <v>35.200000000000003</v>
      </c>
      <c r="T95" s="11">
        <f t="shared" si="147"/>
        <v>78.749602523269203</v>
      </c>
      <c r="U95" s="11">
        <f t="shared" si="147"/>
        <v>24.200000000000003</v>
      </c>
      <c r="V95" s="11">
        <f t="shared" si="148"/>
        <v>78.749602523269203</v>
      </c>
      <c r="W95" s="11">
        <f t="shared" si="149"/>
        <v>121.00000000000001</v>
      </c>
      <c r="X95" s="11">
        <f t="shared" si="150"/>
        <v>157.49920504653841</v>
      </c>
      <c r="Y95" s="11">
        <f t="shared" si="151"/>
        <v>60.500000000000007</v>
      </c>
      <c r="Z95" s="11">
        <f t="shared" si="152"/>
        <v>157.49920504653841</v>
      </c>
      <c r="AA95" s="11">
        <f t="shared" si="153"/>
        <v>28.6</v>
      </c>
      <c r="AB95" s="11">
        <f t="shared" si="154"/>
        <v>24.200000000000003</v>
      </c>
      <c r="AC95" s="11">
        <f t="shared" si="155"/>
        <v>59062.201892451907</v>
      </c>
      <c r="AD95" s="1"/>
      <c r="AE95" s="1"/>
      <c r="AF95" s="1"/>
      <c r="AG95" s="1"/>
      <c r="AH95" s="1"/>
      <c r="AI95" s="1"/>
      <c r="AJ95" s="1"/>
      <c r="AK95" s="1"/>
      <c r="AL95" s="1"/>
      <c r="AM95" s="1"/>
    </row>
    <row r="96" spans="1:39" ht="17.25" customHeight="1" x14ac:dyDescent="0.2">
      <c r="A96" s="10" t="s">
        <v>90</v>
      </c>
      <c r="B96" s="10" t="s">
        <v>112</v>
      </c>
      <c r="C96" s="10" t="s">
        <v>123</v>
      </c>
      <c r="D96" s="11">
        <v>32632.858208250786</v>
      </c>
      <c r="E96" s="11">
        <v>22</v>
      </c>
      <c r="F96" s="11">
        <f t="shared" si="137"/>
        <v>43.51047761100105</v>
      </c>
      <c r="G96" s="20">
        <f t="shared" si="138"/>
        <v>13</v>
      </c>
      <c r="H96" s="11">
        <f t="shared" si="139"/>
        <v>40</v>
      </c>
      <c r="I96" s="11">
        <v>2</v>
      </c>
      <c r="J96" s="11">
        <v>2</v>
      </c>
      <c r="K96" s="11">
        <f t="shared" si="140"/>
        <v>717.92288058151735</v>
      </c>
      <c r="L96" s="11">
        <v>4</v>
      </c>
      <c r="M96" s="11">
        <v>4</v>
      </c>
      <c r="N96" s="11">
        <f t="shared" si="141"/>
        <v>277.03993193492607</v>
      </c>
      <c r="O96" s="11">
        <f t="shared" si="142"/>
        <v>429.00000000000006</v>
      </c>
      <c r="P96" s="11">
        <f t="shared" si="143"/>
        <v>20</v>
      </c>
      <c r="Q96" s="11">
        <f t="shared" si="144"/>
        <v>22</v>
      </c>
      <c r="R96" s="11">
        <f t="shared" si="145"/>
        <v>47.861525372101163</v>
      </c>
      <c r="S96" s="11">
        <f t="shared" si="146"/>
        <v>35.200000000000003</v>
      </c>
      <c r="T96" s="11">
        <f t="shared" si="147"/>
        <v>47.861525372101163</v>
      </c>
      <c r="U96" s="11">
        <f t="shared" si="147"/>
        <v>14.3</v>
      </c>
      <c r="V96" s="11">
        <f t="shared" si="148"/>
        <v>47.861525372101163</v>
      </c>
      <c r="W96" s="11">
        <f t="shared" si="149"/>
        <v>71.5</v>
      </c>
      <c r="X96" s="11">
        <f t="shared" si="150"/>
        <v>95.723050744202325</v>
      </c>
      <c r="Y96" s="11">
        <f t="shared" si="151"/>
        <v>35.75</v>
      </c>
      <c r="Z96" s="11">
        <f t="shared" si="152"/>
        <v>95.723050744202325</v>
      </c>
      <c r="AA96" s="11">
        <f t="shared" si="153"/>
        <v>16.900000000000002</v>
      </c>
      <c r="AB96" s="11">
        <f t="shared" si="154"/>
        <v>14.3</v>
      </c>
      <c r="AC96" s="11">
        <f t="shared" si="155"/>
        <v>35896.144029075869</v>
      </c>
      <c r="AD96" s="1"/>
      <c r="AE96" s="1"/>
      <c r="AF96" s="1"/>
      <c r="AG96" s="1"/>
      <c r="AH96" s="1"/>
      <c r="AI96" s="1"/>
      <c r="AJ96" s="1"/>
      <c r="AK96" s="1"/>
      <c r="AL96" s="1"/>
      <c r="AM96" s="1"/>
    </row>
    <row r="97" spans="1:39" ht="17.25" customHeight="1" x14ac:dyDescent="0.2">
      <c r="A97" s="10" t="s">
        <v>90</v>
      </c>
      <c r="B97" s="10" t="s">
        <v>112</v>
      </c>
      <c r="C97" s="26" t="s">
        <v>124</v>
      </c>
      <c r="D97" s="11">
        <v>36409.677861584023</v>
      </c>
      <c r="E97" s="11">
        <v>20</v>
      </c>
      <c r="F97" s="11">
        <f t="shared" si="137"/>
        <v>48.546237148778694</v>
      </c>
      <c r="G97" s="20">
        <f>ROUND((($D97*0.9/750/3)+($D97*0.1/1500/5)),0)</f>
        <v>15</v>
      </c>
      <c r="H97" s="11">
        <f t="shared" si="139"/>
        <v>40</v>
      </c>
      <c r="I97" s="11">
        <v>2</v>
      </c>
      <c r="J97" s="11">
        <v>2</v>
      </c>
      <c r="K97" s="11">
        <f t="shared" si="140"/>
        <v>801.0129129548485</v>
      </c>
      <c r="L97" s="11">
        <v>4</v>
      </c>
      <c r="M97" s="11">
        <v>4</v>
      </c>
      <c r="N97" s="11">
        <f t="shared" si="141"/>
        <v>348.56516518193939</v>
      </c>
      <c r="O97" s="11">
        <f t="shared" si="142"/>
        <v>495.00000000000006</v>
      </c>
      <c r="P97" s="11">
        <f t="shared" si="143"/>
        <v>20</v>
      </c>
      <c r="Q97" s="11">
        <f t="shared" si="144"/>
        <v>22</v>
      </c>
      <c r="R97" s="11">
        <f t="shared" si="145"/>
        <v>53.400860863656568</v>
      </c>
      <c r="S97" s="11">
        <f t="shared" si="146"/>
        <v>35.200000000000003</v>
      </c>
      <c r="T97" s="11">
        <f t="shared" si="147"/>
        <v>53.400860863656568</v>
      </c>
      <c r="U97" s="11">
        <f t="shared" si="147"/>
        <v>16.5</v>
      </c>
      <c r="V97" s="11">
        <f t="shared" si="148"/>
        <v>53.400860863656568</v>
      </c>
      <c r="W97" s="11">
        <f t="shared" si="149"/>
        <v>82.5</v>
      </c>
      <c r="X97" s="11">
        <f t="shared" si="150"/>
        <v>106.80172172731314</v>
      </c>
      <c r="Y97" s="11">
        <f t="shared" si="151"/>
        <v>41.25</v>
      </c>
      <c r="Z97" s="11">
        <f t="shared" si="152"/>
        <v>106.80172172731314</v>
      </c>
      <c r="AA97" s="11">
        <f t="shared" si="153"/>
        <v>19.5</v>
      </c>
      <c r="AB97" s="11">
        <f t="shared" si="154"/>
        <v>16.5</v>
      </c>
      <c r="AC97" s="11">
        <f t="shared" si="155"/>
        <v>40050.645647742429</v>
      </c>
      <c r="AD97" s="1"/>
      <c r="AE97" s="1"/>
      <c r="AF97" s="1"/>
      <c r="AG97" s="1"/>
      <c r="AH97" s="1"/>
      <c r="AI97" s="1"/>
      <c r="AJ97" s="1"/>
      <c r="AK97" s="1"/>
      <c r="AL97" s="1"/>
      <c r="AM97" s="1"/>
    </row>
    <row r="98" spans="1:39" s="19" customFormat="1" ht="17.25" customHeight="1" x14ac:dyDescent="0.25">
      <c r="A98" s="31" t="s">
        <v>125</v>
      </c>
      <c r="B98" s="32">
        <v>3</v>
      </c>
      <c r="C98" s="16">
        <v>12</v>
      </c>
      <c r="D98" s="17">
        <f>SUM(D86:D97)</f>
        <v>534193.99162388069</v>
      </c>
      <c r="E98" s="17">
        <f t="shared" ref="E98:AC98" si="156">SUM(E86:E97)</f>
        <v>244</v>
      </c>
      <c r="F98" s="17">
        <f t="shared" si="156"/>
        <v>712.25865549850755</v>
      </c>
      <c r="G98" s="17">
        <f t="shared" si="156"/>
        <v>220</v>
      </c>
      <c r="H98" s="17">
        <f t="shared" si="156"/>
        <v>480</v>
      </c>
      <c r="I98" s="17">
        <f t="shared" si="156"/>
        <v>24</v>
      </c>
      <c r="J98" s="17">
        <f t="shared" si="156"/>
        <v>24</v>
      </c>
      <c r="K98" s="17">
        <f t="shared" si="156"/>
        <v>11752.267815725376</v>
      </c>
      <c r="L98" s="17">
        <f t="shared" si="156"/>
        <v>48</v>
      </c>
      <c r="M98" s="17">
        <f t="shared" si="156"/>
        <v>48</v>
      </c>
      <c r="N98" s="17">
        <f t="shared" si="156"/>
        <v>6485.6821115586954</v>
      </c>
      <c r="O98" s="17">
        <f t="shared" si="156"/>
        <v>7260</v>
      </c>
      <c r="P98" s="17">
        <f t="shared" si="156"/>
        <v>240</v>
      </c>
      <c r="Q98" s="17">
        <f t="shared" si="156"/>
        <v>264</v>
      </c>
      <c r="R98" s="17">
        <f t="shared" si="156"/>
        <v>783.48452104835849</v>
      </c>
      <c r="S98" s="17">
        <f t="shared" si="156"/>
        <v>422.39999999999992</v>
      </c>
      <c r="T98" s="17">
        <f t="shared" si="156"/>
        <v>783.48452104835849</v>
      </c>
      <c r="U98" s="17">
        <f t="shared" si="156"/>
        <v>242</v>
      </c>
      <c r="V98" s="17">
        <f t="shared" si="156"/>
        <v>783.48452104835849</v>
      </c>
      <c r="W98" s="17">
        <f t="shared" si="156"/>
        <v>1210</v>
      </c>
      <c r="X98" s="17">
        <f t="shared" si="156"/>
        <v>1566.969042096717</v>
      </c>
      <c r="Y98" s="17">
        <f t="shared" si="156"/>
        <v>605</v>
      </c>
      <c r="Z98" s="17">
        <f t="shared" si="156"/>
        <v>1566.969042096717</v>
      </c>
      <c r="AA98" s="17">
        <f t="shared" si="156"/>
        <v>286</v>
      </c>
      <c r="AB98" s="17">
        <f t="shared" si="156"/>
        <v>242</v>
      </c>
      <c r="AC98" s="17">
        <f t="shared" si="156"/>
        <v>587613.39078626886</v>
      </c>
      <c r="AD98" s="18"/>
      <c r="AE98" s="18"/>
      <c r="AF98" s="18"/>
      <c r="AG98" s="18"/>
      <c r="AH98" s="18"/>
      <c r="AI98" s="18"/>
      <c r="AJ98" s="18"/>
      <c r="AK98" s="18"/>
      <c r="AL98" s="18"/>
      <c r="AM98" s="18"/>
    </row>
    <row r="99" spans="1:39" s="19" customFormat="1" ht="17.25" customHeight="1" x14ac:dyDescent="0.25">
      <c r="A99" s="33" t="s">
        <v>126</v>
      </c>
      <c r="B99" s="34"/>
      <c r="C99" s="25">
        <f>SUM(C98,C85,C76)</f>
        <v>31</v>
      </c>
      <c r="D99" s="25">
        <f>SUM(D98,D85,D76)</f>
        <v>1256086.53608083</v>
      </c>
      <c r="E99" s="25">
        <f t="shared" ref="E99:AC99" si="157">SUM(E98,E85,E76)</f>
        <v>625</v>
      </c>
      <c r="F99" s="25">
        <f t="shared" si="157"/>
        <v>1674.7820481077731</v>
      </c>
      <c r="G99" s="25">
        <f t="shared" si="157"/>
        <v>519</v>
      </c>
      <c r="H99" s="25">
        <f t="shared" si="157"/>
        <v>1240</v>
      </c>
      <c r="I99" s="25">
        <f t="shared" si="157"/>
        <v>62</v>
      </c>
      <c r="J99" s="25">
        <f t="shared" si="157"/>
        <v>62</v>
      </c>
      <c r="K99" s="25">
        <f t="shared" si="157"/>
        <v>27633.903793778263</v>
      </c>
      <c r="L99" s="25">
        <f t="shared" si="157"/>
        <v>124</v>
      </c>
      <c r="M99" s="25">
        <f t="shared" si="157"/>
        <v>124</v>
      </c>
      <c r="N99" s="25">
        <f t="shared" si="157"/>
        <v>14669.010280736988</v>
      </c>
      <c r="O99" s="25">
        <f t="shared" si="157"/>
        <v>17127</v>
      </c>
      <c r="P99" s="25">
        <f t="shared" si="157"/>
        <v>620</v>
      </c>
      <c r="Q99" s="25">
        <f t="shared" si="157"/>
        <v>682</v>
      </c>
      <c r="R99" s="25">
        <f t="shared" si="157"/>
        <v>1842.260252918551</v>
      </c>
      <c r="S99" s="25">
        <f t="shared" si="157"/>
        <v>1091.1999999999998</v>
      </c>
      <c r="T99" s="25">
        <f t="shared" si="157"/>
        <v>1842.260252918551</v>
      </c>
      <c r="U99" s="25">
        <f t="shared" si="157"/>
        <v>570.90000000000009</v>
      </c>
      <c r="V99" s="25">
        <f t="shared" si="157"/>
        <v>1842.260252918551</v>
      </c>
      <c r="W99" s="25">
        <f t="shared" si="157"/>
        <v>2854.5</v>
      </c>
      <c r="X99" s="25">
        <f t="shared" si="157"/>
        <v>3684.5205058371021</v>
      </c>
      <c r="Y99" s="25">
        <f t="shared" si="157"/>
        <v>1427.25</v>
      </c>
      <c r="Z99" s="25">
        <f t="shared" si="157"/>
        <v>3684.5205058371021</v>
      </c>
      <c r="AA99" s="25">
        <f t="shared" si="157"/>
        <v>674.7</v>
      </c>
      <c r="AB99" s="25">
        <f t="shared" si="157"/>
        <v>570.90000000000009</v>
      </c>
      <c r="AC99" s="25">
        <f t="shared" si="157"/>
        <v>1381695.1896889131</v>
      </c>
      <c r="AD99" s="18"/>
      <c r="AE99" s="18"/>
      <c r="AF99" s="18"/>
      <c r="AG99" s="18"/>
      <c r="AH99" s="18"/>
      <c r="AI99" s="18"/>
      <c r="AJ99" s="18"/>
      <c r="AK99" s="18"/>
      <c r="AL99" s="18"/>
      <c r="AM99" s="18"/>
    </row>
    <row r="100" spans="1:39" s="23" customFormat="1" ht="17.25" customHeight="1" x14ac:dyDescent="0.25">
      <c r="A100" s="29" t="s">
        <v>128</v>
      </c>
      <c r="B100" s="30"/>
      <c r="C100" s="27">
        <f>SUM(,C99,C64)</f>
        <v>83</v>
      </c>
      <c r="D100" s="27" t="e">
        <f>SUM(#REF!,#REF!,#REF!,D99,D64)</f>
        <v>#REF!</v>
      </c>
      <c r="E100" s="27" t="e">
        <f>SUM(#REF!,#REF!,#REF!,E99,E64)</f>
        <v>#REF!</v>
      </c>
      <c r="F100" s="27" t="e">
        <f>SUM(#REF!,#REF!,#REF!,F99,F64)</f>
        <v>#REF!</v>
      </c>
      <c r="G100" s="27" t="e">
        <f>SUM(#REF!,#REF!,#REF!,G99,G64)</f>
        <v>#REF!</v>
      </c>
      <c r="H100" s="27" t="e">
        <f>SUM(#REF!,#REF!,#REF!,H99,H64)</f>
        <v>#REF!</v>
      </c>
      <c r="I100" s="27" t="e">
        <f>SUM(#REF!,#REF!,#REF!,I99,I64)</f>
        <v>#REF!</v>
      </c>
      <c r="J100" s="27" t="e">
        <f>SUM(#REF!,#REF!,#REF!,J99,J64)</f>
        <v>#REF!</v>
      </c>
      <c r="K100" s="27">
        <f>SUM(,L110,K99,K64)</f>
        <v>84834.956058288255</v>
      </c>
      <c r="L100" s="27">
        <f t="shared" ref="L100:AC100" si="158">SUM(,M110,L99,L64)</f>
        <v>332</v>
      </c>
      <c r="M100" s="27">
        <f t="shared" si="158"/>
        <v>332</v>
      </c>
      <c r="N100" s="27">
        <f t="shared" si="158"/>
        <v>54061.224817893788</v>
      </c>
      <c r="O100" s="27">
        <f t="shared" si="158"/>
        <v>51719.25</v>
      </c>
      <c r="P100" s="27">
        <f t="shared" si="158"/>
        <v>1660</v>
      </c>
      <c r="Q100" s="27">
        <f t="shared" si="158"/>
        <v>1826</v>
      </c>
      <c r="R100" s="27">
        <f t="shared" si="158"/>
        <v>5655.6637372192181</v>
      </c>
      <c r="S100" s="27">
        <f t="shared" si="158"/>
        <v>2921.5999999999995</v>
      </c>
      <c r="T100" s="27">
        <f t="shared" si="158"/>
        <v>5655.6637372192181</v>
      </c>
      <c r="U100" s="27">
        <f t="shared" si="158"/>
        <v>1723.9750000000001</v>
      </c>
      <c r="V100" s="27">
        <f t="shared" si="158"/>
        <v>5655.6637372192181</v>
      </c>
      <c r="W100" s="27">
        <f t="shared" si="158"/>
        <v>8619.875</v>
      </c>
      <c r="X100" s="27">
        <f t="shared" si="158"/>
        <v>11311.327474438436</v>
      </c>
      <c r="Y100" s="27">
        <f t="shared" si="158"/>
        <v>4309.9375</v>
      </c>
      <c r="Z100" s="27">
        <f t="shared" si="158"/>
        <v>11311.327474438436</v>
      </c>
      <c r="AA100" s="27">
        <f t="shared" si="158"/>
        <v>2037.425</v>
      </c>
      <c r="AB100" s="27">
        <f t="shared" si="158"/>
        <v>1723.9750000000001</v>
      </c>
      <c r="AC100" s="27">
        <f t="shared" si="158"/>
        <v>4692998.3311044127</v>
      </c>
    </row>
    <row r="101" spans="1:39" x14ac:dyDescent="0.2">
      <c r="A101" s="1"/>
      <c r="B101" s="1"/>
      <c r="C101" s="1"/>
    </row>
    <row r="102" spans="1:39" x14ac:dyDescent="0.2">
      <c r="A102" s="1"/>
      <c r="B102" s="1"/>
      <c r="C102" s="1"/>
    </row>
    <row r="103" spans="1:39" x14ac:dyDescent="0.2">
      <c r="A103" s="1"/>
      <c r="B103" s="1"/>
      <c r="C103" s="1"/>
      <c r="Y103" s="28"/>
    </row>
    <row r="104" spans="1:39" x14ac:dyDescent="0.2">
      <c r="A104" s="1"/>
      <c r="B104" s="1"/>
      <c r="C104" s="1"/>
    </row>
    <row r="105" spans="1:39" x14ac:dyDescent="0.2">
      <c r="A105" s="1"/>
      <c r="B105" s="1"/>
      <c r="C105" s="1"/>
    </row>
    <row r="106" spans="1:39" x14ac:dyDescent="0.2">
      <c r="A106" s="1"/>
      <c r="B106" s="1"/>
      <c r="C106" s="1"/>
    </row>
    <row r="107" spans="1:39" x14ac:dyDescent="0.2">
      <c r="A107" s="1"/>
      <c r="B107" s="1"/>
      <c r="C107" s="1"/>
    </row>
    <row r="108" spans="1:39" x14ac:dyDescent="0.2">
      <c r="A108" s="1"/>
      <c r="B108" s="1"/>
      <c r="C108" s="1"/>
    </row>
    <row r="109" spans="1:39" x14ac:dyDescent="0.2">
      <c r="A109" s="1"/>
      <c r="B109" s="1"/>
      <c r="C109" s="1"/>
    </row>
    <row r="110" spans="1:39" x14ac:dyDescent="0.2">
      <c r="A110" s="1"/>
      <c r="B110" s="1"/>
      <c r="C110" s="1"/>
    </row>
    <row r="111" spans="1:39" x14ac:dyDescent="0.2">
      <c r="A111" s="1"/>
      <c r="B111" s="1"/>
      <c r="C111" s="1"/>
    </row>
    <row r="112" spans="1:39" x14ac:dyDescent="0.2">
      <c r="A112" s="1"/>
      <c r="B112" s="1"/>
      <c r="C112" s="1"/>
    </row>
    <row r="113" spans="1:3" x14ac:dyDescent="0.2">
      <c r="A113" s="1"/>
      <c r="B113" s="1"/>
      <c r="C113" s="1"/>
    </row>
    <row r="114" spans="1:3" x14ac:dyDescent="0.2">
      <c r="A114" s="1"/>
      <c r="B114" s="1"/>
      <c r="C114" s="1"/>
    </row>
    <row r="115" spans="1:3" x14ac:dyDescent="0.2">
      <c r="A115" s="1"/>
      <c r="B115" s="1"/>
      <c r="C115" s="1"/>
    </row>
    <row r="116" spans="1:3" x14ac:dyDescent="0.2">
      <c r="A116" s="1"/>
      <c r="B116" s="1"/>
      <c r="C116" s="1"/>
    </row>
    <row r="117" spans="1:3" x14ac:dyDescent="0.2">
      <c r="A117" s="1"/>
      <c r="B117" s="1"/>
      <c r="C117" s="1"/>
    </row>
    <row r="118" spans="1:3" x14ac:dyDescent="0.2">
      <c r="A118" s="1"/>
      <c r="B118" s="1"/>
      <c r="C118" s="1"/>
    </row>
    <row r="119" spans="1:3" x14ac:dyDescent="0.2">
      <c r="A119" s="1"/>
      <c r="B119" s="1"/>
      <c r="C119" s="1"/>
    </row>
    <row r="120" spans="1:3" x14ac:dyDescent="0.2">
      <c r="A120" s="1"/>
      <c r="B120" s="1"/>
      <c r="C120" s="1"/>
    </row>
    <row r="121" spans="1:3" x14ac:dyDescent="0.2">
      <c r="A121" s="1"/>
      <c r="B121" s="1"/>
      <c r="C121" s="1"/>
    </row>
    <row r="122" spans="1:3" x14ac:dyDescent="0.2">
      <c r="A122" s="1"/>
      <c r="B122" s="1"/>
      <c r="C122" s="1"/>
    </row>
    <row r="123" spans="1:3" x14ac:dyDescent="0.2">
      <c r="A123" s="1"/>
      <c r="B123" s="1"/>
      <c r="C123" s="1"/>
    </row>
    <row r="124" spans="1:3" x14ac:dyDescent="0.2">
      <c r="A124" s="1"/>
      <c r="B124" s="1"/>
      <c r="C124" s="1"/>
    </row>
    <row r="125" spans="1:3" x14ac:dyDescent="0.2">
      <c r="A125" s="1"/>
      <c r="B125" s="1"/>
      <c r="C125" s="1"/>
    </row>
    <row r="126" spans="1:3" x14ac:dyDescent="0.2">
      <c r="A126" s="1"/>
      <c r="B126" s="1"/>
      <c r="C126" s="1"/>
    </row>
    <row r="127" spans="1:3" x14ac:dyDescent="0.2">
      <c r="A127" s="1"/>
      <c r="B127" s="1"/>
      <c r="C127" s="1"/>
    </row>
    <row r="128" spans="1:3" x14ac:dyDescent="0.2">
      <c r="A128" s="1"/>
      <c r="B128" s="1"/>
      <c r="C128" s="1"/>
    </row>
    <row r="129" spans="1:3" x14ac:dyDescent="0.2">
      <c r="A129" s="1"/>
      <c r="B129" s="1"/>
      <c r="C129" s="1"/>
    </row>
    <row r="130" spans="1:3" x14ac:dyDescent="0.2">
      <c r="A130" s="1"/>
      <c r="B130" s="1"/>
      <c r="C130" s="1"/>
    </row>
    <row r="131" spans="1:3" x14ac:dyDescent="0.2">
      <c r="A131" s="1"/>
      <c r="B131" s="1"/>
      <c r="C131" s="1"/>
    </row>
    <row r="132" spans="1:3" x14ac:dyDescent="0.2">
      <c r="A132" s="1"/>
      <c r="B132" s="1"/>
      <c r="C132" s="1"/>
    </row>
    <row r="133" spans="1:3" x14ac:dyDescent="0.2">
      <c r="A133" s="1"/>
      <c r="B133" s="1"/>
      <c r="C133" s="1"/>
    </row>
    <row r="134" spans="1:3" x14ac:dyDescent="0.2">
      <c r="A134" s="1"/>
      <c r="B134" s="1"/>
      <c r="C134" s="1"/>
    </row>
    <row r="135" spans="1:3" x14ac:dyDescent="0.2">
      <c r="A135" s="1"/>
      <c r="B135" s="1"/>
      <c r="C135" s="1"/>
    </row>
    <row r="136" spans="1:3" x14ac:dyDescent="0.2">
      <c r="A136" s="1"/>
      <c r="B136" s="1"/>
      <c r="C136" s="1"/>
    </row>
    <row r="137" spans="1:3" x14ac:dyDescent="0.2">
      <c r="A137" s="1"/>
      <c r="B137" s="1"/>
      <c r="C137" s="1"/>
    </row>
    <row r="138" spans="1:3" x14ac:dyDescent="0.2">
      <c r="A138" s="1"/>
      <c r="B138" s="1"/>
      <c r="C138" s="1"/>
    </row>
    <row r="139" spans="1:3" x14ac:dyDescent="0.2">
      <c r="A139" s="1"/>
      <c r="B139" s="1"/>
      <c r="C139" s="1"/>
    </row>
    <row r="140" spans="1:3" x14ac:dyDescent="0.2">
      <c r="A140" s="1"/>
      <c r="B140" s="1"/>
      <c r="C140" s="1"/>
    </row>
    <row r="141" spans="1:3" x14ac:dyDescent="0.2">
      <c r="A141" s="1"/>
      <c r="B141" s="1"/>
      <c r="C141" s="1"/>
    </row>
    <row r="142" spans="1:3" x14ac:dyDescent="0.2">
      <c r="A142" s="1"/>
      <c r="B142" s="1"/>
      <c r="C142" s="1"/>
    </row>
    <row r="143" spans="1:3" x14ac:dyDescent="0.2">
      <c r="A143" s="1"/>
      <c r="B143" s="1"/>
      <c r="C143" s="1"/>
    </row>
    <row r="144" spans="1:3" x14ac:dyDescent="0.2">
      <c r="A144" s="1"/>
      <c r="B144" s="1"/>
      <c r="C144" s="1"/>
    </row>
    <row r="145" spans="1:3" x14ac:dyDescent="0.2">
      <c r="A145" s="1"/>
      <c r="B145" s="1"/>
      <c r="C145" s="1"/>
    </row>
    <row r="146" spans="1:3" x14ac:dyDescent="0.2">
      <c r="A146" s="1"/>
      <c r="B146" s="1"/>
      <c r="C146" s="1"/>
    </row>
    <row r="147" spans="1:3" x14ac:dyDescent="0.2">
      <c r="A147" s="1"/>
      <c r="B147" s="1"/>
      <c r="C147" s="1"/>
    </row>
    <row r="148" spans="1:3" x14ac:dyDescent="0.2">
      <c r="A148" s="1"/>
      <c r="B148" s="1"/>
      <c r="C148" s="1"/>
    </row>
    <row r="149" spans="1:3" x14ac:dyDescent="0.2">
      <c r="A149" s="1"/>
      <c r="B149" s="1"/>
      <c r="C149" s="1"/>
    </row>
    <row r="150" spans="1:3" x14ac:dyDescent="0.2">
      <c r="A150" s="1"/>
      <c r="B150" s="1"/>
      <c r="C150" s="1"/>
    </row>
    <row r="151" spans="1:3" x14ac:dyDescent="0.2">
      <c r="A151" s="1"/>
      <c r="B151" s="1"/>
      <c r="C151" s="1"/>
    </row>
    <row r="152" spans="1:3" x14ac:dyDescent="0.2">
      <c r="A152" s="1"/>
      <c r="B152" s="1"/>
      <c r="C152" s="1"/>
    </row>
    <row r="153" spans="1:3" x14ac:dyDescent="0.2">
      <c r="A153" s="1"/>
      <c r="B153" s="1"/>
      <c r="C153" s="1"/>
    </row>
    <row r="154" spans="1:3" x14ac:dyDescent="0.2">
      <c r="A154" s="1"/>
      <c r="B154" s="1"/>
      <c r="C154" s="1"/>
    </row>
    <row r="155" spans="1:3" x14ac:dyDescent="0.2">
      <c r="A155" s="1"/>
      <c r="B155" s="1"/>
      <c r="C155" s="1"/>
    </row>
    <row r="156" spans="1:3" x14ac:dyDescent="0.2">
      <c r="A156" s="1"/>
      <c r="B156" s="1"/>
      <c r="C156" s="1"/>
    </row>
    <row r="157" spans="1:3" x14ac:dyDescent="0.2">
      <c r="A157" s="1"/>
      <c r="B157" s="1"/>
      <c r="C157" s="1"/>
    </row>
    <row r="158" spans="1:3" x14ac:dyDescent="0.2">
      <c r="A158" s="1"/>
      <c r="B158" s="1"/>
      <c r="C158" s="1"/>
    </row>
    <row r="159" spans="1:3" x14ac:dyDescent="0.2">
      <c r="A159" s="1"/>
      <c r="B159" s="1"/>
      <c r="C159" s="1"/>
    </row>
    <row r="160" spans="1:3" x14ac:dyDescent="0.2">
      <c r="A160" s="1"/>
      <c r="B160" s="1"/>
      <c r="C160" s="1"/>
    </row>
    <row r="161" spans="1:3" x14ac:dyDescent="0.2">
      <c r="A161" s="1"/>
      <c r="B161" s="1"/>
      <c r="C161" s="1"/>
    </row>
    <row r="162" spans="1:3" x14ac:dyDescent="0.2">
      <c r="A162" s="1"/>
      <c r="B162" s="1"/>
      <c r="C162" s="1"/>
    </row>
    <row r="163" spans="1:3" x14ac:dyDescent="0.2">
      <c r="A163" s="1"/>
      <c r="B163" s="1"/>
      <c r="C163" s="1"/>
    </row>
    <row r="164" spans="1:3" x14ac:dyDescent="0.2">
      <c r="A164" s="1"/>
      <c r="B164" s="1"/>
      <c r="C164" s="1"/>
    </row>
    <row r="165" spans="1:3" x14ac:dyDescent="0.2">
      <c r="A165" s="1"/>
      <c r="B165" s="1"/>
      <c r="C165" s="1"/>
    </row>
    <row r="166" spans="1:3" x14ac:dyDescent="0.2">
      <c r="A166" s="1"/>
      <c r="B166" s="1"/>
      <c r="C166" s="1"/>
    </row>
    <row r="167" spans="1:3" x14ac:dyDescent="0.2">
      <c r="A167" s="1"/>
      <c r="B167" s="1"/>
      <c r="C167" s="1"/>
    </row>
    <row r="168" spans="1:3" x14ac:dyDescent="0.2">
      <c r="A168" s="1"/>
      <c r="B168" s="1"/>
      <c r="C168" s="1"/>
    </row>
    <row r="169" spans="1:3" x14ac:dyDescent="0.2">
      <c r="A169" s="1"/>
      <c r="B169" s="1"/>
      <c r="C169" s="1"/>
    </row>
    <row r="170" spans="1:3" x14ac:dyDescent="0.2">
      <c r="A170" s="1"/>
      <c r="B170" s="1"/>
      <c r="C170" s="1"/>
    </row>
    <row r="171" spans="1:3" x14ac:dyDescent="0.2">
      <c r="A171" s="1"/>
      <c r="B171" s="1"/>
      <c r="C171" s="1"/>
    </row>
    <row r="172" spans="1:3" x14ac:dyDescent="0.2">
      <c r="A172" s="1"/>
      <c r="B172" s="1"/>
      <c r="C172" s="1"/>
    </row>
    <row r="173" spans="1:3" x14ac:dyDescent="0.2">
      <c r="A173" s="1"/>
      <c r="B173" s="1"/>
      <c r="C173" s="1"/>
    </row>
    <row r="174" spans="1:3" x14ac:dyDescent="0.2">
      <c r="A174" s="1"/>
      <c r="B174" s="1"/>
      <c r="C174" s="1"/>
    </row>
    <row r="175" spans="1:3" x14ac:dyDescent="0.2">
      <c r="A175" s="1"/>
      <c r="B175" s="1"/>
      <c r="C175" s="1"/>
    </row>
    <row r="176" spans="1:3" x14ac:dyDescent="0.2">
      <c r="A176" s="1"/>
      <c r="B176" s="1"/>
      <c r="C176" s="1"/>
    </row>
    <row r="177" spans="1:3" x14ac:dyDescent="0.2">
      <c r="A177" s="1"/>
      <c r="B177" s="1"/>
      <c r="C177" s="1"/>
    </row>
    <row r="178" spans="1:3" x14ac:dyDescent="0.2">
      <c r="A178" s="1"/>
      <c r="B178" s="1"/>
      <c r="C178" s="1"/>
    </row>
    <row r="179" spans="1:3" x14ac:dyDescent="0.2">
      <c r="A179" s="1"/>
      <c r="B179" s="1"/>
      <c r="C179" s="1"/>
    </row>
    <row r="180" spans="1:3" x14ac:dyDescent="0.2">
      <c r="A180" s="1"/>
      <c r="B180" s="1"/>
      <c r="C180" s="1"/>
    </row>
    <row r="181" spans="1:3" x14ac:dyDescent="0.2">
      <c r="A181" s="1"/>
      <c r="B181" s="1"/>
      <c r="C181" s="1"/>
    </row>
    <row r="182" spans="1:3" x14ac:dyDescent="0.2">
      <c r="A182" s="1"/>
      <c r="B182" s="1"/>
      <c r="C182" s="1"/>
    </row>
    <row r="183" spans="1:3" x14ac:dyDescent="0.2">
      <c r="A183" s="1"/>
      <c r="B183" s="1"/>
      <c r="C183" s="1"/>
    </row>
    <row r="184" spans="1:3" x14ac:dyDescent="0.2">
      <c r="A184" s="1"/>
      <c r="B184" s="1"/>
      <c r="C184" s="1"/>
    </row>
    <row r="185" spans="1:3" x14ac:dyDescent="0.2">
      <c r="A185" s="1"/>
      <c r="B185" s="1"/>
      <c r="C185" s="1"/>
    </row>
    <row r="186" spans="1:3" x14ac:dyDescent="0.2">
      <c r="A186" s="1"/>
      <c r="B186" s="1"/>
      <c r="C186" s="1"/>
    </row>
    <row r="187" spans="1:3" x14ac:dyDescent="0.2">
      <c r="A187" s="1"/>
      <c r="B187" s="1"/>
      <c r="C187" s="1"/>
    </row>
    <row r="188" spans="1:3" x14ac:dyDescent="0.2">
      <c r="A188" s="1"/>
      <c r="B188" s="1"/>
      <c r="C188" s="1"/>
    </row>
    <row r="189" spans="1:3" x14ac:dyDescent="0.2">
      <c r="A189" s="1"/>
      <c r="B189" s="1"/>
      <c r="C189" s="1"/>
    </row>
    <row r="190" spans="1:3" x14ac:dyDescent="0.2">
      <c r="A190" s="1"/>
      <c r="B190" s="1"/>
      <c r="C190" s="1"/>
    </row>
    <row r="191" spans="1:3" x14ac:dyDescent="0.2">
      <c r="A191" s="1"/>
      <c r="B191" s="1"/>
      <c r="C191" s="1"/>
    </row>
    <row r="192" spans="1:3" x14ac:dyDescent="0.2">
      <c r="A192" s="1"/>
      <c r="B192" s="1"/>
      <c r="C192" s="1"/>
    </row>
    <row r="193" spans="1:3" x14ac:dyDescent="0.2">
      <c r="A193" s="1"/>
      <c r="B193" s="1"/>
      <c r="C193" s="1"/>
    </row>
    <row r="194" spans="1:3" x14ac:dyDescent="0.2">
      <c r="A194" s="1"/>
      <c r="B194" s="1"/>
      <c r="C194" s="1"/>
    </row>
    <row r="195" spans="1:3" x14ac:dyDescent="0.2">
      <c r="A195" s="1"/>
      <c r="B195" s="1"/>
      <c r="C195" s="1"/>
    </row>
  </sheetData>
  <mergeCells count="13">
    <mergeCell ref="A25:B25"/>
    <mergeCell ref="I4:N4"/>
    <mergeCell ref="A6:B6"/>
    <mergeCell ref="A19:B19"/>
    <mergeCell ref="A100:B100"/>
    <mergeCell ref="A98:B98"/>
    <mergeCell ref="A99:B99"/>
    <mergeCell ref="A31:B31"/>
    <mergeCell ref="A42:B42"/>
    <mergeCell ref="A63:B63"/>
    <mergeCell ref="A64:B64"/>
    <mergeCell ref="A76:B76"/>
    <mergeCell ref="A85:B85"/>
  </mergeCells>
  <pageMargins left="0.7" right="0.7" top="0.75" bottom="0.75" header="0.3" footer="0.3"/>
  <pageSetup scale="5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Bandundu et Bas congo</vt:lpstr>
    </vt:vector>
  </TitlesOfParts>
  <Company>UNICEF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UNICEF</dc:creator>
  <cp:lastModifiedBy>Adele Basisulua</cp:lastModifiedBy>
  <dcterms:created xsi:type="dcterms:W3CDTF">2014-05-12T14:43:54Z</dcterms:created>
  <dcterms:modified xsi:type="dcterms:W3CDTF">2014-05-12T15:28:40Z</dcterms:modified>
</cp:coreProperties>
</file>