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Hololive Memes\HoloGTA\"/>
    </mc:Choice>
  </mc:AlternateContent>
  <xr:revisionPtr revIDLastSave="0" documentId="13_ncr:1_{A7561C33-18E3-477D-8D15-E05D42077CA2}" xr6:coauthVersionLast="47" xr6:coauthVersionMax="47" xr10:uidLastSave="{00000000-0000-0000-0000-000000000000}"/>
  <bookViews>
    <workbookView xWindow="7200" yWindow="4365" windowWidth="21600" windowHeight="11835" activeTab="1" xr2:uid="{B8294CA5-9602-4BD1-8687-50662968E268}"/>
  </bookViews>
  <sheets>
    <sheet name="Teams" sheetId="3" r:id="rId1"/>
    <sheet name="Cash" sheetId="1" r:id="rId2"/>
  </sheets>
  <definedNames>
    <definedName name="_xlnm._FilterDatabase" localSheetId="1" hidden="1">Cash!$A$1:$H$1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E61" i="1"/>
  <c r="F60" i="1"/>
  <c r="F59" i="1"/>
  <c r="F58" i="1"/>
  <c r="F57" i="1"/>
  <c r="F56" i="1"/>
  <c r="F55" i="1"/>
  <c r="F54" i="1"/>
  <c r="E57" i="1"/>
  <c r="E56" i="1"/>
  <c r="F53" i="1"/>
  <c r="F52" i="1"/>
  <c r="F51" i="1"/>
  <c r="F50" i="1"/>
  <c r="F49" i="1"/>
  <c r="E51" i="1"/>
  <c r="E50" i="1"/>
  <c r="E49" i="1"/>
  <c r="F48" i="1"/>
  <c r="E48" i="1"/>
  <c r="F455" i="1"/>
  <c r="F661" i="1"/>
  <c r="F660" i="1"/>
  <c r="F659" i="1"/>
  <c r="F657" i="1"/>
  <c r="E657" i="1"/>
  <c r="F658" i="1"/>
  <c r="E658" i="1"/>
  <c r="F655" i="1"/>
  <c r="E655" i="1"/>
  <c r="F656" i="1"/>
  <c r="E656" i="1"/>
  <c r="F653" i="1"/>
  <c r="E653" i="1"/>
  <c r="F654" i="1"/>
  <c r="E654" i="1"/>
  <c r="F651" i="1"/>
  <c r="E651" i="1"/>
  <c r="F652" i="1"/>
  <c r="E652" i="1"/>
  <c r="F76" i="1"/>
  <c r="E76" i="1"/>
  <c r="F74" i="1"/>
  <c r="E74" i="1"/>
  <c r="F75" i="1"/>
  <c r="E75" i="1"/>
  <c r="F72" i="1"/>
  <c r="E72" i="1"/>
  <c r="F73" i="1"/>
  <c r="E73" i="1"/>
  <c r="F70" i="1"/>
  <c r="E70" i="1"/>
  <c r="F68" i="1"/>
  <c r="E68" i="1"/>
  <c r="F91" i="1"/>
  <c r="E91" i="1"/>
  <c r="F89" i="1"/>
  <c r="F706" i="1"/>
  <c r="F705" i="1"/>
  <c r="F676" i="1"/>
  <c r="F675" i="1"/>
  <c r="F586" i="1"/>
  <c r="F241" i="1"/>
  <c r="F585" i="1"/>
  <c r="F571" i="1"/>
  <c r="F570" i="1"/>
  <c r="F541" i="1"/>
  <c r="F539" i="1"/>
  <c r="F540" i="1"/>
  <c r="F537" i="1"/>
  <c r="F496" i="1"/>
  <c r="F494" i="1"/>
  <c r="F495" i="1"/>
  <c r="F493" i="1"/>
  <c r="F466" i="1"/>
  <c r="F465" i="1"/>
  <c r="F331" i="1"/>
  <c r="F301" i="1"/>
  <c r="F300" i="1"/>
  <c r="F271" i="1"/>
  <c r="F270" i="1"/>
  <c r="F240" i="1"/>
  <c r="E240" i="1"/>
  <c r="F237" i="1"/>
  <c r="E237" i="1"/>
  <c r="F196" i="1"/>
  <c r="F195" i="1"/>
  <c r="F16" i="1"/>
  <c r="F14" i="1"/>
  <c r="F330" i="1"/>
  <c r="E330" i="1"/>
  <c r="F329" i="1"/>
  <c r="E329" i="1"/>
  <c r="F327" i="1"/>
  <c r="E327" i="1"/>
  <c r="F325" i="1"/>
  <c r="E325" i="1"/>
  <c r="F323" i="1"/>
  <c r="E323" i="1"/>
  <c r="F324" i="1"/>
  <c r="E324" i="1"/>
  <c r="F321" i="1"/>
  <c r="E321" i="1"/>
  <c r="F322" i="1"/>
  <c r="E322" i="1"/>
  <c r="F319" i="1"/>
  <c r="E319" i="1"/>
  <c r="F320" i="1"/>
  <c r="E320" i="1"/>
  <c r="F406" i="1"/>
  <c r="F404" i="1"/>
  <c r="F405" i="1"/>
  <c r="F403" i="1"/>
  <c r="F402" i="1"/>
  <c r="F400" i="1"/>
  <c r="F401" i="1"/>
  <c r="F398" i="1"/>
  <c r="F399" i="1"/>
  <c r="F396" i="1"/>
  <c r="F391" i="1"/>
  <c r="F389" i="1"/>
  <c r="F269" i="1"/>
  <c r="F267" i="1"/>
  <c r="F268" i="1"/>
  <c r="F266" i="1"/>
  <c r="F265" i="1"/>
  <c r="F263" i="1"/>
  <c r="F264" i="1"/>
  <c r="E270" i="1"/>
  <c r="E266" i="1"/>
  <c r="E265" i="1"/>
  <c r="E263" i="1"/>
  <c r="E195" i="1"/>
  <c r="F194" i="1"/>
  <c r="E194" i="1"/>
  <c r="F193" i="1"/>
  <c r="E193" i="1"/>
  <c r="F190" i="1"/>
  <c r="E190" i="1"/>
  <c r="F188" i="1"/>
  <c r="E188" i="1"/>
  <c r="F186" i="1"/>
  <c r="E186" i="1"/>
  <c r="F184" i="1"/>
  <c r="E184" i="1"/>
  <c r="F185" i="1"/>
  <c r="E185" i="1"/>
  <c r="F178" i="1"/>
  <c r="F181" i="1"/>
  <c r="F180" i="1"/>
  <c r="E180" i="1"/>
  <c r="F179" i="1"/>
  <c r="E179" i="1"/>
  <c r="F177" i="1"/>
  <c r="F176" i="1"/>
  <c r="E176" i="1"/>
  <c r="F175" i="1"/>
  <c r="F166" i="1"/>
  <c r="E166" i="1"/>
  <c r="F15" i="1"/>
  <c r="E15" i="1"/>
  <c r="F12" i="1"/>
  <c r="E12" i="1"/>
  <c r="E13" i="1"/>
  <c r="F13" i="1"/>
  <c r="F10" i="1"/>
  <c r="E10" i="1"/>
  <c r="F11" i="1"/>
  <c r="E11" i="1"/>
  <c r="F8" i="1"/>
  <c r="F9" i="1"/>
  <c r="F6" i="1"/>
  <c r="F7" i="1"/>
  <c r="E405" i="1"/>
  <c r="F462" i="1"/>
  <c r="E462" i="1"/>
  <c r="F492" i="1"/>
  <c r="F490" i="1"/>
  <c r="F491" i="1"/>
  <c r="E491" i="1"/>
  <c r="F488" i="1"/>
  <c r="F484" i="1"/>
  <c r="E484" i="1"/>
  <c r="F485" i="1"/>
  <c r="E485" i="1"/>
  <c r="E568" i="1"/>
  <c r="F569" i="1"/>
  <c r="F568" i="1"/>
  <c r="E569" i="1"/>
  <c r="F567" i="1"/>
  <c r="E567" i="1"/>
  <c r="F584" i="1"/>
  <c r="F582" i="1"/>
  <c r="E582" i="1"/>
  <c r="F704" i="1"/>
  <c r="E704" i="1"/>
  <c r="F703" i="1"/>
  <c r="F538" i="1"/>
  <c r="F535" i="1"/>
  <c r="E535" i="1"/>
  <c r="F536" i="1"/>
  <c r="F533" i="1"/>
  <c r="F534" i="1"/>
  <c r="F531" i="1"/>
  <c r="F532" i="1"/>
  <c r="F530" i="1"/>
  <c r="E530" i="1"/>
  <c r="F565" i="1"/>
  <c r="F566" i="1"/>
  <c r="F583" i="1"/>
  <c r="E583" i="1"/>
  <c r="F580" i="1"/>
  <c r="F581" i="1"/>
  <c r="F579" i="1"/>
  <c r="F673" i="1"/>
  <c r="E673" i="1"/>
  <c r="F670" i="1"/>
  <c r="E670" i="1"/>
  <c r="F671" i="1"/>
  <c r="E671" i="1"/>
  <c r="F668" i="1"/>
  <c r="E668" i="1"/>
  <c r="F702" i="1"/>
  <c r="E702" i="1"/>
  <c r="F700" i="1"/>
  <c r="F701" i="1"/>
  <c r="F698" i="1"/>
  <c r="F87" i="1"/>
  <c r="E87" i="1"/>
  <c r="F85" i="1"/>
  <c r="E85" i="1"/>
  <c r="D91" i="1"/>
  <c r="C91" i="1"/>
  <c r="D89" i="1"/>
  <c r="C89" i="1"/>
  <c r="D90" i="1"/>
  <c r="C90" i="1"/>
  <c r="D88" i="1"/>
  <c r="C88" i="1"/>
  <c r="D87" i="1"/>
  <c r="C87" i="1"/>
  <c r="D85" i="1"/>
  <c r="C85" i="1"/>
  <c r="D86" i="1"/>
  <c r="C86" i="1"/>
  <c r="D83" i="1"/>
  <c r="C83" i="1"/>
  <c r="D84" i="1"/>
  <c r="C84" i="1"/>
  <c r="D82" i="1"/>
  <c r="C82" i="1"/>
  <c r="D81" i="1"/>
  <c r="C81" i="1"/>
  <c r="D80" i="1"/>
  <c r="C80" i="1"/>
  <c r="D79" i="1"/>
  <c r="C79" i="1"/>
  <c r="D78" i="1"/>
  <c r="C78" i="1"/>
  <c r="D77" i="1"/>
  <c r="C77" i="1"/>
  <c r="F385" i="1"/>
  <c r="E385" i="1"/>
  <c r="F382" i="1"/>
  <c r="E382" i="1"/>
  <c r="F380" i="1"/>
  <c r="E380" i="1"/>
  <c r="F384" i="1"/>
  <c r="E384" i="1"/>
  <c r="F463" i="1"/>
  <c r="E463" i="1"/>
  <c r="F460" i="1"/>
  <c r="E460" i="1"/>
  <c r="F461" i="1"/>
  <c r="E461" i="1"/>
  <c r="F458" i="1"/>
  <c r="E458" i="1"/>
  <c r="E401" i="1"/>
  <c r="E398" i="1"/>
  <c r="E399" i="1"/>
  <c r="E396" i="1"/>
  <c r="F397" i="1"/>
  <c r="E397" i="1"/>
  <c r="F394" i="1"/>
  <c r="E394" i="1"/>
  <c r="F395" i="1"/>
  <c r="E395" i="1"/>
  <c r="F574" i="1"/>
  <c r="E574" i="1"/>
  <c r="F575" i="1"/>
  <c r="E575" i="1"/>
  <c r="F234" i="1"/>
  <c r="E234" i="1"/>
  <c r="F231" i="1"/>
  <c r="E231" i="1"/>
  <c r="F232" i="1"/>
  <c r="E232" i="1"/>
  <c r="F229" i="1"/>
  <c r="E229" i="1"/>
  <c r="F230" i="1"/>
  <c r="E230" i="1"/>
  <c r="F227" i="1"/>
  <c r="E227" i="1"/>
  <c r="F173" i="1"/>
  <c r="E173" i="1"/>
  <c r="E174" i="1"/>
  <c r="F174" i="1" s="1"/>
  <c r="F171" i="1"/>
  <c r="F172" i="1"/>
  <c r="E171" i="1"/>
  <c r="E172" i="1"/>
  <c r="F169" i="1"/>
  <c r="E169" i="1"/>
  <c r="F170" i="1"/>
  <c r="E170" i="1"/>
  <c r="F167" i="1"/>
  <c r="E167" i="1"/>
  <c r="E264" i="1"/>
  <c r="F261" i="1"/>
  <c r="E261" i="1"/>
  <c r="F262" i="1"/>
  <c r="E262" i="1"/>
  <c r="F259" i="1"/>
  <c r="E259" i="1"/>
  <c r="F260" i="1"/>
  <c r="E260" i="1"/>
  <c r="F257" i="1"/>
  <c r="E257" i="1"/>
  <c r="E292" i="1"/>
  <c r="F292" i="1"/>
  <c r="F290" i="1"/>
  <c r="E290" i="1"/>
  <c r="F289" i="1"/>
  <c r="E289" i="1"/>
  <c r="F287" i="1"/>
  <c r="E287" i="1"/>
  <c r="F69" i="1"/>
  <c r="E69" i="1"/>
  <c r="F66" i="1"/>
  <c r="E66" i="1"/>
  <c r="F67" i="1"/>
  <c r="E67" i="1"/>
  <c r="F64" i="1"/>
  <c r="E64" i="1"/>
  <c r="F65" i="1"/>
  <c r="E65" i="1"/>
  <c r="F564" i="1"/>
  <c r="E564" i="1"/>
  <c r="F561" i="1"/>
  <c r="E561" i="1"/>
  <c r="F562" i="1"/>
  <c r="E562" i="1"/>
  <c r="F559" i="1"/>
  <c r="E559" i="1"/>
  <c r="F557" i="1"/>
  <c r="E557" i="1"/>
  <c r="F694" i="1"/>
  <c r="E694" i="1"/>
  <c r="F695" i="1"/>
  <c r="E695" i="1"/>
  <c r="F692" i="1"/>
  <c r="E692" i="1"/>
  <c r="E7" i="1"/>
  <c r="F4" i="1"/>
  <c r="E4" i="1"/>
  <c r="F5" i="1"/>
  <c r="E5" i="1"/>
  <c r="F2" i="1"/>
  <c r="E2" i="1"/>
  <c r="F666" i="1"/>
  <c r="E666" i="1"/>
  <c r="F667" i="1"/>
  <c r="E667" i="1"/>
  <c r="F664" i="1"/>
  <c r="E664" i="1"/>
  <c r="F665" i="1"/>
  <c r="E665" i="1"/>
  <c r="F663" i="1"/>
  <c r="E663" i="1"/>
  <c r="F459" i="1"/>
  <c r="E459" i="1"/>
  <c r="F456" i="1"/>
  <c r="E456" i="1"/>
  <c r="F457" i="1"/>
  <c r="F452" i="1"/>
  <c r="E452" i="1"/>
  <c r="F453" i="1"/>
  <c r="E453" i="1"/>
  <c r="E455" i="1"/>
  <c r="F454" i="1"/>
  <c r="E454" i="1"/>
  <c r="E457" i="1"/>
  <c r="D586" i="1"/>
  <c r="C586" i="1"/>
  <c r="D391" i="1"/>
  <c r="C391" i="1"/>
  <c r="D436" i="1"/>
  <c r="C436" i="1"/>
  <c r="D361" i="1"/>
  <c r="C361" i="1"/>
  <c r="D61" i="1"/>
  <c r="C61" i="1"/>
  <c r="D646" i="1"/>
  <c r="C646" i="1"/>
  <c r="D541" i="1"/>
  <c r="C541" i="1"/>
  <c r="D31" i="1"/>
  <c r="C31" i="1"/>
  <c r="D601" i="1"/>
  <c r="C601" i="1"/>
  <c r="D166" i="1"/>
  <c r="C166" i="1"/>
  <c r="D496" i="1"/>
  <c r="C496" i="1"/>
  <c r="D616" i="1"/>
  <c r="C616" i="1"/>
  <c r="D661" i="1"/>
  <c r="C661" i="1"/>
  <c r="D406" i="1"/>
  <c r="C406" i="1"/>
  <c r="D316" i="1"/>
  <c r="C316" i="1"/>
  <c r="D331" i="1"/>
  <c r="C331" i="1"/>
  <c r="D481" i="1"/>
  <c r="C481" i="1"/>
  <c r="D511" i="1"/>
  <c r="C511" i="1"/>
  <c r="D76" i="1"/>
  <c r="C76" i="1"/>
  <c r="D211" i="1"/>
  <c r="C211" i="1"/>
  <c r="D346" i="1"/>
  <c r="C346" i="1"/>
  <c r="D46" i="1"/>
  <c r="C46" i="1"/>
  <c r="D571" i="1"/>
  <c r="C571" i="1"/>
  <c r="D106" i="1"/>
  <c r="C106" i="1"/>
  <c r="D16" i="1"/>
  <c r="C16" i="1"/>
  <c r="D706" i="1"/>
  <c r="C706" i="1"/>
  <c r="D691" i="1"/>
  <c r="C691" i="1"/>
  <c r="D286" i="1"/>
  <c r="C286" i="1"/>
  <c r="D196" i="1"/>
  <c r="C196" i="1"/>
  <c r="D226" i="1"/>
  <c r="C226" i="1"/>
  <c r="D631" i="1"/>
  <c r="C631" i="1"/>
  <c r="D241" i="1"/>
  <c r="C241" i="1"/>
  <c r="D421" i="1"/>
  <c r="C421" i="1"/>
  <c r="D256" i="1"/>
  <c r="C256" i="1"/>
  <c r="D181" i="1"/>
  <c r="C181" i="1"/>
  <c r="D121" i="1"/>
  <c r="C121" i="1"/>
  <c r="D301" i="1"/>
  <c r="C301" i="1"/>
  <c r="D526" i="1"/>
  <c r="C526" i="1"/>
  <c r="D271" i="1"/>
  <c r="C271" i="1"/>
  <c r="D721" i="1"/>
  <c r="C721" i="1"/>
  <c r="D556" i="1"/>
  <c r="C556" i="1"/>
  <c r="D151" i="1"/>
  <c r="C151" i="1"/>
  <c r="D451" i="1"/>
  <c r="C451" i="1"/>
  <c r="D376" i="1"/>
  <c r="C376" i="1"/>
  <c r="D136" i="1"/>
  <c r="C136" i="1"/>
  <c r="D676" i="1"/>
  <c r="C676" i="1"/>
  <c r="C466" i="1"/>
  <c r="D466" i="1"/>
  <c r="D585" i="1"/>
  <c r="C585" i="1"/>
  <c r="D389" i="1"/>
  <c r="C389" i="1"/>
  <c r="D435" i="1"/>
  <c r="C435" i="1"/>
  <c r="D360" i="1"/>
  <c r="C360" i="1"/>
  <c r="D60" i="1"/>
  <c r="C60" i="1"/>
  <c r="D645" i="1"/>
  <c r="C645" i="1"/>
  <c r="D539" i="1"/>
  <c r="C539" i="1"/>
  <c r="D30" i="1"/>
  <c r="C30" i="1"/>
  <c r="D600" i="1"/>
  <c r="C600" i="1"/>
  <c r="D164" i="1"/>
  <c r="C164" i="1"/>
  <c r="D494" i="1"/>
  <c r="C494" i="1"/>
  <c r="D615" i="1"/>
  <c r="C615" i="1"/>
  <c r="D660" i="1"/>
  <c r="C660" i="1"/>
  <c r="D404" i="1"/>
  <c r="C404" i="1"/>
  <c r="D315" i="1"/>
  <c r="C315" i="1"/>
  <c r="D330" i="1"/>
  <c r="C330" i="1"/>
  <c r="D480" i="1"/>
  <c r="C480" i="1"/>
  <c r="D510" i="1"/>
  <c r="C510" i="1"/>
  <c r="D74" i="1"/>
  <c r="C74" i="1"/>
  <c r="D210" i="1"/>
  <c r="C210" i="1"/>
  <c r="D345" i="1"/>
  <c r="C345" i="1"/>
  <c r="D45" i="1"/>
  <c r="C45" i="1"/>
  <c r="D570" i="1"/>
  <c r="C570" i="1"/>
  <c r="D105" i="1"/>
  <c r="C105" i="1"/>
  <c r="D14" i="1"/>
  <c r="C14" i="1"/>
  <c r="D705" i="1"/>
  <c r="C705" i="1"/>
  <c r="D690" i="1"/>
  <c r="C690" i="1"/>
  <c r="D285" i="1"/>
  <c r="C285" i="1"/>
  <c r="D195" i="1"/>
  <c r="C195" i="1"/>
  <c r="D225" i="1"/>
  <c r="C225" i="1"/>
  <c r="D630" i="1"/>
  <c r="C630" i="1"/>
  <c r="D239" i="1"/>
  <c r="C239" i="1"/>
  <c r="D420" i="1"/>
  <c r="C420" i="1"/>
  <c r="D255" i="1"/>
  <c r="C255" i="1"/>
  <c r="D180" i="1"/>
  <c r="C180" i="1"/>
  <c r="D120" i="1"/>
  <c r="C120" i="1"/>
  <c r="D300" i="1"/>
  <c r="C300" i="1"/>
  <c r="D525" i="1"/>
  <c r="C525" i="1"/>
  <c r="D270" i="1"/>
  <c r="C270" i="1"/>
  <c r="D720" i="1"/>
  <c r="C720" i="1"/>
  <c r="D555" i="1"/>
  <c r="C555" i="1"/>
  <c r="D150" i="1"/>
  <c r="C150" i="1"/>
  <c r="D450" i="1"/>
  <c r="C450" i="1"/>
  <c r="D375" i="1"/>
  <c r="C375" i="1"/>
  <c r="D135" i="1"/>
  <c r="C135" i="1"/>
  <c r="D675" i="1"/>
  <c r="C675" i="1"/>
  <c r="D465" i="1"/>
  <c r="C465" i="1"/>
  <c r="D584" i="1"/>
  <c r="C584" i="1"/>
  <c r="D390" i="1"/>
  <c r="C390" i="1"/>
  <c r="D434" i="1"/>
  <c r="C434" i="1"/>
  <c r="D359" i="1"/>
  <c r="C359" i="1"/>
  <c r="D59" i="1"/>
  <c r="C59" i="1"/>
  <c r="D644" i="1"/>
  <c r="C644" i="1"/>
  <c r="D540" i="1"/>
  <c r="C540" i="1"/>
  <c r="D29" i="1"/>
  <c r="C29" i="1"/>
  <c r="D599" i="1"/>
  <c r="C599" i="1"/>
  <c r="D165" i="1"/>
  <c r="C165" i="1"/>
  <c r="D495" i="1"/>
  <c r="C495" i="1"/>
  <c r="D614" i="1"/>
  <c r="C614" i="1"/>
  <c r="D659" i="1"/>
  <c r="C659" i="1"/>
  <c r="D405" i="1"/>
  <c r="C405" i="1"/>
  <c r="D314" i="1"/>
  <c r="C314" i="1"/>
  <c r="D329" i="1"/>
  <c r="C329" i="1"/>
  <c r="D479" i="1"/>
  <c r="C479" i="1"/>
  <c r="D509" i="1"/>
  <c r="C509" i="1"/>
  <c r="D75" i="1"/>
  <c r="C75" i="1"/>
  <c r="D209" i="1"/>
  <c r="C209" i="1"/>
  <c r="D344" i="1"/>
  <c r="C344" i="1"/>
  <c r="D44" i="1"/>
  <c r="C44" i="1"/>
  <c r="D569" i="1"/>
  <c r="C569" i="1"/>
  <c r="D104" i="1"/>
  <c r="C104" i="1"/>
  <c r="D15" i="1"/>
  <c r="C15" i="1"/>
  <c r="D704" i="1"/>
  <c r="C704" i="1"/>
  <c r="D689" i="1"/>
  <c r="C689" i="1"/>
  <c r="D284" i="1"/>
  <c r="C284" i="1"/>
  <c r="D194" i="1"/>
  <c r="C194" i="1"/>
  <c r="D224" i="1"/>
  <c r="C224" i="1"/>
  <c r="D629" i="1"/>
  <c r="C629" i="1"/>
  <c r="D240" i="1"/>
  <c r="C240" i="1"/>
  <c r="D419" i="1"/>
  <c r="C419" i="1"/>
  <c r="D254" i="1"/>
  <c r="C254" i="1"/>
  <c r="D179" i="1"/>
  <c r="C179" i="1"/>
  <c r="D119" i="1"/>
  <c r="C119" i="1"/>
  <c r="D299" i="1"/>
  <c r="C299" i="1"/>
  <c r="D524" i="1"/>
  <c r="C524" i="1"/>
  <c r="D269" i="1"/>
  <c r="C269" i="1"/>
  <c r="D719" i="1"/>
  <c r="C719" i="1"/>
  <c r="D554" i="1"/>
  <c r="C554" i="1"/>
  <c r="D149" i="1"/>
  <c r="C149" i="1"/>
  <c r="D449" i="1"/>
  <c r="C449" i="1"/>
  <c r="D374" i="1"/>
  <c r="C374" i="1"/>
  <c r="D134" i="1"/>
  <c r="C134" i="1"/>
  <c r="D674" i="1"/>
  <c r="C674" i="1"/>
  <c r="C464" i="1"/>
  <c r="D464" i="1"/>
  <c r="D582" i="1"/>
  <c r="C582" i="1"/>
  <c r="D388" i="1"/>
  <c r="C388" i="1"/>
  <c r="D433" i="1"/>
  <c r="C433" i="1"/>
  <c r="D358" i="1"/>
  <c r="C358" i="1"/>
  <c r="D58" i="1"/>
  <c r="C58" i="1"/>
  <c r="D643" i="1"/>
  <c r="C643" i="1"/>
  <c r="D537" i="1"/>
  <c r="C537" i="1"/>
  <c r="D28" i="1"/>
  <c r="C28" i="1"/>
  <c r="D598" i="1"/>
  <c r="C598" i="1"/>
  <c r="D163" i="1"/>
  <c r="C163" i="1"/>
  <c r="D493" i="1"/>
  <c r="C493" i="1"/>
  <c r="D613" i="1"/>
  <c r="C613" i="1"/>
  <c r="D657" i="1"/>
  <c r="C657" i="1"/>
  <c r="D403" i="1"/>
  <c r="C403" i="1"/>
  <c r="D313" i="1"/>
  <c r="C313" i="1"/>
  <c r="D327" i="1"/>
  <c r="C327" i="1"/>
  <c r="D478" i="1"/>
  <c r="C478" i="1"/>
  <c r="D508" i="1"/>
  <c r="C508" i="1"/>
  <c r="D72" i="1"/>
  <c r="C72" i="1"/>
  <c r="D208" i="1"/>
  <c r="C208" i="1"/>
  <c r="D343" i="1"/>
  <c r="C343" i="1"/>
  <c r="D43" i="1"/>
  <c r="C43" i="1"/>
  <c r="D567" i="1"/>
  <c r="C567" i="1"/>
  <c r="D103" i="1"/>
  <c r="C103" i="1"/>
  <c r="D12" i="1"/>
  <c r="C12" i="1"/>
  <c r="D703" i="1"/>
  <c r="C703" i="1"/>
  <c r="D688" i="1"/>
  <c r="C688" i="1"/>
  <c r="D283" i="1"/>
  <c r="C283" i="1"/>
  <c r="D192" i="1"/>
  <c r="C192" i="1"/>
  <c r="D223" i="1"/>
  <c r="C223" i="1"/>
  <c r="D628" i="1"/>
  <c r="C628" i="1"/>
  <c r="D237" i="1"/>
  <c r="C237" i="1"/>
  <c r="D418" i="1"/>
  <c r="C418" i="1"/>
  <c r="D253" i="1"/>
  <c r="C253" i="1"/>
  <c r="D177" i="1"/>
  <c r="C177" i="1"/>
  <c r="D118" i="1"/>
  <c r="C118" i="1"/>
  <c r="D297" i="1"/>
  <c r="C297" i="1"/>
  <c r="D523" i="1"/>
  <c r="C523" i="1"/>
  <c r="D267" i="1"/>
  <c r="C267" i="1"/>
  <c r="D718" i="1"/>
  <c r="C718" i="1"/>
  <c r="D553" i="1"/>
  <c r="C553" i="1"/>
  <c r="D148" i="1"/>
  <c r="C148" i="1"/>
  <c r="D448" i="1"/>
  <c r="C448" i="1"/>
  <c r="D373" i="1"/>
  <c r="C373" i="1"/>
  <c r="D133" i="1"/>
  <c r="C133" i="1"/>
  <c r="D672" i="1"/>
  <c r="C672" i="1"/>
  <c r="D462" i="1"/>
  <c r="C462" i="1"/>
  <c r="D583" i="1"/>
  <c r="C583" i="1"/>
  <c r="D387" i="1"/>
  <c r="C387" i="1"/>
  <c r="D432" i="1"/>
  <c r="C432" i="1"/>
  <c r="D357" i="1"/>
  <c r="C357" i="1"/>
  <c r="D57" i="1"/>
  <c r="C57" i="1"/>
  <c r="D642" i="1"/>
  <c r="C642" i="1"/>
  <c r="D538" i="1"/>
  <c r="C538" i="1"/>
  <c r="D27" i="1"/>
  <c r="C27" i="1"/>
  <c r="D597" i="1"/>
  <c r="C597" i="1"/>
  <c r="D162" i="1"/>
  <c r="C162" i="1"/>
  <c r="D492" i="1"/>
  <c r="C492" i="1"/>
  <c r="D612" i="1"/>
  <c r="C612" i="1"/>
  <c r="D658" i="1"/>
  <c r="C658" i="1"/>
  <c r="D402" i="1"/>
  <c r="C402" i="1"/>
  <c r="D312" i="1"/>
  <c r="C312" i="1"/>
  <c r="D328" i="1"/>
  <c r="C328" i="1"/>
  <c r="D477" i="1"/>
  <c r="C477" i="1"/>
  <c r="D507" i="1"/>
  <c r="C507" i="1"/>
  <c r="D73" i="1"/>
  <c r="C73" i="1"/>
  <c r="D207" i="1"/>
  <c r="C207" i="1"/>
  <c r="D342" i="1"/>
  <c r="C342" i="1"/>
  <c r="D42" i="1"/>
  <c r="C42" i="1"/>
  <c r="D568" i="1"/>
  <c r="C568" i="1"/>
  <c r="D102" i="1"/>
  <c r="C102" i="1"/>
  <c r="D13" i="1"/>
  <c r="C13" i="1"/>
  <c r="D702" i="1"/>
  <c r="C702" i="1"/>
  <c r="D687" i="1"/>
  <c r="C687" i="1"/>
  <c r="D282" i="1"/>
  <c r="C282" i="1"/>
  <c r="D193" i="1"/>
  <c r="C193" i="1"/>
  <c r="D222" i="1"/>
  <c r="C222" i="1"/>
  <c r="D627" i="1"/>
  <c r="C627" i="1"/>
  <c r="D238" i="1"/>
  <c r="C238" i="1"/>
  <c r="D417" i="1"/>
  <c r="C417" i="1"/>
  <c r="D252" i="1"/>
  <c r="C252" i="1"/>
  <c r="D178" i="1"/>
  <c r="C178" i="1"/>
  <c r="D117" i="1"/>
  <c r="C117" i="1"/>
  <c r="D298" i="1"/>
  <c r="C298" i="1"/>
  <c r="D522" i="1"/>
  <c r="C522" i="1"/>
  <c r="D268" i="1"/>
  <c r="C268" i="1"/>
  <c r="D717" i="1"/>
  <c r="C717" i="1"/>
  <c r="D552" i="1"/>
  <c r="C552" i="1"/>
  <c r="D147" i="1"/>
  <c r="C147" i="1"/>
  <c r="D447" i="1"/>
  <c r="C447" i="1"/>
  <c r="D372" i="1"/>
  <c r="C372" i="1"/>
  <c r="D132" i="1"/>
  <c r="C132" i="1"/>
  <c r="D673" i="1"/>
  <c r="C673" i="1"/>
  <c r="D463" i="1"/>
  <c r="C463" i="1"/>
  <c r="D580" i="1"/>
  <c r="C580" i="1"/>
  <c r="D386" i="1"/>
  <c r="C386" i="1"/>
  <c r="D431" i="1"/>
  <c r="C431" i="1"/>
  <c r="D356" i="1"/>
  <c r="C356" i="1"/>
  <c r="D56" i="1"/>
  <c r="C56" i="1"/>
  <c r="D641" i="1"/>
  <c r="C641" i="1"/>
  <c r="D535" i="1"/>
  <c r="C535" i="1"/>
  <c r="D26" i="1"/>
  <c r="C26" i="1"/>
  <c r="D596" i="1"/>
  <c r="C596" i="1"/>
  <c r="D161" i="1"/>
  <c r="C161" i="1"/>
  <c r="D490" i="1"/>
  <c r="C490" i="1"/>
  <c r="D611" i="1"/>
  <c r="C611" i="1"/>
  <c r="D655" i="1"/>
  <c r="C655" i="1"/>
  <c r="D400" i="1"/>
  <c r="C400" i="1"/>
  <c r="D311" i="1"/>
  <c r="C311" i="1"/>
  <c r="D326" i="1"/>
  <c r="C326" i="1"/>
  <c r="D476" i="1"/>
  <c r="C476" i="1"/>
  <c r="D506" i="1"/>
  <c r="C506" i="1"/>
  <c r="D70" i="1"/>
  <c r="C70" i="1"/>
  <c r="D206" i="1"/>
  <c r="C206" i="1"/>
  <c r="D341" i="1"/>
  <c r="C341" i="1"/>
  <c r="D41" i="1"/>
  <c r="C41" i="1"/>
  <c r="D565" i="1"/>
  <c r="C565" i="1"/>
  <c r="D101" i="1"/>
  <c r="C101" i="1"/>
  <c r="D10" i="1"/>
  <c r="C10" i="1"/>
  <c r="D700" i="1"/>
  <c r="C700" i="1"/>
  <c r="D686" i="1"/>
  <c r="C686" i="1"/>
  <c r="D281" i="1"/>
  <c r="C281" i="1"/>
  <c r="D190" i="1"/>
  <c r="C190" i="1"/>
  <c r="D221" i="1"/>
  <c r="C221" i="1"/>
  <c r="D626" i="1"/>
  <c r="C626" i="1"/>
  <c r="D236" i="1"/>
  <c r="C236" i="1"/>
  <c r="D416" i="1"/>
  <c r="C416" i="1"/>
  <c r="D251" i="1"/>
  <c r="C251" i="1"/>
  <c r="D176" i="1"/>
  <c r="C176" i="1"/>
  <c r="D116" i="1"/>
  <c r="C116" i="1"/>
  <c r="D295" i="1"/>
  <c r="C295" i="1"/>
  <c r="D521" i="1"/>
  <c r="C521" i="1"/>
  <c r="D266" i="1"/>
  <c r="C266" i="1"/>
  <c r="D716" i="1"/>
  <c r="C716" i="1"/>
  <c r="D551" i="1"/>
  <c r="C551" i="1"/>
  <c r="D146" i="1"/>
  <c r="C146" i="1"/>
  <c r="D446" i="1"/>
  <c r="C446" i="1"/>
  <c r="D371" i="1"/>
  <c r="C371" i="1"/>
  <c r="D131" i="1"/>
  <c r="C131" i="1"/>
  <c r="D670" i="1"/>
  <c r="C670" i="1"/>
  <c r="D460" i="1"/>
  <c r="C460" i="1"/>
  <c r="D581" i="1"/>
  <c r="C581" i="1"/>
  <c r="D385" i="1"/>
  <c r="C385" i="1"/>
  <c r="D430" i="1"/>
  <c r="C430" i="1"/>
  <c r="D355" i="1"/>
  <c r="C355" i="1"/>
  <c r="D55" i="1"/>
  <c r="C55" i="1"/>
  <c r="D640" i="1"/>
  <c r="C640" i="1"/>
  <c r="D536" i="1"/>
  <c r="C536" i="1"/>
  <c r="D25" i="1"/>
  <c r="C25" i="1"/>
  <c r="D595" i="1"/>
  <c r="C595" i="1"/>
  <c r="D160" i="1"/>
  <c r="C160" i="1"/>
  <c r="D491" i="1"/>
  <c r="C491" i="1"/>
  <c r="D610" i="1"/>
  <c r="C610" i="1"/>
  <c r="D656" i="1"/>
  <c r="C656" i="1"/>
  <c r="D401" i="1"/>
  <c r="C401" i="1"/>
  <c r="D310" i="1"/>
  <c r="C310" i="1"/>
  <c r="D325" i="1"/>
  <c r="C325" i="1"/>
  <c r="D475" i="1"/>
  <c r="C475" i="1"/>
  <c r="D505" i="1"/>
  <c r="C505" i="1"/>
  <c r="D71" i="1"/>
  <c r="C71" i="1"/>
  <c r="D205" i="1"/>
  <c r="C205" i="1"/>
  <c r="D340" i="1"/>
  <c r="C340" i="1"/>
  <c r="D40" i="1"/>
  <c r="C40" i="1"/>
  <c r="D566" i="1"/>
  <c r="C566" i="1"/>
  <c r="D100" i="1"/>
  <c r="C100" i="1"/>
  <c r="D11" i="1"/>
  <c r="C11" i="1"/>
  <c r="D701" i="1"/>
  <c r="C701" i="1"/>
  <c r="D685" i="1"/>
  <c r="C685" i="1"/>
  <c r="D280" i="1"/>
  <c r="C280" i="1"/>
  <c r="D191" i="1"/>
  <c r="C191" i="1"/>
  <c r="D220" i="1"/>
  <c r="C220" i="1"/>
  <c r="D625" i="1"/>
  <c r="C625" i="1"/>
  <c r="D235" i="1"/>
  <c r="C235" i="1"/>
  <c r="D415" i="1"/>
  <c r="C415" i="1"/>
  <c r="D250" i="1"/>
  <c r="C250" i="1"/>
  <c r="D175" i="1"/>
  <c r="C175" i="1"/>
  <c r="D115" i="1"/>
  <c r="C115" i="1"/>
  <c r="D296" i="1"/>
  <c r="C296" i="1"/>
  <c r="D520" i="1"/>
  <c r="C520" i="1"/>
  <c r="D265" i="1"/>
  <c r="C265" i="1"/>
  <c r="D715" i="1"/>
  <c r="C715" i="1"/>
  <c r="D550" i="1"/>
  <c r="C550" i="1"/>
  <c r="D145" i="1"/>
  <c r="C145" i="1"/>
  <c r="D445" i="1"/>
  <c r="C445" i="1"/>
  <c r="D370" i="1"/>
  <c r="C370" i="1"/>
  <c r="D130" i="1"/>
  <c r="C130" i="1"/>
  <c r="D671" i="1"/>
  <c r="C671" i="1"/>
  <c r="D461" i="1"/>
  <c r="C461" i="1"/>
  <c r="D579" i="1"/>
  <c r="C579" i="1"/>
  <c r="D383" i="1"/>
  <c r="C383" i="1"/>
  <c r="D429" i="1"/>
  <c r="C429" i="1"/>
  <c r="D354" i="1"/>
  <c r="C354" i="1"/>
  <c r="D54" i="1"/>
  <c r="C54" i="1"/>
  <c r="D639" i="1"/>
  <c r="C639" i="1"/>
  <c r="D533" i="1"/>
  <c r="C533" i="1"/>
  <c r="D24" i="1"/>
  <c r="C24" i="1"/>
  <c r="D594" i="1"/>
  <c r="C594" i="1"/>
  <c r="D159" i="1"/>
  <c r="C159" i="1"/>
  <c r="D488" i="1"/>
  <c r="C488" i="1"/>
  <c r="D609" i="1"/>
  <c r="C609" i="1"/>
  <c r="D653" i="1"/>
  <c r="C653" i="1"/>
  <c r="D398" i="1"/>
  <c r="C398" i="1"/>
  <c r="D309" i="1"/>
  <c r="C309" i="1"/>
  <c r="D323" i="1"/>
  <c r="C323" i="1"/>
  <c r="D474" i="1"/>
  <c r="C474" i="1"/>
  <c r="D504" i="1"/>
  <c r="C504" i="1"/>
  <c r="D68" i="1"/>
  <c r="C68" i="1"/>
  <c r="D204" i="1"/>
  <c r="C204" i="1"/>
  <c r="D339" i="1"/>
  <c r="C339" i="1"/>
  <c r="D39" i="1"/>
  <c r="C39" i="1"/>
  <c r="D563" i="1"/>
  <c r="C563" i="1"/>
  <c r="D99" i="1"/>
  <c r="C99" i="1"/>
  <c r="D8" i="1"/>
  <c r="C8" i="1"/>
  <c r="D698" i="1"/>
  <c r="C698" i="1"/>
  <c r="D684" i="1"/>
  <c r="C684" i="1"/>
  <c r="D279" i="1"/>
  <c r="C279" i="1"/>
  <c r="D188" i="1"/>
  <c r="C188" i="1"/>
  <c r="D219" i="1"/>
  <c r="C219" i="1"/>
  <c r="D624" i="1"/>
  <c r="C624" i="1"/>
  <c r="D233" i="1"/>
  <c r="C233" i="1"/>
  <c r="D414" i="1"/>
  <c r="C414" i="1"/>
  <c r="D249" i="1"/>
  <c r="C249" i="1"/>
  <c r="D173" i="1"/>
  <c r="C173" i="1"/>
  <c r="D114" i="1"/>
  <c r="C114" i="1"/>
  <c r="D294" i="1"/>
  <c r="C294" i="1"/>
  <c r="D519" i="1"/>
  <c r="C519" i="1"/>
  <c r="D263" i="1"/>
  <c r="C263" i="1"/>
  <c r="D714" i="1"/>
  <c r="C714" i="1"/>
  <c r="D549" i="1"/>
  <c r="C549" i="1"/>
  <c r="D144" i="1"/>
  <c r="C144" i="1"/>
  <c r="D444" i="1"/>
  <c r="C444" i="1"/>
  <c r="D369" i="1"/>
  <c r="C369" i="1"/>
  <c r="D129" i="1"/>
  <c r="C129" i="1"/>
  <c r="D668" i="1"/>
  <c r="C668" i="1"/>
  <c r="D458" i="1"/>
  <c r="C458" i="1"/>
  <c r="D578" i="1"/>
  <c r="C578" i="1"/>
  <c r="D384" i="1"/>
  <c r="C384" i="1"/>
  <c r="D428" i="1"/>
  <c r="C428" i="1"/>
  <c r="D353" i="1"/>
  <c r="C353" i="1"/>
  <c r="D53" i="1"/>
  <c r="C53" i="1"/>
  <c r="D638" i="1"/>
  <c r="C638" i="1"/>
  <c r="D534" i="1"/>
  <c r="C534" i="1"/>
  <c r="D23" i="1"/>
  <c r="C23" i="1"/>
  <c r="D593" i="1"/>
  <c r="C593" i="1"/>
  <c r="D158" i="1"/>
  <c r="C158" i="1"/>
  <c r="D489" i="1"/>
  <c r="C489" i="1"/>
  <c r="D608" i="1"/>
  <c r="C608" i="1"/>
  <c r="D654" i="1"/>
  <c r="C654" i="1"/>
  <c r="D399" i="1"/>
  <c r="C399" i="1"/>
  <c r="D308" i="1"/>
  <c r="C308" i="1"/>
  <c r="D324" i="1"/>
  <c r="C324" i="1"/>
  <c r="D473" i="1"/>
  <c r="C473" i="1"/>
  <c r="D503" i="1"/>
  <c r="C503" i="1"/>
  <c r="D69" i="1"/>
  <c r="C69" i="1"/>
  <c r="D203" i="1"/>
  <c r="C203" i="1"/>
  <c r="D338" i="1"/>
  <c r="C338" i="1"/>
  <c r="D38" i="1"/>
  <c r="C38" i="1"/>
  <c r="D564" i="1"/>
  <c r="C564" i="1"/>
  <c r="D98" i="1"/>
  <c r="C98" i="1"/>
  <c r="D9" i="1"/>
  <c r="C9" i="1"/>
  <c r="D699" i="1"/>
  <c r="C699" i="1"/>
  <c r="D683" i="1"/>
  <c r="C683" i="1"/>
  <c r="D278" i="1"/>
  <c r="C278" i="1"/>
  <c r="D189" i="1"/>
  <c r="C189" i="1"/>
  <c r="D218" i="1"/>
  <c r="C218" i="1"/>
  <c r="D623" i="1"/>
  <c r="C623" i="1"/>
  <c r="D234" i="1"/>
  <c r="C234" i="1"/>
  <c r="D413" i="1"/>
  <c r="C413" i="1"/>
  <c r="D248" i="1"/>
  <c r="C248" i="1"/>
  <c r="D174" i="1"/>
  <c r="C174" i="1"/>
  <c r="D113" i="1"/>
  <c r="C113" i="1"/>
  <c r="D293" i="1"/>
  <c r="C293" i="1"/>
  <c r="D518" i="1"/>
  <c r="C518" i="1"/>
  <c r="D264" i="1"/>
  <c r="C264" i="1"/>
  <c r="D713" i="1"/>
  <c r="C713" i="1"/>
  <c r="D548" i="1"/>
  <c r="C548" i="1"/>
  <c r="D143" i="1"/>
  <c r="C143" i="1"/>
  <c r="D443" i="1"/>
  <c r="C443" i="1"/>
  <c r="D368" i="1"/>
  <c r="C368" i="1"/>
  <c r="D128" i="1"/>
  <c r="C128" i="1"/>
  <c r="D669" i="1"/>
  <c r="C669" i="1"/>
  <c r="D459" i="1"/>
  <c r="C459" i="1"/>
  <c r="D576" i="1"/>
  <c r="C576" i="1"/>
  <c r="D381" i="1"/>
  <c r="C381" i="1"/>
  <c r="D427" i="1"/>
  <c r="C427" i="1"/>
  <c r="D352" i="1"/>
  <c r="C352" i="1"/>
  <c r="D52" i="1"/>
  <c r="C52" i="1"/>
  <c r="D637" i="1"/>
  <c r="C637" i="1"/>
  <c r="D531" i="1"/>
  <c r="C531" i="1"/>
  <c r="D22" i="1"/>
  <c r="C22" i="1"/>
  <c r="D592" i="1"/>
  <c r="C592" i="1"/>
  <c r="D156" i="1"/>
  <c r="C156" i="1"/>
  <c r="D486" i="1"/>
  <c r="C486" i="1"/>
  <c r="D607" i="1"/>
  <c r="C607" i="1"/>
  <c r="D651" i="1"/>
  <c r="C651" i="1"/>
  <c r="D396" i="1"/>
  <c r="C396" i="1"/>
  <c r="D307" i="1"/>
  <c r="C307" i="1"/>
  <c r="D321" i="1"/>
  <c r="C321" i="1"/>
  <c r="D472" i="1"/>
  <c r="C472" i="1"/>
  <c r="D502" i="1"/>
  <c r="C502" i="1"/>
  <c r="D66" i="1"/>
  <c r="C66" i="1"/>
  <c r="D202" i="1"/>
  <c r="C202" i="1"/>
  <c r="D337" i="1"/>
  <c r="C337" i="1"/>
  <c r="D37" i="1"/>
  <c r="C37" i="1"/>
  <c r="D561" i="1"/>
  <c r="C561" i="1"/>
  <c r="D97" i="1"/>
  <c r="C97" i="1"/>
  <c r="D6" i="1"/>
  <c r="C6" i="1"/>
  <c r="D696" i="1"/>
  <c r="C696" i="1"/>
  <c r="D682" i="1"/>
  <c r="C682" i="1"/>
  <c r="D277" i="1"/>
  <c r="C277" i="1"/>
  <c r="D186" i="1"/>
  <c r="C186" i="1"/>
  <c r="D217" i="1"/>
  <c r="C217" i="1"/>
  <c r="D622" i="1"/>
  <c r="C622" i="1"/>
  <c r="D231" i="1"/>
  <c r="C231" i="1"/>
  <c r="D412" i="1"/>
  <c r="C412" i="1"/>
  <c r="D247" i="1"/>
  <c r="C247" i="1"/>
  <c r="D171" i="1"/>
  <c r="C171" i="1"/>
  <c r="D112" i="1"/>
  <c r="C112" i="1"/>
  <c r="D292" i="1"/>
  <c r="C292" i="1"/>
  <c r="D517" i="1"/>
  <c r="C517" i="1"/>
  <c r="D261" i="1"/>
  <c r="C261" i="1"/>
  <c r="D712" i="1"/>
  <c r="C712" i="1"/>
  <c r="D547" i="1"/>
  <c r="C547" i="1"/>
  <c r="D142" i="1"/>
  <c r="C142" i="1"/>
  <c r="D442" i="1"/>
  <c r="C442" i="1"/>
  <c r="D367" i="1"/>
  <c r="C367" i="1"/>
  <c r="D127" i="1"/>
  <c r="C127" i="1"/>
  <c r="D666" i="1"/>
  <c r="C666" i="1"/>
  <c r="D456" i="1"/>
  <c r="C456" i="1"/>
  <c r="D577" i="1"/>
  <c r="C577" i="1"/>
  <c r="D382" i="1"/>
  <c r="C382" i="1"/>
  <c r="D426" i="1"/>
  <c r="C426" i="1"/>
  <c r="D351" i="1"/>
  <c r="C351" i="1"/>
  <c r="D51" i="1"/>
  <c r="C51" i="1"/>
  <c r="D636" i="1"/>
  <c r="C636" i="1"/>
  <c r="D532" i="1"/>
  <c r="C532" i="1"/>
  <c r="D21" i="1"/>
  <c r="C21" i="1"/>
  <c r="D591" i="1"/>
  <c r="C591" i="1"/>
  <c r="D157" i="1"/>
  <c r="C157" i="1"/>
  <c r="D487" i="1"/>
  <c r="C487" i="1"/>
  <c r="D606" i="1"/>
  <c r="C606" i="1"/>
  <c r="D652" i="1"/>
  <c r="C652" i="1"/>
  <c r="D397" i="1"/>
  <c r="C397" i="1"/>
  <c r="D306" i="1"/>
  <c r="C306" i="1"/>
  <c r="D322" i="1"/>
  <c r="C322" i="1"/>
  <c r="D471" i="1"/>
  <c r="C471" i="1"/>
  <c r="D501" i="1"/>
  <c r="C501" i="1"/>
  <c r="D67" i="1"/>
  <c r="C67" i="1"/>
  <c r="D201" i="1"/>
  <c r="C201" i="1"/>
  <c r="D336" i="1"/>
  <c r="C336" i="1"/>
  <c r="D36" i="1"/>
  <c r="C36" i="1"/>
  <c r="D562" i="1"/>
  <c r="C562" i="1"/>
  <c r="D96" i="1"/>
  <c r="C96" i="1"/>
  <c r="D7" i="1"/>
  <c r="C7" i="1"/>
  <c r="D697" i="1"/>
  <c r="C697" i="1"/>
  <c r="D681" i="1"/>
  <c r="C681" i="1"/>
  <c r="D276" i="1"/>
  <c r="C276" i="1"/>
  <c r="D187" i="1"/>
  <c r="C187" i="1"/>
  <c r="D216" i="1"/>
  <c r="C216" i="1"/>
  <c r="D621" i="1"/>
  <c r="C621" i="1"/>
  <c r="D232" i="1"/>
  <c r="C232" i="1"/>
  <c r="D411" i="1"/>
  <c r="C411" i="1"/>
  <c r="D246" i="1"/>
  <c r="C246" i="1"/>
  <c r="D172" i="1"/>
  <c r="C172" i="1"/>
  <c r="D111" i="1"/>
  <c r="C111" i="1"/>
  <c r="D291" i="1"/>
  <c r="C291" i="1"/>
  <c r="D516" i="1"/>
  <c r="C516" i="1"/>
  <c r="D262" i="1"/>
  <c r="C262" i="1"/>
  <c r="D711" i="1"/>
  <c r="C711" i="1"/>
  <c r="D546" i="1"/>
  <c r="C546" i="1"/>
  <c r="D141" i="1"/>
  <c r="C141" i="1"/>
  <c r="D441" i="1"/>
  <c r="C441" i="1"/>
  <c r="D366" i="1"/>
  <c r="C366" i="1"/>
  <c r="D126" i="1"/>
  <c r="C126" i="1"/>
  <c r="D667" i="1"/>
  <c r="C667" i="1"/>
  <c r="D457" i="1"/>
  <c r="C457" i="1"/>
  <c r="D574" i="1"/>
  <c r="C574" i="1"/>
  <c r="D380" i="1"/>
  <c r="C380" i="1"/>
  <c r="D425" i="1"/>
  <c r="C425" i="1"/>
  <c r="D350" i="1"/>
  <c r="C350" i="1"/>
  <c r="D50" i="1"/>
  <c r="C50" i="1"/>
  <c r="D635" i="1"/>
  <c r="C635" i="1"/>
  <c r="D529" i="1"/>
  <c r="C529" i="1"/>
  <c r="D20" i="1"/>
  <c r="C20" i="1"/>
  <c r="D590" i="1"/>
  <c r="C590" i="1"/>
  <c r="D154" i="1"/>
  <c r="C154" i="1"/>
  <c r="D484" i="1"/>
  <c r="C484" i="1"/>
  <c r="D605" i="1"/>
  <c r="C605" i="1"/>
  <c r="D649" i="1"/>
  <c r="C649" i="1"/>
  <c r="D394" i="1"/>
  <c r="C394" i="1"/>
  <c r="D305" i="1"/>
  <c r="C305" i="1"/>
  <c r="D319" i="1"/>
  <c r="C319" i="1"/>
  <c r="D470" i="1"/>
  <c r="C470" i="1"/>
  <c r="D500" i="1"/>
  <c r="C500" i="1"/>
  <c r="D64" i="1"/>
  <c r="C64" i="1"/>
  <c r="D200" i="1"/>
  <c r="C200" i="1"/>
  <c r="D335" i="1"/>
  <c r="C335" i="1"/>
  <c r="D35" i="1"/>
  <c r="C35" i="1"/>
  <c r="D559" i="1"/>
  <c r="C559" i="1"/>
  <c r="D95" i="1"/>
  <c r="C95" i="1"/>
  <c r="D4" i="1"/>
  <c r="C4" i="1"/>
  <c r="D694" i="1"/>
  <c r="C694" i="1"/>
  <c r="D680" i="1"/>
  <c r="C680" i="1"/>
  <c r="D275" i="1"/>
  <c r="C275" i="1"/>
  <c r="D184" i="1"/>
  <c r="C184" i="1"/>
  <c r="D215" i="1"/>
  <c r="C215" i="1"/>
  <c r="D620" i="1"/>
  <c r="C620" i="1"/>
  <c r="D229" i="1"/>
  <c r="C229" i="1"/>
  <c r="D410" i="1"/>
  <c r="C410" i="1"/>
  <c r="D245" i="1"/>
  <c r="C245" i="1"/>
  <c r="D169" i="1"/>
  <c r="C169" i="1"/>
  <c r="D110" i="1"/>
  <c r="C110" i="1"/>
  <c r="D290" i="1"/>
  <c r="C290" i="1"/>
  <c r="D515" i="1"/>
  <c r="C515" i="1"/>
  <c r="D259" i="1"/>
  <c r="C259" i="1"/>
  <c r="D710" i="1"/>
  <c r="C710" i="1"/>
  <c r="D545" i="1"/>
  <c r="C545" i="1"/>
  <c r="D140" i="1"/>
  <c r="C140" i="1"/>
  <c r="D440" i="1"/>
  <c r="C440" i="1"/>
  <c r="D365" i="1"/>
  <c r="C365" i="1"/>
  <c r="D125" i="1"/>
  <c r="C125" i="1"/>
  <c r="D664" i="1"/>
  <c r="C664" i="1"/>
  <c r="D454" i="1"/>
  <c r="C454" i="1"/>
  <c r="C572" i="1"/>
  <c r="C377" i="1"/>
  <c r="C423" i="1"/>
  <c r="C348" i="1"/>
  <c r="C48" i="1"/>
  <c r="C633" i="1"/>
  <c r="C527" i="1"/>
  <c r="C18" i="1"/>
  <c r="C588" i="1"/>
  <c r="C153" i="1"/>
  <c r="C483" i="1"/>
  <c r="C603" i="1"/>
  <c r="C647" i="1"/>
  <c r="C392" i="1"/>
  <c r="C303" i="1"/>
  <c r="C317" i="1"/>
  <c r="C468" i="1"/>
  <c r="C498" i="1"/>
  <c r="C62" i="1"/>
  <c r="C198" i="1"/>
  <c r="C333" i="1"/>
  <c r="C33" i="1"/>
  <c r="C557" i="1"/>
  <c r="C93" i="1"/>
  <c r="C2" i="1"/>
  <c r="C692" i="1"/>
  <c r="C678" i="1"/>
  <c r="C273" i="1"/>
  <c r="C183" i="1"/>
  <c r="C213" i="1"/>
  <c r="C618" i="1"/>
  <c r="C227" i="1"/>
  <c r="C408" i="1"/>
  <c r="C243" i="1"/>
  <c r="C167" i="1"/>
  <c r="C108" i="1"/>
  <c r="C287" i="1"/>
  <c r="C513" i="1"/>
  <c r="C257" i="1"/>
  <c r="C708" i="1"/>
  <c r="C543" i="1"/>
  <c r="C138" i="1"/>
  <c r="C438" i="1"/>
  <c r="C363" i="1"/>
  <c r="C123" i="1"/>
  <c r="C662" i="1"/>
  <c r="D572" i="1"/>
  <c r="D377" i="1"/>
  <c r="D423" i="1"/>
  <c r="D348" i="1"/>
  <c r="D48" i="1"/>
  <c r="D633" i="1"/>
  <c r="D527" i="1"/>
  <c r="D18" i="1"/>
  <c r="D588" i="1"/>
  <c r="D153" i="1"/>
  <c r="D483" i="1"/>
  <c r="D603" i="1"/>
  <c r="D647" i="1"/>
  <c r="D392" i="1"/>
  <c r="D303" i="1"/>
  <c r="D317" i="1"/>
  <c r="D468" i="1"/>
  <c r="D498" i="1"/>
  <c r="D62" i="1"/>
  <c r="D198" i="1"/>
  <c r="D333" i="1"/>
  <c r="D33" i="1"/>
  <c r="D557" i="1"/>
  <c r="D93" i="1"/>
  <c r="D2" i="1"/>
  <c r="D692" i="1"/>
  <c r="D678" i="1"/>
  <c r="D273" i="1"/>
  <c r="D183" i="1"/>
  <c r="D213" i="1"/>
  <c r="D618" i="1"/>
  <c r="D227" i="1"/>
  <c r="D408" i="1"/>
  <c r="D243" i="1"/>
  <c r="D167" i="1"/>
  <c r="D108" i="1"/>
  <c r="D287" i="1"/>
  <c r="D513" i="1"/>
  <c r="D257" i="1"/>
  <c r="D708" i="1"/>
  <c r="D543" i="1"/>
  <c r="D138" i="1"/>
  <c r="D438" i="1"/>
  <c r="D363" i="1"/>
  <c r="D123" i="1"/>
  <c r="D662" i="1"/>
  <c r="D453" i="1"/>
  <c r="C453" i="1"/>
  <c r="D575" i="1"/>
  <c r="C575" i="1"/>
  <c r="D379" i="1"/>
  <c r="C379" i="1"/>
  <c r="D424" i="1"/>
  <c r="C424" i="1"/>
  <c r="D349" i="1"/>
  <c r="C349" i="1"/>
  <c r="D49" i="1"/>
  <c r="C49" i="1"/>
  <c r="D634" i="1"/>
  <c r="C634" i="1"/>
  <c r="D530" i="1"/>
  <c r="C530" i="1"/>
  <c r="D19" i="1"/>
  <c r="C19" i="1"/>
  <c r="D589" i="1"/>
  <c r="C589" i="1"/>
  <c r="D155" i="1"/>
  <c r="C155" i="1"/>
  <c r="D485" i="1"/>
  <c r="C485" i="1"/>
  <c r="D604" i="1"/>
  <c r="C604" i="1"/>
  <c r="D650" i="1"/>
  <c r="C650" i="1"/>
  <c r="D395" i="1"/>
  <c r="C395" i="1"/>
  <c r="D304" i="1"/>
  <c r="C304" i="1"/>
  <c r="D320" i="1"/>
  <c r="C320" i="1"/>
  <c r="D469" i="1"/>
  <c r="C469" i="1"/>
  <c r="D499" i="1"/>
  <c r="C499" i="1"/>
  <c r="D65" i="1"/>
  <c r="C65" i="1"/>
  <c r="D199" i="1"/>
  <c r="C199" i="1"/>
  <c r="D334" i="1"/>
  <c r="C334" i="1"/>
  <c r="D34" i="1"/>
  <c r="C34" i="1"/>
  <c r="D560" i="1"/>
  <c r="C560" i="1"/>
  <c r="D94" i="1"/>
  <c r="C94" i="1"/>
  <c r="D5" i="1"/>
  <c r="C5" i="1"/>
  <c r="D695" i="1"/>
  <c r="C695" i="1"/>
  <c r="D679" i="1"/>
  <c r="C679" i="1"/>
  <c r="D274" i="1"/>
  <c r="C274" i="1"/>
  <c r="D185" i="1"/>
  <c r="C185" i="1"/>
  <c r="D214" i="1"/>
  <c r="C214" i="1"/>
  <c r="D619" i="1"/>
  <c r="C619" i="1"/>
  <c r="D230" i="1"/>
  <c r="C230" i="1"/>
  <c r="D409" i="1"/>
  <c r="C409" i="1"/>
  <c r="D244" i="1"/>
  <c r="C244" i="1"/>
  <c r="D170" i="1"/>
  <c r="C170" i="1"/>
  <c r="D109" i="1"/>
  <c r="C109" i="1"/>
  <c r="D289" i="1"/>
  <c r="C289" i="1"/>
  <c r="D514" i="1"/>
  <c r="C514" i="1"/>
  <c r="D260" i="1"/>
  <c r="C260" i="1"/>
  <c r="D709" i="1"/>
  <c r="C709" i="1"/>
  <c r="D544" i="1"/>
  <c r="C544" i="1"/>
  <c r="D139" i="1"/>
  <c r="C139" i="1"/>
  <c r="D439" i="1"/>
  <c r="C439" i="1"/>
  <c r="D364" i="1"/>
  <c r="C364" i="1"/>
  <c r="D124" i="1"/>
  <c r="C124" i="1"/>
  <c r="D665" i="1"/>
  <c r="C665" i="1"/>
  <c r="D455" i="1"/>
  <c r="C455" i="1"/>
  <c r="D573" i="1"/>
  <c r="C573" i="1"/>
  <c r="D378" i="1"/>
  <c r="C378" i="1"/>
  <c r="D422" i="1"/>
  <c r="C422" i="1"/>
  <c r="D347" i="1"/>
  <c r="C347" i="1"/>
  <c r="D47" i="1"/>
  <c r="C47" i="1"/>
  <c r="D632" i="1"/>
  <c r="C632" i="1"/>
  <c r="D528" i="1"/>
  <c r="C528" i="1"/>
  <c r="D17" i="1"/>
  <c r="C17" i="1"/>
  <c r="D587" i="1"/>
  <c r="C587" i="1"/>
  <c r="D152" i="1"/>
  <c r="C152" i="1"/>
  <c r="D482" i="1"/>
  <c r="C482" i="1"/>
  <c r="D602" i="1"/>
  <c r="C602" i="1"/>
  <c r="D648" i="1"/>
  <c r="C648" i="1"/>
  <c r="D393" i="1"/>
  <c r="C393" i="1"/>
  <c r="D302" i="1"/>
  <c r="C302" i="1"/>
  <c r="D318" i="1"/>
  <c r="C318" i="1"/>
  <c r="D467" i="1"/>
  <c r="C467" i="1"/>
  <c r="D497" i="1"/>
  <c r="C497" i="1"/>
  <c r="D63" i="1"/>
  <c r="C63" i="1"/>
  <c r="D197" i="1"/>
  <c r="C197" i="1"/>
  <c r="D332" i="1"/>
  <c r="C332" i="1"/>
  <c r="D32" i="1"/>
  <c r="C32" i="1"/>
  <c r="D558" i="1"/>
  <c r="C558" i="1"/>
  <c r="D92" i="1"/>
  <c r="C92" i="1"/>
  <c r="D3" i="1"/>
  <c r="C3" i="1"/>
  <c r="D693" i="1"/>
  <c r="C693" i="1"/>
  <c r="D677" i="1"/>
  <c r="C677" i="1"/>
  <c r="D272" i="1"/>
  <c r="C272" i="1"/>
  <c r="D182" i="1"/>
  <c r="C182" i="1"/>
  <c r="D212" i="1"/>
  <c r="C212" i="1"/>
  <c r="D617" i="1"/>
  <c r="C617" i="1"/>
  <c r="D228" i="1"/>
  <c r="C228" i="1"/>
  <c r="D407" i="1"/>
  <c r="C407" i="1"/>
  <c r="D242" i="1"/>
  <c r="C242" i="1"/>
  <c r="D168" i="1"/>
  <c r="C168" i="1"/>
  <c r="D107" i="1"/>
  <c r="C107" i="1"/>
  <c r="D288" i="1"/>
  <c r="C288" i="1"/>
  <c r="D512" i="1"/>
  <c r="C512" i="1"/>
  <c r="D258" i="1"/>
  <c r="C258" i="1"/>
  <c r="D707" i="1"/>
  <c r="C707" i="1"/>
  <c r="D542" i="1"/>
  <c r="C542" i="1"/>
  <c r="D137" i="1"/>
  <c r="C137" i="1"/>
  <c r="D437" i="1"/>
  <c r="C437" i="1"/>
  <c r="D362" i="1"/>
  <c r="C362" i="1"/>
  <c r="D122" i="1"/>
  <c r="C122" i="1"/>
  <c r="D663" i="1"/>
  <c r="C663" i="1"/>
  <c r="D452" i="1"/>
  <c r="C452" i="1"/>
</calcChain>
</file>

<file path=xl/sharedStrings.xml><?xml version="1.0" encoding="utf-8"?>
<sst xmlns="http://schemas.openxmlformats.org/spreadsheetml/2006/main" count="1602" uniqueCount="101">
  <si>
    <t>Team</t>
  </si>
  <si>
    <t>Police</t>
  </si>
  <si>
    <t>Player</t>
  </si>
  <si>
    <t>Subaru</t>
  </si>
  <si>
    <t>Botan</t>
  </si>
  <si>
    <t>La+</t>
  </si>
  <si>
    <t>Matsuri</t>
  </si>
  <si>
    <t>Calli</t>
  </si>
  <si>
    <t>Zeta</t>
  </si>
  <si>
    <t>Iroha</t>
  </si>
  <si>
    <t>Noel</t>
  </si>
  <si>
    <t>Kanade</t>
  </si>
  <si>
    <t>Biboo</t>
  </si>
  <si>
    <t>Medic</t>
  </si>
  <si>
    <t>Fubuki</t>
  </si>
  <si>
    <t>Iofi</t>
  </si>
  <si>
    <t>Luna</t>
  </si>
  <si>
    <t>Ina</t>
  </si>
  <si>
    <t>Ririka</t>
  </si>
  <si>
    <t>Hajime</t>
  </si>
  <si>
    <t>Fuwamoco</t>
  </si>
  <si>
    <t>Irys</t>
  </si>
  <si>
    <t>Towa</t>
  </si>
  <si>
    <t>Aki</t>
  </si>
  <si>
    <t>Bae</t>
  </si>
  <si>
    <t>Pekora</t>
  </si>
  <si>
    <t>Anya</t>
  </si>
  <si>
    <t>Koyori</t>
  </si>
  <si>
    <t>Haachama</t>
  </si>
  <si>
    <t>Ayame</t>
  </si>
  <si>
    <t>Mumei</t>
  </si>
  <si>
    <t>Gang</t>
  </si>
  <si>
    <t>Bakery</t>
  </si>
  <si>
    <t>Mio</t>
  </si>
  <si>
    <t>Korone</t>
  </si>
  <si>
    <t>Kanata</t>
  </si>
  <si>
    <t>Sora</t>
  </si>
  <si>
    <t>Lui</t>
  </si>
  <si>
    <t>Diner</t>
  </si>
  <si>
    <t>Neko Café</t>
  </si>
  <si>
    <t>Ollie</t>
  </si>
  <si>
    <t>Reine</t>
  </si>
  <si>
    <t>Moona</t>
  </si>
  <si>
    <t>Miko</t>
  </si>
  <si>
    <t>Suisei</t>
  </si>
  <si>
    <t>Ceci</t>
  </si>
  <si>
    <t>Gigi</t>
  </si>
  <si>
    <t>Raora</t>
  </si>
  <si>
    <t>Mechanic</t>
  </si>
  <si>
    <t>Okayu</t>
  </si>
  <si>
    <t>Roboco</t>
  </si>
  <si>
    <t>Ao</t>
  </si>
  <si>
    <t>Kronii</t>
  </si>
  <si>
    <t>Ame</t>
  </si>
  <si>
    <t>Marine</t>
  </si>
  <si>
    <t>Lamy</t>
  </si>
  <si>
    <t>Cabaret Club</t>
  </si>
  <si>
    <t>Ice Cream Van</t>
  </si>
  <si>
    <t>Journalist</t>
  </si>
  <si>
    <t>Polka</t>
  </si>
  <si>
    <t>Date</t>
  </si>
  <si>
    <t>Time</t>
  </si>
  <si>
    <t>Notes</t>
  </si>
  <si>
    <t>Cash (Thousands)</t>
  </si>
  <si>
    <t>Assets (Thousands)</t>
  </si>
  <si>
    <t>10M Deduction at 3:29:56 for Police Upgrade?</t>
  </si>
  <si>
    <t>100M Gang Hideout Purchased</t>
  </si>
  <si>
    <t>22M Car</t>
  </si>
  <si>
    <t>Pooled money to Aki for hideout</t>
  </si>
  <si>
    <t>Gang pooled money to Aki for hideout</t>
  </si>
  <si>
    <t>12M car</t>
  </si>
  <si>
    <t>Taxi</t>
  </si>
  <si>
    <t>Armed robbery</t>
  </si>
  <si>
    <t>10M house</t>
  </si>
  <si>
    <t>Hours</t>
  </si>
  <si>
    <t>Selling drugs</t>
  </si>
  <si>
    <t>Azki scammed</t>
  </si>
  <si>
    <t>AZKi</t>
  </si>
  <si>
    <t>Pole dancing</t>
  </si>
  <si>
    <t>29M car</t>
  </si>
  <si>
    <t>24M car</t>
  </si>
  <si>
    <t>168M car</t>
  </si>
  <si>
    <t>5.5M car</t>
  </si>
  <si>
    <t>347M Plane</t>
  </si>
  <si>
    <t>Gambling losses</t>
  </si>
  <si>
    <t>180M car, Sent AZKi 24m cut</t>
  </si>
  <si>
    <t>11M car</t>
  </si>
  <si>
    <t>Bought 15M RPGs</t>
  </si>
  <si>
    <t>20M burger car</t>
  </si>
  <si>
    <t>5M baby carrot car, Sent 55M car</t>
  </si>
  <si>
    <t>55M car</t>
  </si>
  <si>
    <t>104M heli, Bought 15M RPGs</t>
  </si>
  <si>
    <t>75M chips</t>
  </si>
  <si>
    <t>40M chips</t>
  </si>
  <si>
    <t>29M given to Watame, Kanade</t>
  </si>
  <si>
    <t>5m bike</t>
  </si>
  <si>
    <t>70M car</t>
  </si>
  <si>
    <t>91M car</t>
  </si>
  <si>
    <t>5M piano</t>
  </si>
  <si>
    <t>100M house</t>
  </si>
  <si>
    <t>30M 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</si>
</sst>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8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D08C-EF31-4321-ABDB-A2C47429D172}">
  <dimension ref="A1:B50"/>
  <sheetViews>
    <sheetView topLeftCell="A40" workbookViewId="0">
      <selection activeCell="B51" sqref="B51"/>
    </sheetView>
  </sheetViews>
  <sheetFormatPr defaultRowHeight="15" x14ac:dyDescent="0.25"/>
  <cols>
    <col min="1" max="1" width="15.7109375" customWidth="1"/>
    <col min="2" max="2" width="10.85546875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43</v>
      </c>
    </row>
    <row r="3" spans="1:2" x14ac:dyDescent="0.25">
      <c r="A3" t="s">
        <v>1</v>
      </c>
      <c r="B3" t="s">
        <v>3</v>
      </c>
    </row>
    <row r="4" spans="1:2" x14ac:dyDescent="0.25">
      <c r="A4" t="s">
        <v>1</v>
      </c>
      <c r="B4" t="s">
        <v>4</v>
      </c>
    </row>
    <row r="5" spans="1:2" x14ac:dyDescent="0.25">
      <c r="A5" t="s">
        <v>1</v>
      </c>
      <c r="B5" t="s">
        <v>5</v>
      </c>
    </row>
    <row r="6" spans="1:2" x14ac:dyDescent="0.25">
      <c r="A6" t="s">
        <v>1</v>
      </c>
      <c r="B6" t="s">
        <v>6</v>
      </c>
    </row>
    <row r="7" spans="1:2" x14ac:dyDescent="0.25">
      <c r="A7" t="s">
        <v>1</v>
      </c>
      <c r="B7" t="s">
        <v>7</v>
      </c>
    </row>
    <row r="8" spans="1:2" x14ac:dyDescent="0.25">
      <c r="A8" t="s">
        <v>1</v>
      </c>
      <c r="B8" t="s">
        <v>40</v>
      </c>
    </row>
    <row r="9" spans="1:2" x14ac:dyDescent="0.25">
      <c r="A9" t="s">
        <v>1</v>
      </c>
      <c r="B9" t="s">
        <v>8</v>
      </c>
    </row>
    <row r="10" spans="1:2" x14ac:dyDescent="0.25">
      <c r="A10" t="s">
        <v>1</v>
      </c>
      <c r="B10" t="s">
        <v>9</v>
      </c>
    </row>
    <row r="11" spans="1:2" x14ac:dyDescent="0.25">
      <c r="A11" t="s">
        <v>1</v>
      </c>
      <c r="B11" t="s">
        <v>10</v>
      </c>
    </row>
    <row r="12" spans="1:2" x14ac:dyDescent="0.25">
      <c r="A12" t="s">
        <v>1</v>
      </c>
      <c r="B12" t="s">
        <v>11</v>
      </c>
    </row>
    <row r="13" spans="1:2" x14ac:dyDescent="0.25">
      <c r="A13" t="s">
        <v>1</v>
      </c>
      <c r="B13" t="s">
        <v>12</v>
      </c>
    </row>
    <row r="14" spans="1:2" x14ac:dyDescent="0.25">
      <c r="A14" t="s">
        <v>13</v>
      </c>
      <c r="B14" t="s">
        <v>14</v>
      </c>
    </row>
    <row r="15" spans="1:2" x14ac:dyDescent="0.25">
      <c r="A15" t="s">
        <v>13</v>
      </c>
      <c r="B15" t="s">
        <v>15</v>
      </c>
    </row>
    <row r="16" spans="1:2" x14ac:dyDescent="0.25">
      <c r="A16" t="s">
        <v>13</v>
      </c>
      <c r="B16" t="s">
        <v>16</v>
      </c>
    </row>
    <row r="17" spans="1:2" x14ac:dyDescent="0.25">
      <c r="A17" t="s">
        <v>13</v>
      </c>
      <c r="B17" t="s">
        <v>17</v>
      </c>
    </row>
    <row r="18" spans="1:2" x14ac:dyDescent="0.25">
      <c r="A18" t="s">
        <v>13</v>
      </c>
      <c r="B18" t="s">
        <v>18</v>
      </c>
    </row>
    <row r="19" spans="1:2" x14ac:dyDescent="0.25">
      <c r="A19" t="s">
        <v>13</v>
      </c>
      <c r="B19" t="s">
        <v>19</v>
      </c>
    </row>
    <row r="20" spans="1:2" x14ac:dyDescent="0.25">
      <c r="A20" t="s">
        <v>13</v>
      </c>
      <c r="B20" t="s">
        <v>20</v>
      </c>
    </row>
    <row r="21" spans="1:2" x14ac:dyDescent="0.25">
      <c r="A21" t="s">
        <v>13</v>
      </c>
      <c r="B21" t="s">
        <v>21</v>
      </c>
    </row>
    <row r="22" spans="1:2" x14ac:dyDescent="0.25">
      <c r="A22" t="s">
        <v>31</v>
      </c>
      <c r="B22" t="s">
        <v>44</v>
      </c>
    </row>
    <row r="23" spans="1:2" x14ac:dyDescent="0.25">
      <c r="A23" t="s">
        <v>31</v>
      </c>
      <c r="B23" t="s">
        <v>22</v>
      </c>
    </row>
    <row r="24" spans="1:2" x14ac:dyDescent="0.25">
      <c r="A24" t="s">
        <v>31</v>
      </c>
      <c r="B24" t="s">
        <v>23</v>
      </c>
    </row>
    <row r="25" spans="1:2" x14ac:dyDescent="0.25">
      <c r="A25" t="s">
        <v>31</v>
      </c>
      <c r="B25" t="s">
        <v>24</v>
      </c>
    </row>
    <row r="26" spans="1:2" x14ac:dyDescent="0.25">
      <c r="A26" t="s">
        <v>31</v>
      </c>
      <c r="B26" t="s">
        <v>25</v>
      </c>
    </row>
    <row r="27" spans="1:2" x14ac:dyDescent="0.25">
      <c r="A27" t="s">
        <v>31</v>
      </c>
      <c r="B27" t="s">
        <v>26</v>
      </c>
    </row>
    <row r="28" spans="1:2" x14ac:dyDescent="0.25">
      <c r="A28" t="s">
        <v>31</v>
      </c>
      <c r="B28" t="s">
        <v>27</v>
      </c>
    </row>
    <row r="29" spans="1:2" x14ac:dyDescent="0.25">
      <c r="A29" t="s">
        <v>31</v>
      </c>
      <c r="B29" t="s">
        <v>28</v>
      </c>
    </row>
    <row r="30" spans="1:2" x14ac:dyDescent="0.25">
      <c r="A30" t="s">
        <v>31</v>
      </c>
      <c r="B30" t="s">
        <v>29</v>
      </c>
    </row>
    <row r="31" spans="1:2" x14ac:dyDescent="0.25">
      <c r="A31" t="s">
        <v>31</v>
      </c>
      <c r="B31" t="s">
        <v>30</v>
      </c>
    </row>
    <row r="32" spans="1:2" x14ac:dyDescent="0.25">
      <c r="A32" t="s">
        <v>32</v>
      </c>
      <c r="B32" t="s">
        <v>33</v>
      </c>
    </row>
    <row r="33" spans="1:2" x14ac:dyDescent="0.25">
      <c r="A33" t="s">
        <v>32</v>
      </c>
      <c r="B33" t="s">
        <v>34</v>
      </c>
    </row>
    <row r="34" spans="1:2" x14ac:dyDescent="0.25">
      <c r="A34" t="s">
        <v>32</v>
      </c>
      <c r="B34" t="s">
        <v>35</v>
      </c>
    </row>
    <row r="35" spans="1:2" x14ac:dyDescent="0.25">
      <c r="A35" t="s">
        <v>71</v>
      </c>
      <c r="B35" t="s">
        <v>37</v>
      </c>
    </row>
    <row r="36" spans="1:2" x14ac:dyDescent="0.25">
      <c r="A36" t="s">
        <v>39</v>
      </c>
      <c r="B36" t="s">
        <v>36</v>
      </c>
    </row>
    <row r="37" spans="1:2" x14ac:dyDescent="0.25">
      <c r="A37" t="s">
        <v>38</v>
      </c>
      <c r="B37" t="s">
        <v>41</v>
      </c>
    </row>
    <row r="38" spans="1:2" x14ac:dyDescent="0.25">
      <c r="A38" t="s">
        <v>38</v>
      </c>
      <c r="B38" t="s">
        <v>42</v>
      </c>
    </row>
    <row r="39" spans="1:2" x14ac:dyDescent="0.25">
      <c r="A39" t="s">
        <v>57</v>
      </c>
      <c r="B39" t="s">
        <v>45</v>
      </c>
    </row>
    <row r="40" spans="1:2" x14ac:dyDescent="0.25">
      <c r="A40" t="s">
        <v>57</v>
      </c>
      <c r="B40" t="s">
        <v>46</v>
      </c>
    </row>
    <row r="41" spans="1:2" x14ac:dyDescent="0.25">
      <c r="A41" t="s">
        <v>57</v>
      </c>
      <c r="B41" t="s">
        <v>47</v>
      </c>
    </row>
    <row r="42" spans="1:2" x14ac:dyDescent="0.25">
      <c r="A42" t="s">
        <v>57</v>
      </c>
      <c r="B42" t="s">
        <v>53</v>
      </c>
    </row>
    <row r="43" spans="1:2" x14ac:dyDescent="0.25">
      <c r="A43" t="s">
        <v>48</v>
      </c>
      <c r="B43" t="s">
        <v>49</v>
      </c>
    </row>
    <row r="44" spans="1:2" x14ac:dyDescent="0.25">
      <c r="A44" t="s">
        <v>48</v>
      </c>
      <c r="B44" t="s">
        <v>50</v>
      </c>
    </row>
    <row r="45" spans="1:2" x14ac:dyDescent="0.25">
      <c r="A45" t="s">
        <v>48</v>
      </c>
      <c r="B45" t="s">
        <v>51</v>
      </c>
    </row>
    <row r="46" spans="1:2" x14ac:dyDescent="0.25">
      <c r="A46" t="s">
        <v>48</v>
      </c>
      <c r="B46" t="s">
        <v>52</v>
      </c>
    </row>
    <row r="47" spans="1:2" x14ac:dyDescent="0.25">
      <c r="A47" t="s">
        <v>56</v>
      </c>
      <c r="B47" t="s">
        <v>54</v>
      </c>
    </row>
    <row r="48" spans="1:2" x14ac:dyDescent="0.25">
      <c r="A48" t="s">
        <v>56</v>
      </c>
      <c r="B48" t="s">
        <v>55</v>
      </c>
    </row>
    <row r="49" spans="1:2" x14ac:dyDescent="0.25">
      <c r="A49" t="s">
        <v>58</v>
      </c>
      <c r="B49" t="s">
        <v>59</v>
      </c>
    </row>
    <row r="50" spans="1:2" x14ac:dyDescent="0.25">
      <c r="A50" t="s">
        <v>56</v>
      </c>
      <c r="B50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F192-BE0A-4E1C-BEA3-167654AE46C9}">
  <dimension ref="A1:W721"/>
  <sheetViews>
    <sheetView tabSelected="1" topLeftCell="B293" zoomScale="90" zoomScaleNormal="90" workbookViewId="0">
      <selection activeCell="H305" sqref="H305"/>
    </sheetView>
  </sheetViews>
  <sheetFormatPr defaultRowHeight="15" x14ac:dyDescent="0.25"/>
  <cols>
    <col min="3" max="3" width="11.28515625" bestFit="1" customWidth="1"/>
    <col min="4" max="4" width="9.85546875" bestFit="1" customWidth="1"/>
    <col min="5" max="5" width="12.140625" customWidth="1"/>
    <col min="6" max="7" width="12" customWidth="1"/>
  </cols>
  <sheetData>
    <row r="1" spans="1:23" ht="15.75" x14ac:dyDescent="0.25">
      <c r="A1" t="s">
        <v>0</v>
      </c>
      <c r="B1" t="s">
        <v>2</v>
      </c>
      <c r="C1" s="1" t="s">
        <v>60</v>
      </c>
      <c r="D1" s="1" t="s">
        <v>61</v>
      </c>
      <c r="E1" s="1" t="s">
        <v>63</v>
      </c>
      <c r="F1" s="1" t="s">
        <v>64</v>
      </c>
      <c r="G1" s="1" t="s">
        <v>74</v>
      </c>
      <c r="H1" s="1" t="s">
        <v>62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x14ac:dyDescent="0.25">
      <c r="A2" t="s">
        <v>31</v>
      </c>
      <c r="B2" t="s">
        <v>23</v>
      </c>
      <c r="C2" s="3">
        <f>DATE(2024, 9, 17)</f>
        <v>45552</v>
      </c>
      <c r="D2" s="2">
        <f>TIME(22,0,0)</f>
        <v>0.91666666666666663</v>
      </c>
      <c r="E2">
        <f>4712+1555</f>
        <v>6267</v>
      </c>
      <c r="F2">
        <f>4712+1555</f>
        <v>6267</v>
      </c>
      <c r="G2">
        <v>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x14ac:dyDescent="0.25">
      <c r="A3" t="s">
        <v>31</v>
      </c>
      <c r="B3" t="s">
        <v>23</v>
      </c>
      <c r="C3" s="3">
        <f>DATE(2024, 9, 17)</f>
        <v>45552</v>
      </c>
      <c r="D3" s="2">
        <f>TIME(19,0,0)</f>
        <v>0.79166666666666663</v>
      </c>
      <c r="E3" s="1">
        <v>3013</v>
      </c>
      <c r="F3" s="1">
        <v>3013</v>
      </c>
      <c r="G3" s="1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x14ac:dyDescent="0.25">
      <c r="A4" t="s">
        <v>31</v>
      </c>
      <c r="B4" t="s">
        <v>23</v>
      </c>
      <c r="C4" s="3">
        <f>DATE(2024, 9, 18)</f>
        <v>45553</v>
      </c>
      <c r="D4" s="2">
        <f>TIME(22,0,0)</f>
        <v>0.91666666666666663</v>
      </c>
      <c r="E4">
        <f>14038+102200</f>
        <v>116238</v>
      </c>
      <c r="F4">
        <f>14038+102200</f>
        <v>116238</v>
      </c>
      <c r="G4">
        <v>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x14ac:dyDescent="0.25">
      <c r="A5" t="s">
        <v>31</v>
      </c>
      <c r="B5" t="s">
        <v>23</v>
      </c>
      <c r="C5" s="3">
        <f>DATE(2024, 9, 18)</f>
        <v>45553</v>
      </c>
      <c r="D5" s="2">
        <f>TIME(19,0,0)</f>
        <v>0.79166666666666663</v>
      </c>
      <c r="E5">
        <f>4991+77476</f>
        <v>82467</v>
      </c>
      <c r="F5">
        <f>4991+77476</f>
        <v>82467</v>
      </c>
      <c r="G5">
        <v>3</v>
      </c>
      <c r="H5" t="s">
        <v>69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x14ac:dyDescent="0.25">
      <c r="A6" t="s">
        <v>31</v>
      </c>
      <c r="B6" t="s">
        <v>23</v>
      </c>
      <c r="C6" s="3">
        <f>DATE(2024, 9, 19)</f>
        <v>45554</v>
      </c>
      <c r="D6" s="2">
        <f>TIME(22,0,0)</f>
        <v>0.91666666666666663</v>
      </c>
      <c r="E6">
        <v>5900</v>
      </c>
      <c r="F6">
        <f>22000+E6+100000</f>
        <v>127900</v>
      </c>
      <c r="G6">
        <v>3</v>
      </c>
      <c r="H6" t="s">
        <v>67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x14ac:dyDescent="0.25">
      <c r="A7" t="s">
        <v>31</v>
      </c>
      <c r="B7" t="s">
        <v>23</v>
      </c>
      <c r="C7" s="3">
        <f>DATE(2024, 9, 19)</f>
        <v>45554</v>
      </c>
      <c r="D7" s="2">
        <f>TIME(19,0,0)</f>
        <v>0.79166666666666663</v>
      </c>
      <c r="E7">
        <f>12484+484</f>
        <v>12968</v>
      </c>
      <c r="F7">
        <f>12484+484+100000</f>
        <v>112968</v>
      </c>
      <c r="G7">
        <v>3</v>
      </c>
      <c r="H7" t="s">
        <v>66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x14ac:dyDescent="0.25">
      <c r="A8" t="s">
        <v>31</v>
      </c>
      <c r="B8" t="s">
        <v>23</v>
      </c>
      <c r="C8" s="3">
        <f>DATE(2024, 9, 20)</f>
        <v>45555</v>
      </c>
      <c r="D8" s="2">
        <f>TIME(22,0,0)</f>
        <v>0.91666666666666663</v>
      </c>
      <c r="E8">
        <v>189000</v>
      </c>
      <c r="F8">
        <f>22000+E8+100000</f>
        <v>311000</v>
      </c>
      <c r="G8">
        <v>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t="s">
        <v>31</v>
      </c>
      <c r="B9" t="s">
        <v>23</v>
      </c>
      <c r="C9" s="3">
        <f>DATE(2024, 9, 20)</f>
        <v>45555</v>
      </c>
      <c r="D9" s="2">
        <f>TIME(19,0,0)</f>
        <v>0.79166666666666663</v>
      </c>
      <c r="E9">
        <v>26940</v>
      </c>
      <c r="F9">
        <f>26940+1600+100000</f>
        <v>128540</v>
      </c>
      <c r="G9">
        <v>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t="s">
        <v>31</v>
      </c>
      <c r="B10" t="s">
        <v>23</v>
      </c>
      <c r="C10" s="3">
        <f>DATE(2024, 9, 21)</f>
        <v>45556</v>
      </c>
      <c r="D10" s="2">
        <f>TIME(22,0,0)</f>
        <v>0.91666666666666663</v>
      </c>
      <c r="E10">
        <f>413000+65000</f>
        <v>478000</v>
      </c>
      <c r="F10">
        <f>22000+E10+100000</f>
        <v>600000</v>
      </c>
      <c r="G10">
        <v>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t="s">
        <v>31</v>
      </c>
      <c r="B11" t="s">
        <v>23</v>
      </c>
      <c r="C11" s="3">
        <f>DATE(2024, 9, 21)</f>
        <v>45556</v>
      </c>
      <c r="D11" s="2">
        <f>TIME(19,0,0)</f>
        <v>0.79166666666666663</v>
      </c>
      <c r="E11">
        <f>26414+188800</f>
        <v>215214</v>
      </c>
      <c r="F11">
        <f>22000+E11+100000</f>
        <v>337214</v>
      </c>
      <c r="G11">
        <v>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t="s">
        <v>31</v>
      </c>
      <c r="B12" t="s">
        <v>23</v>
      </c>
      <c r="C12" s="3">
        <f>DATE(2024, 9, 22)</f>
        <v>45557</v>
      </c>
      <c r="D12" s="2">
        <f>TIME(22,0,0)</f>
        <v>0.91666666666666663</v>
      </c>
      <c r="E12">
        <f>157300+109500</f>
        <v>266800</v>
      </c>
      <c r="F12">
        <f>22000+E12+100000</f>
        <v>388800</v>
      </c>
      <c r="G12">
        <v>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x14ac:dyDescent="0.25">
      <c r="A13" t="s">
        <v>31</v>
      </c>
      <c r="B13" t="s">
        <v>23</v>
      </c>
      <c r="C13" s="3">
        <f>DATE(2024, 9, 22)</f>
        <v>45557</v>
      </c>
      <c r="D13" s="2">
        <f>TIME(19,0,0)</f>
        <v>0.79166666666666663</v>
      </c>
      <c r="E13">
        <f>153800+42916</f>
        <v>196716</v>
      </c>
      <c r="F13">
        <f>22000+E13+100000</f>
        <v>318716</v>
      </c>
      <c r="G13">
        <v>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t="s">
        <v>31</v>
      </c>
      <c r="B14" t="s">
        <v>23</v>
      </c>
      <c r="C14" s="3">
        <f>DATE(2024, 9, 23)</f>
        <v>45558</v>
      </c>
      <c r="D14" s="2">
        <f>TIME(22,0,0)</f>
        <v>0.91666666666666663</v>
      </c>
      <c r="E14">
        <v>250500</v>
      </c>
      <c r="F14">
        <f>22000+E14+100000+15000</f>
        <v>387500</v>
      </c>
      <c r="G14">
        <v>3</v>
      </c>
      <c r="H14" t="s">
        <v>87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t="s">
        <v>31</v>
      </c>
      <c r="B15" t="s">
        <v>23</v>
      </c>
      <c r="C15" s="3">
        <f>DATE(2024, 9, 23)</f>
        <v>45558</v>
      </c>
      <c r="D15" s="2">
        <f>TIME(19,0,0)</f>
        <v>0.79166666666666663</v>
      </c>
      <c r="E15">
        <f>82032+118200</f>
        <v>200232</v>
      </c>
      <c r="F15">
        <f>22000+E15+100000</f>
        <v>322232</v>
      </c>
      <c r="G15">
        <v>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t="s">
        <v>31</v>
      </c>
      <c r="B16" t="s">
        <v>23</v>
      </c>
      <c r="C16" s="3">
        <f>DATE(2024, 9, 24)</f>
        <v>45559</v>
      </c>
      <c r="D16" s="2">
        <f>TIME(19,0,0)</f>
        <v>0.79166666666666663</v>
      </c>
      <c r="E16">
        <v>27000</v>
      </c>
      <c r="F16">
        <f>22000+E16+100000+347000+15000</f>
        <v>511000</v>
      </c>
      <c r="G16">
        <v>3</v>
      </c>
      <c r="H16" t="s">
        <v>83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x14ac:dyDescent="0.25">
      <c r="A17" t="s">
        <v>57</v>
      </c>
      <c r="B17" t="s">
        <v>53</v>
      </c>
      <c r="C17" s="3">
        <f>DATE(2024, 9, 17)</f>
        <v>45552</v>
      </c>
      <c r="D17" s="2">
        <f>TIME(19,0,0)</f>
        <v>0.79166666666666663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x14ac:dyDescent="0.25">
      <c r="A18" t="s">
        <v>57</v>
      </c>
      <c r="B18" t="s">
        <v>53</v>
      </c>
      <c r="C18" s="3">
        <f>DATE(2024, 9, 17)</f>
        <v>45552</v>
      </c>
      <c r="D18" s="2">
        <f>TIME(22,0,0)</f>
        <v>0.91666666666666663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x14ac:dyDescent="0.25">
      <c r="A19" t="s">
        <v>57</v>
      </c>
      <c r="B19" t="s">
        <v>53</v>
      </c>
      <c r="C19" s="3">
        <f>DATE(2024, 9, 18)</f>
        <v>45553</v>
      </c>
      <c r="D19" s="2">
        <f>TIME(19,0,0)</f>
        <v>0.79166666666666663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x14ac:dyDescent="0.25">
      <c r="A20" t="s">
        <v>57</v>
      </c>
      <c r="B20" t="s">
        <v>53</v>
      </c>
      <c r="C20" s="3">
        <f>DATE(2024, 9, 18)</f>
        <v>45553</v>
      </c>
      <c r="D20" s="2">
        <f>TIME(22,0,0)</f>
        <v>0.91666666666666663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x14ac:dyDescent="0.25">
      <c r="A21" t="s">
        <v>57</v>
      </c>
      <c r="B21" t="s">
        <v>53</v>
      </c>
      <c r="C21" s="3">
        <f>DATE(2024, 9, 19)</f>
        <v>45554</v>
      </c>
      <c r="D21" s="2">
        <f>TIME(19,0,0)</f>
        <v>0.79166666666666663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x14ac:dyDescent="0.25">
      <c r="A22" t="s">
        <v>57</v>
      </c>
      <c r="B22" t="s">
        <v>53</v>
      </c>
      <c r="C22" s="3">
        <f>DATE(2024, 9, 19)</f>
        <v>45554</v>
      </c>
      <c r="D22" s="2">
        <f>TIME(22,0,0)</f>
        <v>0.91666666666666663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x14ac:dyDescent="0.25">
      <c r="A23" t="s">
        <v>57</v>
      </c>
      <c r="B23" t="s">
        <v>53</v>
      </c>
      <c r="C23" s="3">
        <f>DATE(2024, 9, 20)</f>
        <v>45555</v>
      </c>
      <c r="D23" s="2">
        <f>TIME(19,0,0)</f>
        <v>0.79166666666666663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x14ac:dyDescent="0.25">
      <c r="A24" t="s">
        <v>57</v>
      </c>
      <c r="B24" t="s">
        <v>53</v>
      </c>
      <c r="C24" s="3">
        <f>DATE(2024, 9, 20)</f>
        <v>45555</v>
      </c>
      <c r="D24" s="2">
        <f>TIME(22,0,0)</f>
        <v>0.91666666666666663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x14ac:dyDescent="0.25">
      <c r="A25" t="s">
        <v>57</v>
      </c>
      <c r="B25" t="s">
        <v>53</v>
      </c>
      <c r="C25" s="3">
        <f>DATE(2024, 9, 21)</f>
        <v>45556</v>
      </c>
      <c r="D25" s="2">
        <f>TIME(19,0,0)</f>
        <v>0.79166666666666663</v>
      </c>
    </row>
    <row r="26" spans="1:23" ht="15.75" x14ac:dyDescent="0.25">
      <c r="A26" t="s">
        <v>57</v>
      </c>
      <c r="B26" t="s">
        <v>53</v>
      </c>
      <c r="C26" s="3">
        <f>DATE(2024, 9, 21)</f>
        <v>45556</v>
      </c>
      <c r="D26" s="2">
        <f>TIME(22,0,0)</f>
        <v>0.91666666666666663</v>
      </c>
    </row>
    <row r="27" spans="1:23" ht="15.75" x14ac:dyDescent="0.25">
      <c r="A27" t="s">
        <v>57</v>
      </c>
      <c r="B27" t="s">
        <v>53</v>
      </c>
      <c r="C27" s="3">
        <f>DATE(2024, 9, 22)</f>
        <v>45557</v>
      </c>
      <c r="D27" s="2">
        <f>TIME(19,0,0)</f>
        <v>0.79166666666666663</v>
      </c>
    </row>
    <row r="28" spans="1:23" ht="15.75" x14ac:dyDescent="0.25">
      <c r="A28" t="s">
        <v>57</v>
      </c>
      <c r="B28" t="s">
        <v>53</v>
      </c>
      <c r="C28" s="3">
        <f>DATE(2024, 9, 22)</f>
        <v>45557</v>
      </c>
      <c r="D28" s="2">
        <f>TIME(22,0,0)</f>
        <v>0.91666666666666663</v>
      </c>
    </row>
    <row r="29" spans="1:23" ht="15.75" x14ac:dyDescent="0.25">
      <c r="A29" t="s">
        <v>57</v>
      </c>
      <c r="B29" t="s">
        <v>53</v>
      </c>
      <c r="C29" s="3">
        <f>DATE(2024, 9, 23)</f>
        <v>45558</v>
      </c>
      <c r="D29" s="2">
        <f>TIME(19,0,0)</f>
        <v>0.79166666666666663</v>
      </c>
    </row>
    <row r="30" spans="1:23" ht="15.75" x14ac:dyDescent="0.25">
      <c r="A30" t="s">
        <v>57</v>
      </c>
      <c r="B30" t="s">
        <v>53</v>
      </c>
      <c r="C30" s="3">
        <f>DATE(2024, 9, 23)</f>
        <v>45558</v>
      </c>
      <c r="D30" s="2">
        <f>TIME(22,0,0)</f>
        <v>0.91666666666666663</v>
      </c>
    </row>
    <row r="31" spans="1:23" ht="15.75" x14ac:dyDescent="0.25">
      <c r="A31" t="s">
        <v>57</v>
      </c>
      <c r="B31" t="s">
        <v>53</v>
      </c>
      <c r="C31" s="3">
        <f>DATE(2024, 9, 24)</f>
        <v>45559</v>
      </c>
      <c r="D31" s="2">
        <f>TIME(19,0,0)</f>
        <v>0.79166666666666663</v>
      </c>
    </row>
    <row r="32" spans="1:23" ht="15.75" x14ac:dyDescent="0.25">
      <c r="A32" t="s">
        <v>31</v>
      </c>
      <c r="B32" t="s">
        <v>26</v>
      </c>
      <c r="C32" s="3">
        <f>DATE(2024, 9, 17)</f>
        <v>45552</v>
      </c>
      <c r="D32" s="2">
        <f>TIME(19,0,0)</f>
        <v>0.79166666666666663</v>
      </c>
    </row>
    <row r="33" spans="1:7" ht="15.75" x14ac:dyDescent="0.25">
      <c r="A33" t="s">
        <v>31</v>
      </c>
      <c r="B33" t="s">
        <v>26</v>
      </c>
      <c r="C33" s="3">
        <f>DATE(2024, 9, 17)</f>
        <v>45552</v>
      </c>
      <c r="D33" s="2">
        <f>TIME(22,0,0)</f>
        <v>0.91666666666666663</v>
      </c>
    </row>
    <row r="34" spans="1:7" ht="15.75" x14ac:dyDescent="0.25">
      <c r="A34" t="s">
        <v>31</v>
      </c>
      <c r="B34" t="s">
        <v>26</v>
      </c>
      <c r="C34" s="3">
        <f>DATE(2024, 9, 18)</f>
        <v>45553</v>
      </c>
      <c r="D34" s="2">
        <f>TIME(19,0,0)</f>
        <v>0.79166666666666663</v>
      </c>
    </row>
    <row r="35" spans="1:7" ht="15.75" x14ac:dyDescent="0.25">
      <c r="A35" t="s">
        <v>31</v>
      </c>
      <c r="B35" t="s">
        <v>26</v>
      </c>
      <c r="C35" s="3">
        <f>DATE(2024, 9, 18)</f>
        <v>45553</v>
      </c>
      <c r="D35" s="2">
        <f>TIME(22,0,0)</f>
        <v>0.91666666666666663</v>
      </c>
    </row>
    <row r="36" spans="1:7" ht="15.75" x14ac:dyDescent="0.25">
      <c r="A36" t="s">
        <v>31</v>
      </c>
      <c r="B36" t="s">
        <v>26</v>
      </c>
      <c r="C36" s="3">
        <f>DATE(2024, 9, 19)</f>
        <v>45554</v>
      </c>
      <c r="D36" s="2">
        <f>TIME(19,0,0)</f>
        <v>0.79166666666666663</v>
      </c>
    </row>
    <row r="37" spans="1:7" ht="15.75" x14ac:dyDescent="0.25">
      <c r="A37" t="s">
        <v>31</v>
      </c>
      <c r="B37" t="s">
        <v>26</v>
      </c>
      <c r="C37" s="3">
        <f>DATE(2024, 9, 19)</f>
        <v>45554</v>
      </c>
      <c r="D37" s="2">
        <f>TIME(22,0,0)</f>
        <v>0.91666666666666663</v>
      </c>
    </row>
    <row r="38" spans="1:7" ht="15.75" x14ac:dyDescent="0.25">
      <c r="A38" t="s">
        <v>31</v>
      </c>
      <c r="B38" t="s">
        <v>26</v>
      </c>
      <c r="C38" s="3">
        <f>DATE(2024, 9, 20)</f>
        <v>45555</v>
      </c>
      <c r="D38" s="2">
        <f>TIME(19,0,0)</f>
        <v>0.79166666666666663</v>
      </c>
    </row>
    <row r="39" spans="1:7" ht="15.75" x14ac:dyDescent="0.25">
      <c r="A39" t="s">
        <v>31</v>
      </c>
      <c r="B39" t="s">
        <v>26</v>
      </c>
      <c r="C39" s="3">
        <f>DATE(2024, 9, 20)</f>
        <v>45555</v>
      </c>
      <c r="D39" s="2">
        <f>TIME(22,0,0)</f>
        <v>0.91666666666666663</v>
      </c>
    </row>
    <row r="40" spans="1:7" ht="15.75" x14ac:dyDescent="0.25">
      <c r="A40" t="s">
        <v>31</v>
      </c>
      <c r="B40" t="s">
        <v>26</v>
      </c>
      <c r="C40" s="3">
        <f>DATE(2024, 9, 21)</f>
        <v>45556</v>
      </c>
      <c r="D40" s="2">
        <f>TIME(19,0,0)</f>
        <v>0.79166666666666663</v>
      </c>
    </row>
    <row r="41" spans="1:7" ht="15.75" x14ac:dyDescent="0.25">
      <c r="A41" t="s">
        <v>31</v>
      </c>
      <c r="B41" t="s">
        <v>26</v>
      </c>
      <c r="C41" s="3">
        <f>DATE(2024, 9, 21)</f>
        <v>45556</v>
      </c>
      <c r="D41" s="2">
        <f>TIME(22,0,0)</f>
        <v>0.91666666666666663</v>
      </c>
    </row>
    <row r="42" spans="1:7" ht="15.75" x14ac:dyDescent="0.25">
      <c r="A42" t="s">
        <v>31</v>
      </c>
      <c r="B42" t="s">
        <v>26</v>
      </c>
      <c r="C42" s="3">
        <f>DATE(2024, 9, 22)</f>
        <v>45557</v>
      </c>
      <c r="D42" s="2">
        <f>TIME(19,0,0)</f>
        <v>0.79166666666666663</v>
      </c>
    </row>
    <row r="43" spans="1:7" ht="15.75" x14ac:dyDescent="0.25">
      <c r="A43" t="s">
        <v>31</v>
      </c>
      <c r="B43" t="s">
        <v>26</v>
      </c>
      <c r="C43" s="3">
        <f>DATE(2024, 9, 22)</f>
        <v>45557</v>
      </c>
      <c r="D43" s="2">
        <f>TIME(22,0,0)</f>
        <v>0.91666666666666663</v>
      </c>
    </row>
    <row r="44" spans="1:7" ht="15.75" x14ac:dyDescent="0.25">
      <c r="A44" t="s">
        <v>31</v>
      </c>
      <c r="B44" t="s">
        <v>26</v>
      </c>
      <c r="C44" s="3">
        <f>DATE(2024, 9, 23)</f>
        <v>45558</v>
      </c>
      <c r="D44" s="2">
        <f>TIME(19,0,0)</f>
        <v>0.79166666666666663</v>
      </c>
    </row>
    <row r="45" spans="1:7" ht="15.75" x14ac:dyDescent="0.25">
      <c r="A45" t="s">
        <v>31</v>
      </c>
      <c r="B45" t="s">
        <v>26</v>
      </c>
      <c r="C45" s="3">
        <f>DATE(2024, 9, 23)</f>
        <v>45558</v>
      </c>
      <c r="D45" s="2">
        <f>TIME(22,0,0)</f>
        <v>0.91666666666666663</v>
      </c>
    </row>
    <row r="46" spans="1:7" ht="15.75" x14ac:dyDescent="0.25">
      <c r="A46" t="s">
        <v>31</v>
      </c>
      <c r="B46" t="s">
        <v>26</v>
      </c>
      <c r="C46" s="3">
        <f>DATE(2024, 9, 24)</f>
        <v>45559</v>
      </c>
      <c r="D46" s="2">
        <f>TIME(19,0,0)</f>
        <v>0.79166666666666663</v>
      </c>
    </row>
    <row r="47" spans="1:7" ht="15.75" x14ac:dyDescent="0.25">
      <c r="A47" t="s">
        <v>48</v>
      </c>
      <c r="B47" t="s">
        <v>51</v>
      </c>
      <c r="C47" s="3">
        <f>DATE(2024, 9, 17)</f>
        <v>45552</v>
      </c>
      <c r="D47" s="2">
        <f>TIME(19,0,0)</f>
        <v>0.79166666666666663</v>
      </c>
      <c r="E47">
        <v>3000</v>
      </c>
      <c r="F47">
        <v>3000</v>
      </c>
      <c r="G47">
        <v>0</v>
      </c>
    </row>
    <row r="48" spans="1:7" ht="15.75" x14ac:dyDescent="0.25">
      <c r="A48" t="s">
        <v>48</v>
      </c>
      <c r="B48" t="s">
        <v>51</v>
      </c>
      <c r="C48" s="3">
        <f>DATE(2024, 9, 17)</f>
        <v>45552</v>
      </c>
      <c r="D48" s="2">
        <f>TIME(22,0,0)</f>
        <v>0.91666666666666663</v>
      </c>
      <c r="E48">
        <f>3306+997</f>
        <v>4303</v>
      </c>
      <c r="F48">
        <f>E48</f>
        <v>4303</v>
      </c>
      <c r="G48">
        <v>3</v>
      </c>
    </row>
    <row r="49" spans="1:8" ht="15.75" x14ac:dyDescent="0.25">
      <c r="A49" t="s">
        <v>48</v>
      </c>
      <c r="B49" t="s">
        <v>51</v>
      </c>
      <c r="C49" s="3">
        <f>DATE(2024, 9, 18)</f>
        <v>45553</v>
      </c>
      <c r="D49" s="2">
        <f>TIME(19,0,0)</f>
        <v>0.79166666666666663</v>
      </c>
      <c r="E49">
        <f>3581+776</f>
        <v>4357</v>
      </c>
      <c r="F49">
        <f>E49+5500</f>
        <v>9857</v>
      </c>
      <c r="G49">
        <v>3</v>
      </c>
      <c r="H49" t="s">
        <v>82</v>
      </c>
    </row>
    <row r="50" spans="1:8" ht="15.75" x14ac:dyDescent="0.25">
      <c r="A50" t="s">
        <v>48</v>
      </c>
      <c r="B50" t="s">
        <v>51</v>
      </c>
      <c r="C50" s="3">
        <f>DATE(2024, 9, 18)</f>
        <v>45553</v>
      </c>
      <c r="D50" s="2">
        <f>TIME(22,0,0)</f>
        <v>0.91666666666666663</v>
      </c>
      <c r="E50">
        <f>10500</f>
        <v>10500</v>
      </c>
      <c r="F50">
        <f>E50+5500</f>
        <v>16000</v>
      </c>
      <c r="G50">
        <v>3</v>
      </c>
    </row>
    <row r="51" spans="1:8" ht="15.75" x14ac:dyDescent="0.25">
      <c r="A51" t="s">
        <v>48</v>
      </c>
      <c r="B51" t="s">
        <v>51</v>
      </c>
      <c r="C51" s="3">
        <f>DATE(2024, 9, 19)</f>
        <v>45554</v>
      </c>
      <c r="D51" s="2">
        <f>TIME(19,0,0)</f>
        <v>0.79166666666666663</v>
      </c>
      <c r="E51">
        <f>761+13660</f>
        <v>14421</v>
      </c>
      <c r="F51">
        <f>E51+5500</f>
        <v>19921</v>
      </c>
      <c r="G51">
        <v>3</v>
      </c>
    </row>
    <row r="52" spans="1:8" ht="15.75" x14ac:dyDescent="0.25">
      <c r="A52" t="s">
        <v>48</v>
      </c>
      <c r="B52" t="s">
        <v>51</v>
      </c>
      <c r="C52" s="3">
        <f>DATE(2024, 9, 19)</f>
        <v>45554</v>
      </c>
      <c r="D52" s="2">
        <f>TIME(22,0,0)</f>
        <v>0.91666666666666663</v>
      </c>
      <c r="E52">
        <v>24431</v>
      </c>
      <c r="F52">
        <f>E52+5500</f>
        <v>29931</v>
      </c>
      <c r="G52">
        <v>3</v>
      </c>
    </row>
    <row r="53" spans="1:8" ht="15.75" x14ac:dyDescent="0.25">
      <c r="A53" t="s">
        <v>48</v>
      </c>
      <c r="B53" t="s">
        <v>51</v>
      </c>
      <c r="C53" s="3">
        <f>DATE(2024, 9, 20)</f>
        <v>45555</v>
      </c>
      <c r="D53" s="2">
        <f>TIME(19,0,0)</f>
        <v>0.79166666666666663</v>
      </c>
      <c r="E53">
        <v>27400</v>
      </c>
      <c r="F53">
        <f>E53+5500</f>
        <v>32900</v>
      </c>
      <c r="G53">
        <v>3</v>
      </c>
    </row>
    <row r="54" spans="1:8" ht="15.75" x14ac:dyDescent="0.25">
      <c r="A54" t="s">
        <v>48</v>
      </c>
      <c r="B54" t="s">
        <v>51</v>
      </c>
      <c r="C54" s="3">
        <f>DATE(2024, 9, 20)</f>
        <v>45555</v>
      </c>
      <c r="D54" s="2">
        <f>TIME(22,0,0)</f>
        <v>0.91666666666666663</v>
      </c>
      <c r="E54">
        <v>30200</v>
      </c>
      <c r="F54">
        <f t="shared" ref="F54:F59" si="0">E54+5500</f>
        <v>35700</v>
      </c>
      <c r="G54">
        <v>1.5</v>
      </c>
    </row>
    <row r="55" spans="1:8" ht="15.75" x14ac:dyDescent="0.25">
      <c r="A55" t="s">
        <v>48</v>
      </c>
      <c r="B55" t="s">
        <v>51</v>
      </c>
      <c r="C55" s="3">
        <f>DATE(2024, 9, 21)</f>
        <v>45556</v>
      </c>
      <c r="D55" s="2">
        <f>TIME(19,0,0)</f>
        <v>0.79166666666666663</v>
      </c>
      <c r="E55">
        <v>44200</v>
      </c>
      <c r="F55">
        <f t="shared" si="0"/>
        <v>49700</v>
      </c>
      <c r="G55">
        <v>1.5</v>
      </c>
    </row>
    <row r="56" spans="1:8" ht="15.75" x14ac:dyDescent="0.25">
      <c r="A56" t="s">
        <v>48</v>
      </c>
      <c r="B56" t="s">
        <v>51</v>
      </c>
      <c r="C56" s="3">
        <f>DATE(2024, 9, 21)</f>
        <v>45556</v>
      </c>
      <c r="D56" s="2">
        <f>TIME(22,0,0)</f>
        <v>0.91666666666666663</v>
      </c>
      <c r="E56">
        <f>2200+69750</f>
        <v>71950</v>
      </c>
      <c r="F56">
        <f t="shared" si="0"/>
        <v>77450</v>
      </c>
      <c r="G56">
        <v>3</v>
      </c>
    </row>
    <row r="57" spans="1:8" ht="15.75" x14ac:dyDescent="0.25">
      <c r="A57" t="s">
        <v>48</v>
      </c>
      <c r="B57" t="s">
        <v>51</v>
      </c>
      <c r="C57" s="3">
        <f>DATE(2024, 9, 22)</f>
        <v>45557</v>
      </c>
      <c r="D57" s="2">
        <f>TIME(19,0,0)</f>
        <v>0.79166666666666663</v>
      </c>
      <c r="E57">
        <f>93000</f>
        <v>93000</v>
      </c>
      <c r="F57">
        <f t="shared" si="0"/>
        <v>98500</v>
      </c>
      <c r="G57">
        <v>3</v>
      </c>
    </row>
    <row r="58" spans="1:8" ht="15.75" x14ac:dyDescent="0.25">
      <c r="A58" t="s">
        <v>48</v>
      </c>
      <c r="B58" t="s">
        <v>51</v>
      </c>
      <c r="C58" s="3">
        <f>DATE(2024, 9, 22)</f>
        <v>45557</v>
      </c>
      <c r="D58" s="2">
        <f>TIME(22,0,0)</f>
        <v>0.91666666666666663</v>
      </c>
      <c r="E58">
        <v>126100</v>
      </c>
      <c r="F58">
        <f t="shared" si="0"/>
        <v>131600</v>
      </c>
      <c r="G58">
        <v>3</v>
      </c>
    </row>
    <row r="59" spans="1:8" ht="15.75" x14ac:dyDescent="0.25">
      <c r="A59" t="s">
        <v>48</v>
      </c>
      <c r="B59" t="s">
        <v>51</v>
      </c>
      <c r="C59" s="3">
        <f>DATE(2024, 9, 23)</f>
        <v>45558</v>
      </c>
      <c r="D59" s="2">
        <f>TIME(19,0,0)</f>
        <v>0.79166666666666663</v>
      </c>
      <c r="E59">
        <v>135000</v>
      </c>
      <c r="F59">
        <f t="shared" si="0"/>
        <v>140500</v>
      </c>
      <c r="G59">
        <v>3</v>
      </c>
    </row>
    <row r="60" spans="1:8" ht="15.75" x14ac:dyDescent="0.25">
      <c r="A60" t="s">
        <v>48</v>
      </c>
      <c r="B60" t="s">
        <v>51</v>
      </c>
      <c r="C60" s="3">
        <f>DATE(2024, 9, 23)</f>
        <v>45558</v>
      </c>
      <c r="D60" s="2">
        <f>TIME(22,0,0)</f>
        <v>0.91666666666666663</v>
      </c>
      <c r="E60">
        <v>51500</v>
      </c>
      <c r="F60">
        <f>E60+5500+100000</f>
        <v>157000</v>
      </c>
      <c r="G60">
        <v>3</v>
      </c>
      <c r="H60" t="s">
        <v>99</v>
      </c>
    </row>
    <row r="61" spans="1:8" ht="15.75" x14ac:dyDescent="0.25">
      <c r="A61" t="s">
        <v>48</v>
      </c>
      <c r="B61" t="s">
        <v>51</v>
      </c>
      <c r="C61" s="3">
        <f>DATE(2024, 9, 24)</f>
        <v>45559</v>
      </c>
      <c r="D61" s="2">
        <f>TIME(19,0,0)</f>
        <v>0.79166666666666663</v>
      </c>
      <c r="E61">
        <f>44300</f>
        <v>44300</v>
      </c>
      <c r="F61">
        <f>E61+5500+100000+38000</f>
        <v>187800</v>
      </c>
      <c r="G61">
        <v>3</v>
      </c>
      <c r="H61" t="s">
        <v>100</v>
      </c>
    </row>
    <row r="62" spans="1:8" ht="15.75" x14ac:dyDescent="0.25">
      <c r="A62" t="s">
        <v>31</v>
      </c>
      <c r="B62" t="s">
        <v>29</v>
      </c>
      <c r="C62" s="3">
        <f>DATE(2024, 9, 17)</f>
        <v>45552</v>
      </c>
      <c r="D62" s="2">
        <f>TIME(22,0,0)</f>
        <v>0.91666666666666663</v>
      </c>
      <c r="E62">
        <v>25250</v>
      </c>
      <c r="F62">
        <v>25250</v>
      </c>
      <c r="G62">
        <v>3</v>
      </c>
    </row>
    <row r="63" spans="1:8" ht="15.75" x14ac:dyDescent="0.25">
      <c r="A63" t="s">
        <v>31</v>
      </c>
      <c r="B63" t="s">
        <v>29</v>
      </c>
      <c r="C63" s="3">
        <f>DATE(2024, 9, 17)</f>
        <v>45552</v>
      </c>
      <c r="D63" s="2">
        <f>TIME(19,0,0)</f>
        <v>0.79166666666666663</v>
      </c>
      <c r="E63">
        <v>3000</v>
      </c>
      <c r="F63">
        <v>3000</v>
      </c>
      <c r="G63">
        <v>0</v>
      </c>
    </row>
    <row r="64" spans="1:8" ht="15.75" x14ac:dyDescent="0.25">
      <c r="A64" t="s">
        <v>31</v>
      </c>
      <c r="B64" t="s">
        <v>29</v>
      </c>
      <c r="C64" s="3">
        <f>DATE(2024, 9, 18)</f>
        <v>45553</v>
      </c>
      <c r="D64" s="2">
        <f>TIME(22,0,0)</f>
        <v>0.91666666666666663</v>
      </c>
      <c r="E64">
        <f>20842+242</f>
        <v>21084</v>
      </c>
      <c r="F64">
        <f>20842+242</f>
        <v>21084</v>
      </c>
      <c r="G64">
        <v>3</v>
      </c>
    </row>
    <row r="65" spans="1:8" ht="15.75" x14ac:dyDescent="0.25">
      <c r="A65" t="s">
        <v>31</v>
      </c>
      <c r="B65" t="s">
        <v>29</v>
      </c>
      <c r="C65" s="3">
        <f>DATE(2024, 9, 18)</f>
        <v>45553</v>
      </c>
      <c r="D65" s="2">
        <f>TIME(19,0,0)</f>
        <v>0.79166666666666663</v>
      </c>
      <c r="E65">
        <f>3795+8236</f>
        <v>12031</v>
      </c>
      <c r="F65">
        <f>3795+8236</f>
        <v>12031</v>
      </c>
      <c r="G65">
        <v>3</v>
      </c>
      <c r="H65" t="s">
        <v>69</v>
      </c>
    </row>
    <row r="66" spans="1:8" ht="15.75" x14ac:dyDescent="0.25">
      <c r="A66" t="s">
        <v>31</v>
      </c>
      <c r="B66" t="s">
        <v>29</v>
      </c>
      <c r="C66" s="3">
        <f>DATE(2024, 9, 19)</f>
        <v>45554</v>
      </c>
      <c r="D66" s="2">
        <f>TIME(22,0,0)</f>
        <v>0.91666666666666663</v>
      </c>
      <c r="E66">
        <f>18001+3299</f>
        <v>21300</v>
      </c>
      <c r="F66">
        <f>18001+3299</f>
        <v>21300</v>
      </c>
      <c r="G66">
        <v>3</v>
      </c>
    </row>
    <row r="67" spans="1:8" ht="15.75" x14ac:dyDescent="0.25">
      <c r="A67" t="s">
        <v>31</v>
      </c>
      <c r="B67" t="s">
        <v>29</v>
      </c>
      <c r="C67" s="3">
        <f>DATE(2024, 9, 19)</f>
        <v>45554</v>
      </c>
      <c r="D67" s="2">
        <f>TIME(19,0,0)</f>
        <v>0.79166666666666663</v>
      </c>
      <c r="E67">
        <f>5253+4400</f>
        <v>9653</v>
      </c>
      <c r="F67">
        <f>5253+4400</f>
        <v>9653</v>
      </c>
      <c r="G67">
        <v>3</v>
      </c>
      <c r="H67" t="s">
        <v>69</v>
      </c>
    </row>
    <row r="68" spans="1:8" ht="15.75" x14ac:dyDescent="0.25">
      <c r="A68" t="s">
        <v>31</v>
      </c>
      <c r="B68" t="s">
        <v>29</v>
      </c>
      <c r="C68" s="3">
        <f>DATE(2024, 9, 20)</f>
        <v>45555</v>
      </c>
      <c r="D68" s="2">
        <f>TIME(22,0,0)</f>
        <v>0.91666666666666663</v>
      </c>
      <c r="E68">
        <f>10550+24900</f>
        <v>35450</v>
      </c>
      <c r="F68">
        <f>10550+24900</f>
        <v>35450</v>
      </c>
      <c r="G68">
        <v>3</v>
      </c>
    </row>
    <row r="69" spans="1:8" ht="15.75" x14ac:dyDescent="0.25">
      <c r="A69" t="s">
        <v>31</v>
      </c>
      <c r="B69" t="s">
        <v>29</v>
      </c>
      <c r="C69" s="3">
        <f>DATE(2024, 9, 20)</f>
        <v>45555</v>
      </c>
      <c r="D69" s="2">
        <f>TIME(19,0,0)</f>
        <v>0.79166666666666663</v>
      </c>
      <c r="E69">
        <f>2653+24119</f>
        <v>26772</v>
      </c>
      <c r="F69">
        <f>2653+24119</f>
        <v>26772</v>
      </c>
      <c r="G69">
        <v>3</v>
      </c>
    </row>
    <row r="70" spans="1:8" ht="15.75" x14ac:dyDescent="0.25">
      <c r="A70" t="s">
        <v>31</v>
      </c>
      <c r="B70" t="s">
        <v>29</v>
      </c>
      <c r="C70" s="3">
        <f>DATE(2024, 9, 21)</f>
        <v>45556</v>
      </c>
      <c r="D70" s="2">
        <f>TIME(22,0,0)</f>
        <v>0.91666666666666663</v>
      </c>
      <c r="E70">
        <f>3416+74452</f>
        <v>77868</v>
      </c>
      <c r="F70">
        <f>E70+70000</f>
        <v>147868</v>
      </c>
      <c r="G70">
        <v>3</v>
      </c>
      <c r="H70" t="s">
        <v>96</v>
      </c>
    </row>
    <row r="71" spans="1:8" ht="15.75" x14ac:dyDescent="0.25">
      <c r="A71" t="s">
        <v>31</v>
      </c>
      <c r="B71" t="s">
        <v>29</v>
      </c>
      <c r="C71" s="3">
        <f>DATE(2024, 9, 21)</f>
        <v>45556</v>
      </c>
      <c r="D71" s="2">
        <f>TIME(19,0,0)</f>
        <v>0.79166666666666663</v>
      </c>
      <c r="E71">
        <v>50000</v>
      </c>
      <c r="F71">
        <v>50000</v>
      </c>
      <c r="G71">
        <v>3</v>
      </c>
    </row>
    <row r="72" spans="1:8" ht="15.75" x14ac:dyDescent="0.25">
      <c r="A72" t="s">
        <v>31</v>
      </c>
      <c r="B72" t="s">
        <v>29</v>
      </c>
      <c r="C72" s="3">
        <f>DATE(2024, 9, 22)</f>
        <v>45557</v>
      </c>
      <c r="D72" s="2">
        <f>TIME(22,0,0)</f>
        <v>0.91666666666666663</v>
      </c>
      <c r="E72">
        <f>22533+75311</f>
        <v>97844</v>
      </c>
      <c r="F72">
        <f>E72+70000</f>
        <v>167844</v>
      </c>
      <c r="G72">
        <v>3</v>
      </c>
    </row>
    <row r="73" spans="1:8" ht="15.75" x14ac:dyDescent="0.25">
      <c r="A73" t="s">
        <v>31</v>
      </c>
      <c r="B73" t="s">
        <v>29</v>
      </c>
      <c r="C73" s="3">
        <f>DATE(2024, 9, 22)</f>
        <v>45557</v>
      </c>
      <c r="D73" s="2">
        <f>TIME(19,0,0)</f>
        <v>0.79166666666666663</v>
      </c>
      <c r="E73">
        <f>3416+74452</f>
        <v>77868</v>
      </c>
      <c r="F73">
        <f>E73+70000</f>
        <v>147868</v>
      </c>
      <c r="G73">
        <v>3</v>
      </c>
    </row>
    <row r="74" spans="1:8" ht="15.75" x14ac:dyDescent="0.25">
      <c r="A74" t="s">
        <v>31</v>
      </c>
      <c r="B74" t="s">
        <v>29</v>
      </c>
      <c r="C74" s="3">
        <f>DATE(2024, 9, 23)</f>
        <v>45558</v>
      </c>
      <c r="D74" s="2">
        <f>TIME(22,0,0)</f>
        <v>0.91666666666666663</v>
      </c>
      <c r="E74">
        <f>4678+3900</f>
        <v>8578</v>
      </c>
      <c r="F74">
        <f>E74+70000+90000+15000</f>
        <v>183578</v>
      </c>
      <c r="G74">
        <v>3</v>
      </c>
      <c r="H74" t="s">
        <v>87</v>
      </c>
    </row>
    <row r="75" spans="1:8" ht="15.75" x14ac:dyDescent="0.25">
      <c r="A75" t="s">
        <v>31</v>
      </c>
      <c r="B75" t="s">
        <v>29</v>
      </c>
      <c r="C75" s="3">
        <f>DATE(2024, 9, 23)</f>
        <v>45558</v>
      </c>
      <c r="D75" s="2">
        <f>TIME(19,0,0)</f>
        <v>0.79166666666666663</v>
      </c>
      <c r="E75">
        <f>2450+16781</f>
        <v>19231</v>
      </c>
      <c r="F75">
        <f>E75+70000+90000</f>
        <v>179231</v>
      </c>
      <c r="G75">
        <v>3</v>
      </c>
      <c r="H75" t="s">
        <v>97</v>
      </c>
    </row>
    <row r="76" spans="1:8" ht="15.75" x14ac:dyDescent="0.25">
      <c r="A76" t="s">
        <v>31</v>
      </c>
      <c r="B76" t="s">
        <v>29</v>
      </c>
      <c r="C76" s="3">
        <f>DATE(2024, 9, 24)</f>
        <v>45559</v>
      </c>
      <c r="D76" s="2">
        <f>TIME(19,0,0)</f>
        <v>0.79166666666666663</v>
      </c>
      <c r="E76">
        <f>4616+3919</f>
        <v>8535</v>
      </c>
      <c r="F76">
        <f>E76+70000+90000+15000</f>
        <v>183535</v>
      </c>
      <c r="G76">
        <v>3</v>
      </c>
    </row>
    <row r="77" spans="1:8" ht="15.75" x14ac:dyDescent="0.25">
      <c r="A77" t="s">
        <v>56</v>
      </c>
      <c r="B77" t="s">
        <v>77</v>
      </c>
      <c r="C77" s="3">
        <f>DATE(2024, 9, 17)</f>
        <v>45552</v>
      </c>
      <c r="D77" s="2">
        <f>TIME(19,0,0)</f>
        <v>0.79166666666666663</v>
      </c>
    </row>
    <row r="78" spans="1:8" ht="15.75" x14ac:dyDescent="0.25">
      <c r="A78" t="s">
        <v>56</v>
      </c>
      <c r="B78" t="s">
        <v>77</v>
      </c>
      <c r="C78" s="3">
        <f>DATE(2024, 9, 17)</f>
        <v>45552</v>
      </c>
      <c r="D78" s="2">
        <f>TIME(22,0,0)</f>
        <v>0.91666666666666663</v>
      </c>
    </row>
    <row r="79" spans="1:8" ht="15.75" x14ac:dyDescent="0.25">
      <c r="A79" t="s">
        <v>56</v>
      </c>
      <c r="B79" t="s">
        <v>77</v>
      </c>
      <c r="C79" s="3">
        <f>DATE(2024, 9, 18)</f>
        <v>45553</v>
      </c>
      <c r="D79" s="2">
        <f>TIME(19,0,0)</f>
        <v>0.79166666666666663</v>
      </c>
    </row>
    <row r="80" spans="1:8" ht="15.75" x14ac:dyDescent="0.25">
      <c r="A80" t="s">
        <v>56</v>
      </c>
      <c r="B80" t="s">
        <v>77</v>
      </c>
      <c r="C80" s="3">
        <f>DATE(2024, 9, 18)</f>
        <v>45553</v>
      </c>
      <c r="D80" s="2">
        <f>TIME(22,0,0)</f>
        <v>0.91666666666666663</v>
      </c>
    </row>
    <row r="81" spans="1:8" ht="15.75" x14ac:dyDescent="0.25">
      <c r="A81" t="s">
        <v>56</v>
      </c>
      <c r="B81" t="s">
        <v>77</v>
      </c>
      <c r="C81" s="3">
        <f>DATE(2024, 9, 19)</f>
        <v>45554</v>
      </c>
      <c r="D81" s="2">
        <f>TIME(19,0,0)</f>
        <v>0.79166666666666663</v>
      </c>
    </row>
    <row r="82" spans="1:8" ht="15.75" x14ac:dyDescent="0.25">
      <c r="A82" t="s">
        <v>56</v>
      </c>
      <c r="B82" t="s">
        <v>77</v>
      </c>
      <c r="C82" s="3">
        <f>DATE(2024, 9, 19)</f>
        <v>45554</v>
      </c>
      <c r="D82" s="2">
        <f>TIME(22,0,0)</f>
        <v>0.91666666666666663</v>
      </c>
    </row>
    <row r="83" spans="1:8" ht="15.75" x14ac:dyDescent="0.25">
      <c r="A83" t="s">
        <v>56</v>
      </c>
      <c r="B83" t="s">
        <v>77</v>
      </c>
      <c r="C83" s="3">
        <f>DATE(2024, 9, 20)</f>
        <v>45555</v>
      </c>
      <c r="D83" s="2">
        <f>TIME(22,0,0)</f>
        <v>0.91666666666666663</v>
      </c>
      <c r="E83">
        <v>7200</v>
      </c>
      <c r="F83">
        <v>7200</v>
      </c>
      <c r="G83">
        <v>3</v>
      </c>
    </row>
    <row r="84" spans="1:8" ht="15.75" x14ac:dyDescent="0.25">
      <c r="A84" t="s">
        <v>56</v>
      </c>
      <c r="B84" t="s">
        <v>77</v>
      </c>
      <c r="C84" s="3">
        <f>DATE(2024, 9, 20)</f>
        <v>45555</v>
      </c>
      <c r="D84" s="2">
        <f>TIME(19,0,0)</f>
        <v>0.79166666666666663</v>
      </c>
      <c r="E84">
        <v>3000</v>
      </c>
      <c r="F84">
        <v>3000</v>
      </c>
      <c r="G84">
        <v>0</v>
      </c>
    </row>
    <row r="85" spans="1:8" ht="15.75" x14ac:dyDescent="0.25">
      <c r="A85" t="s">
        <v>56</v>
      </c>
      <c r="B85" t="s">
        <v>77</v>
      </c>
      <c r="C85" s="3">
        <f>DATE(2024, 9, 21)</f>
        <v>45556</v>
      </c>
      <c r="D85" s="2">
        <f>TIME(22,0,0)</f>
        <v>0.91666666666666663</v>
      </c>
      <c r="E85">
        <f>7286+47717</f>
        <v>55003</v>
      </c>
      <c r="F85">
        <f>7286+47717</f>
        <v>55003</v>
      </c>
      <c r="G85">
        <v>3</v>
      </c>
    </row>
    <row r="86" spans="1:8" ht="15.75" x14ac:dyDescent="0.25">
      <c r="A86" t="s">
        <v>56</v>
      </c>
      <c r="B86" t="s">
        <v>77</v>
      </c>
      <c r="C86" s="3">
        <f>DATE(2024, 9, 21)</f>
        <v>45556</v>
      </c>
      <c r="D86" s="2">
        <f>TIME(19,0,0)</f>
        <v>0.79166666666666663</v>
      </c>
      <c r="E86">
        <v>39134</v>
      </c>
      <c r="F86">
        <v>39134</v>
      </c>
      <c r="G86">
        <v>3</v>
      </c>
      <c r="H86" t="s">
        <v>78</v>
      </c>
    </row>
    <row r="87" spans="1:8" ht="15.75" x14ac:dyDescent="0.25">
      <c r="A87" t="s">
        <v>56</v>
      </c>
      <c r="B87" t="s">
        <v>77</v>
      </c>
      <c r="C87" s="3">
        <f>DATE(2024, 9, 22)</f>
        <v>45557</v>
      </c>
      <c r="D87" s="2">
        <f>TIME(19,0,0)</f>
        <v>0.79166666666666663</v>
      </c>
      <c r="E87">
        <f>25302+65843</f>
        <v>91145</v>
      </c>
      <c r="F87">
        <f>25302+65843</f>
        <v>91145</v>
      </c>
      <c r="G87">
        <v>3</v>
      </c>
      <c r="H87" t="s">
        <v>75</v>
      </c>
    </row>
    <row r="88" spans="1:8" ht="15.75" x14ac:dyDescent="0.25">
      <c r="A88" t="s">
        <v>56</v>
      </c>
      <c r="B88" t="s">
        <v>77</v>
      </c>
      <c r="C88" s="3">
        <f>DATE(2024, 9, 22)</f>
        <v>45557</v>
      </c>
      <c r="D88" s="2">
        <f>TIME(22,0,0)</f>
        <v>0.91666666666666663</v>
      </c>
    </row>
    <row r="89" spans="1:8" ht="15.75" x14ac:dyDescent="0.25">
      <c r="A89" t="s">
        <v>56</v>
      </c>
      <c r="B89" t="s">
        <v>77</v>
      </c>
      <c r="C89" s="3">
        <f>DATE(2024, 9, 23)</f>
        <v>45558</v>
      </c>
      <c r="D89" s="2">
        <f>TIME(22,0,0)</f>
        <v>0.91666666666666663</v>
      </c>
      <c r="E89">
        <v>69000</v>
      </c>
      <c r="F89">
        <f>E89+104000+15000</f>
        <v>188000</v>
      </c>
      <c r="G89">
        <v>3</v>
      </c>
      <c r="H89" t="s">
        <v>91</v>
      </c>
    </row>
    <row r="90" spans="1:8" ht="15.75" x14ac:dyDescent="0.25">
      <c r="A90" t="s">
        <v>56</v>
      </c>
      <c r="B90" t="s">
        <v>77</v>
      </c>
      <c r="C90" s="3">
        <f>DATE(2024, 9, 23)</f>
        <v>45558</v>
      </c>
      <c r="D90" s="2">
        <f>TIME(19,0,0)</f>
        <v>0.79166666666666663</v>
      </c>
    </row>
    <row r="91" spans="1:8" ht="15.75" x14ac:dyDescent="0.25">
      <c r="A91" t="s">
        <v>56</v>
      </c>
      <c r="B91" t="s">
        <v>77</v>
      </c>
      <c r="C91" s="3">
        <f>DATE(2024, 9, 24)</f>
        <v>45559</v>
      </c>
      <c r="D91" s="2">
        <f>TIME(19,0,0)</f>
        <v>0.79166666666666663</v>
      </c>
      <c r="E91">
        <f>65280+10318</f>
        <v>75598</v>
      </c>
      <c r="F91">
        <f>E91+104000+15000</f>
        <v>194598</v>
      </c>
      <c r="G91">
        <v>3</v>
      </c>
    </row>
    <row r="92" spans="1:8" ht="15.75" x14ac:dyDescent="0.25">
      <c r="A92" t="s">
        <v>31</v>
      </c>
      <c r="B92" t="s">
        <v>24</v>
      </c>
      <c r="C92" s="3">
        <f>DATE(2024, 9, 17)</f>
        <v>45552</v>
      </c>
      <c r="D92" s="2">
        <f>TIME(19,0,0)</f>
        <v>0.79166666666666663</v>
      </c>
    </row>
    <row r="93" spans="1:8" ht="15.75" x14ac:dyDescent="0.25">
      <c r="A93" t="s">
        <v>31</v>
      </c>
      <c r="B93" t="s">
        <v>24</v>
      </c>
      <c r="C93" s="3">
        <f>DATE(2024, 9, 17)</f>
        <v>45552</v>
      </c>
      <c r="D93" s="2">
        <f>TIME(22,0,0)</f>
        <v>0.91666666666666663</v>
      </c>
    </row>
    <row r="94" spans="1:8" ht="15.75" x14ac:dyDescent="0.25">
      <c r="A94" t="s">
        <v>31</v>
      </c>
      <c r="B94" t="s">
        <v>24</v>
      </c>
      <c r="C94" s="3">
        <f>DATE(2024, 9, 18)</f>
        <v>45553</v>
      </c>
      <c r="D94" s="2">
        <f>TIME(19,0,0)</f>
        <v>0.79166666666666663</v>
      </c>
    </row>
    <row r="95" spans="1:8" ht="15.75" x14ac:dyDescent="0.25">
      <c r="A95" t="s">
        <v>31</v>
      </c>
      <c r="B95" t="s">
        <v>24</v>
      </c>
      <c r="C95" s="3">
        <f>DATE(2024, 9, 18)</f>
        <v>45553</v>
      </c>
      <c r="D95" s="2">
        <f>TIME(22,0,0)</f>
        <v>0.91666666666666663</v>
      </c>
    </row>
    <row r="96" spans="1:8" ht="15.75" x14ac:dyDescent="0.25">
      <c r="A96" t="s">
        <v>31</v>
      </c>
      <c r="B96" t="s">
        <v>24</v>
      </c>
      <c r="C96" s="3">
        <f>DATE(2024, 9, 19)</f>
        <v>45554</v>
      </c>
      <c r="D96" s="2">
        <f>TIME(19,0,0)</f>
        <v>0.79166666666666663</v>
      </c>
    </row>
    <row r="97" spans="1:8" ht="15.75" x14ac:dyDescent="0.25">
      <c r="A97" t="s">
        <v>31</v>
      </c>
      <c r="B97" t="s">
        <v>24</v>
      </c>
      <c r="C97" s="3">
        <f>DATE(2024, 9, 19)</f>
        <v>45554</v>
      </c>
      <c r="D97" s="2">
        <f>TIME(22,0,0)</f>
        <v>0.91666666666666663</v>
      </c>
    </row>
    <row r="98" spans="1:8" ht="15.75" x14ac:dyDescent="0.25">
      <c r="A98" t="s">
        <v>31</v>
      </c>
      <c r="B98" t="s">
        <v>24</v>
      </c>
      <c r="C98" s="3">
        <f>DATE(2024, 9, 20)</f>
        <v>45555</v>
      </c>
      <c r="D98" s="2">
        <f>TIME(19,0,0)</f>
        <v>0.79166666666666663</v>
      </c>
    </row>
    <row r="99" spans="1:8" ht="15.75" x14ac:dyDescent="0.25">
      <c r="A99" t="s">
        <v>31</v>
      </c>
      <c r="B99" t="s">
        <v>24</v>
      </c>
      <c r="C99" s="3">
        <f>DATE(2024, 9, 20)</f>
        <v>45555</v>
      </c>
      <c r="D99" s="2">
        <f>TIME(22,0,0)</f>
        <v>0.91666666666666663</v>
      </c>
    </row>
    <row r="100" spans="1:8" ht="15.75" x14ac:dyDescent="0.25">
      <c r="A100" t="s">
        <v>31</v>
      </c>
      <c r="B100" t="s">
        <v>24</v>
      </c>
      <c r="C100" s="3">
        <f>DATE(2024, 9, 21)</f>
        <v>45556</v>
      </c>
      <c r="D100" s="2">
        <f>TIME(19,0,0)</f>
        <v>0.79166666666666663</v>
      </c>
    </row>
    <row r="101" spans="1:8" ht="15.75" x14ac:dyDescent="0.25">
      <c r="A101" t="s">
        <v>31</v>
      </c>
      <c r="B101" t="s">
        <v>24</v>
      </c>
      <c r="C101" s="3">
        <f>DATE(2024, 9, 21)</f>
        <v>45556</v>
      </c>
      <c r="D101" s="2">
        <f>TIME(22,0,0)</f>
        <v>0.91666666666666663</v>
      </c>
    </row>
    <row r="102" spans="1:8" ht="15.75" x14ac:dyDescent="0.25">
      <c r="A102" t="s">
        <v>31</v>
      </c>
      <c r="B102" t="s">
        <v>24</v>
      </c>
      <c r="C102" s="3">
        <f>DATE(2024, 9, 22)</f>
        <v>45557</v>
      </c>
      <c r="D102" s="2">
        <f>TIME(19,0,0)</f>
        <v>0.79166666666666663</v>
      </c>
    </row>
    <row r="103" spans="1:8" ht="15.75" x14ac:dyDescent="0.25">
      <c r="A103" t="s">
        <v>31</v>
      </c>
      <c r="B103" t="s">
        <v>24</v>
      </c>
      <c r="C103" s="3">
        <f>DATE(2024, 9, 22)</f>
        <v>45557</v>
      </c>
      <c r="D103" s="2">
        <f>TIME(22,0,0)</f>
        <v>0.91666666666666663</v>
      </c>
    </row>
    <row r="104" spans="1:8" ht="15.75" x14ac:dyDescent="0.25">
      <c r="A104" t="s">
        <v>31</v>
      </c>
      <c r="B104" t="s">
        <v>24</v>
      </c>
      <c r="C104" s="3">
        <f>DATE(2024, 9, 23)</f>
        <v>45558</v>
      </c>
      <c r="D104" s="2">
        <f>TIME(19,0,0)</f>
        <v>0.79166666666666663</v>
      </c>
    </row>
    <row r="105" spans="1:8" ht="15.75" x14ac:dyDescent="0.25">
      <c r="A105" t="s">
        <v>31</v>
      </c>
      <c r="B105" t="s">
        <v>24</v>
      </c>
      <c r="C105" s="3">
        <f>DATE(2024, 9, 23)</f>
        <v>45558</v>
      </c>
      <c r="D105" s="2">
        <f>TIME(22,0,0)</f>
        <v>0.91666666666666663</v>
      </c>
    </row>
    <row r="106" spans="1:8" ht="15.75" x14ac:dyDescent="0.25">
      <c r="A106" t="s">
        <v>31</v>
      </c>
      <c r="B106" t="s">
        <v>24</v>
      </c>
      <c r="C106" s="3">
        <f>DATE(2024, 9, 24)</f>
        <v>45559</v>
      </c>
      <c r="D106" s="2">
        <f>TIME(19,0,0)</f>
        <v>0.79166666666666663</v>
      </c>
    </row>
    <row r="107" spans="1:8" ht="15.75" x14ac:dyDescent="0.25">
      <c r="A107" t="s">
        <v>1</v>
      </c>
      <c r="B107" t="s">
        <v>12</v>
      </c>
      <c r="C107" s="3">
        <f>DATE(2024, 9, 17)</f>
        <v>45552</v>
      </c>
      <c r="D107" s="2">
        <f>TIME(19,0,0)</f>
        <v>0.79166666666666663</v>
      </c>
      <c r="E107" s="1"/>
      <c r="F107" s="1"/>
      <c r="G107" s="1"/>
      <c r="H107" s="1"/>
    </row>
    <row r="108" spans="1:8" ht="15.75" x14ac:dyDescent="0.25">
      <c r="A108" t="s">
        <v>1</v>
      </c>
      <c r="B108" t="s">
        <v>12</v>
      </c>
      <c r="C108" s="3">
        <f>DATE(2024, 9, 17)</f>
        <v>45552</v>
      </c>
      <c r="D108" s="2">
        <f>TIME(22,0,0)</f>
        <v>0.91666666666666663</v>
      </c>
    </row>
    <row r="109" spans="1:8" ht="15.75" x14ac:dyDescent="0.25">
      <c r="A109" t="s">
        <v>1</v>
      </c>
      <c r="B109" t="s">
        <v>12</v>
      </c>
      <c r="C109" s="3">
        <f>DATE(2024, 9, 18)</f>
        <v>45553</v>
      </c>
      <c r="D109" s="2">
        <f>TIME(19,0,0)</f>
        <v>0.79166666666666663</v>
      </c>
    </row>
    <row r="110" spans="1:8" ht="15.75" x14ac:dyDescent="0.25">
      <c r="A110" t="s">
        <v>1</v>
      </c>
      <c r="B110" t="s">
        <v>12</v>
      </c>
      <c r="C110" s="3">
        <f>DATE(2024, 9, 18)</f>
        <v>45553</v>
      </c>
      <c r="D110" s="2">
        <f>TIME(22,0,0)</f>
        <v>0.91666666666666663</v>
      </c>
    </row>
    <row r="111" spans="1:8" ht="15.75" x14ac:dyDescent="0.25">
      <c r="A111" t="s">
        <v>1</v>
      </c>
      <c r="B111" t="s">
        <v>12</v>
      </c>
      <c r="C111" s="3">
        <f>DATE(2024, 9, 19)</f>
        <v>45554</v>
      </c>
      <c r="D111" s="2">
        <f>TIME(19,0,0)</f>
        <v>0.79166666666666663</v>
      </c>
    </row>
    <row r="112" spans="1:8" ht="15.75" x14ac:dyDescent="0.25">
      <c r="A112" t="s">
        <v>1</v>
      </c>
      <c r="B112" t="s">
        <v>12</v>
      </c>
      <c r="C112" s="3">
        <f>DATE(2024, 9, 19)</f>
        <v>45554</v>
      </c>
      <c r="D112" s="2">
        <f>TIME(22,0,0)</f>
        <v>0.91666666666666663</v>
      </c>
    </row>
    <row r="113" spans="1:8" ht="15.75" x14ac:dyDescent="0.25">
      <c r="A113" t="s">
        <v>1</v>
      </c>
      <c r="B113" t="s">
        <v>12</v>
      </c>
      <c r="C113" s="3">
        <f>DATE(2024, 9, 20)</f>
        <v>45555</v>
      </c>
      <c r="D113" s="2">
        <f>TIME(19,0,0)</f>
        <v>0.79166666666666663</v>
      </c>
    </row>
    <row r="114" spans="1:8" ht="15.75" x14ac:dyDescent="0.25">
      <c r="A114" t="s">
        <v>1</v>
      </c>
      <c r="B114" t="s">
        <v>12</v>
      </c>
      <c r="C114" s="3">
        <f>DATE(2024, 9, 20)</f>
        <v>45555</v>
      </c>
      <c r="D114" s="2">
        <f>TIME(22,0,0)</f>
        <v>0.91666666666666663</v>
      </c>
    </row>
    <row r="115" spans="1:8" ht="15.75" x14ac:dyDescent="0.25">
      <c r="A115" t="s">
        <v>1</v>
      </c>
      <c r="B115" t="s">
        <v>12</v>
      </c>
      <c r="C115" s="3">
        <f>DATE(2024, 9, 21)</f>
        <v>45556</v>
      </c>
      <c r="D115" s="2">
        <f>TIME(19,0,0)</f>
        <v>0.79166666666666663</v>
      </c>
    </row>
    <row r="116" spans="1:8" ht="15.75" x14ac:dyDescent="0.25">
      <c r="A116" t="s">
        <v>1</v>
      </c>
      <c r="B116" t="s">
        <v>12</v>
      </c>
      <c r="C116" s="3">
        <f>DATE(2024, 9, 21)</f>
        <v>45556</v>
      </c>
      <c r="D116" s="2">
        <f>TIME(22,0,0)</f>
        <v>0.91666666666666663</v>
      </c>
    </row>
    <row r="117" spans="1:8" ht="15.75" x14ac:dyDescent="0.25">
      <c r="A117" t="s">
        <v>1</v>
      </c>
      <c r="B117" t="s">
        <v>12</v>
      </c>
      <c r="C117" s="3">
        <f>DATE(2024, 9, 22)</f>
        <v>45557</v>
      </c>
      <c r="D117" s="2">
        <f>TIME(19,0,0)</f>
        <v>0.79166666666666663</v>
      </c>
    </row>
    <row r="118" spans="1:8" ht="15.75" x14ac:dyDescent="0.25">
      <c r="A118" t="s">
        <v>1</v>
      </c>
      <c r="B118" t="s">
        <v>12</v>
      </c>
      <c r="C118" s="3">
        <f>DATE(2024, 9, 22)</f>
        <v>45557</v>
      </c>
      <c r="D118" s="2">
        <f>TIME(22,0,0)</f>
        <v>0.91666666666666663</v>
      </c>
    </row>
    <row r="119" spans="1:8" ht="15.75" x14ac:dyDescent="0.25">
      <c r="A119" t="s">
        <v>1</v>
      </c>
      <c r="B119" t="s">
        <v>12</v>
      </c>
      <c r="C119" s="3">
        <f>DATE(2024, 9, 23)</f>
        <v>45558</v>
      </c>
      <c r="D119" s="2">
        <f>TIME(19,0,0)</f>
        <v>0.79166666666666663</v>
      </c>
    </row>
    <row r="120" spans="1:8" ht="15.75" x14ac:dyDescent="0.25">
      <c r="A120" t="s">
        <v>1</v>
      </c>
      <c r="B120" t="s">
        <v>12</v>
      </c>
      <c r="C120" s="3">
        <f>DATE(2024, 9, 23)</f>
        <v>45558</v>
      </c>
      <c r="D120" s="2">
        <f>TIME(22,0,0)</f>
        <v>0.91666666666666663</v>
      </c>
    </row>
    <row r="121" spans="1:8" ht="15.75" x14ac:dyDescent="0.25">
      <c r="A121" t="s">
        <v>1</v>
      </c>
      <c r="B121" t="s">
        <v>12</v>
      </c>
      <c r="C121" s="3">
        <f>DATE(2024, 9, 24)</f>
        <v>45559</v>
      </c>
      <c r="D121" s="2">
        <f>TIME(19,0,0)</f>
        <v>0.79166666666666663</v>
      </c>
    </row>
    <row r="122" spans="1:8" ht="15.75" x14ac:dyDescent="0.25">
      <c r="A122" t="s">
        <v>1</v>
      </c>
      <c r="B122" t="s">
        <v>4</v>
      </c>
      <c r="C122" s="3">
        <f>DATE(2024, 9, 17)</f>
        <v>45552</v>
      </c>
      <c r="D122" s="2">
        <f>TIME(19,0,0)</f>
        <v>0.79166666666666663</v>
      </c>
      <c r="E122" s="1"/>
      <c r="F122" s="1"/>
      <c r="G122" s="1"/>
      <c r="H122" s="1"/>
    </row>
    <row r="123" spans="1:8" ht="15.75" x14ac:dyDescent="0.25">
      <c r="A123" t="s">
        <v>1</v>
      </c>
      <c r="B123" t="s">
        <v>4</v>
      </c>
      <c r="C123" s="3">
        <f>DATE(2024, 9, 17)</f>
        <v>45552</v>
      </c>
      <c r="D123" s="2">
        <f>TIME(22,0,0)</f>
        <v>0.91666666666666663</v>
      </c>
    </row>
    <row r="124" spans="1:8" ht="15.75" x14ac:dyDescent="0.25">
      <c r="A124" t="s">
        <v>1</v>
      </c>
      <c r="B124" t="s">
        <v>4</v>
      </c>
      <c r="C124" s="3">
        <f>DATE(2024, 9, 18)</f>
        <v>45553</v>
      </c>
      <c r="D124" s="2">
        <f>TIME(19,0,0)</f>
        <v>0.79166666666666663</v>
      </c>
    </row>
    <row r="125" spans="1:8" ht="15.75" x14ac:dyDescent="0.25">
      <c r="A125" t="s">
        <v>1</v>
      </c>
      <c r="B125" t="s">
        <v>4</v>
      </c>
      <c r="C125" s="3">
        <f>DATE(2024, 9, 18)</f>
        <v>45553</v>
      </c>
      <c r="D125" s="2">
        <f>TIME(22,0,0)</f>
        <v>0.91666666666666663</v>
      </c>
    </row>
    <row r="126" spans="1:8" ht="15.75" x14ac:dyDescent="0.25">
      <c r="A126" t="s">
        <v>1</v>
      </c>
      <c r="B126" t="s">
        <v>4</v>
      </c>
      <c r="C126" s="3">
        <f>DATE(2024, 9, 19)</f>
        <v>45554</v>
      </c>
      <c r="D126" s="2">
        <f>TIME(19,0,0)</f>
        <v>0.79166666666666663</v>
      </c>
    </row>
    <row r="127" spans="1:8" ht="15.75" x14ac:dyDescent="0.25">
      <c r="A127" t="s">
        <v>1</v>
      </c>
      <c r="B127" t="s">
        <v>4</v>
      </c>
      <c r="C127" s="3">
        <f>DATE(2024, 9, 19)</f>
        <v>45554</v>
      </c>
      <c r="D127" s="2">
        <f>TIME(22,0,0)</f>
        <v>0.91666666666666663</v>
      </c>
    </row>
    <row r="128" spans="1:8" ht="15.75" x14ac:dyDescent="0.25">
      <c r="A128" t="s">
        <v>1</v>
      </c>
      <c r="B128" t="s">
        <v>4</v>
      </c>
      <c r="C128" s="3">
        <f>DATE(2024, 9, 20)</f>
        <v>45555</v>
      </c>
      <c r="D128" s="2">
        <f>TIME(19,0,0)</f>
        <v>0.79166666666666663</v>
      </c>
    </row>
    <row r="129" spans="1:8" ht="15.75" x14ac:dyDescent="0.25">
      <c r="A129" t="s">
        <v>1</v>
      </c>
      <c r="B129" t="s">
        <v>4</v>
      </c>
      <c r="C129" s="3">
        <f>DATE(2024, 9, 20)</f>
        <v>45555</v>
      </c>
      <c r="D129" s="2">
        <f>TIME(22,0,0)</f>
        <v>0.91666666666666663</v>
      </c>
    </row>
    <row r="130" spans="1:8" ht="15.75" x14ac:dyDescent="0.25">
      <c r="A130" t="s">
        <v>1</v>
      </c>
      <c r="B130" t="s">
        <v>4</v>
      </c>
      <c r="C130" s="3">
        <f>DATE(2024, 9, 21)</f>
        <v>45556</v>
      </c>
      <c r="D130" s="2">
        <f>TIME(19,0,0)</f>
        <v>0.79166666666666663</v>
      </c>
    </row>
    <row r="131" spans="1:8" ht="15.75" x14ac:dyDescent="0.25">
      <c r="A131" t="s">
        <v>1</v>
      </c>
      <c r="B131" t="s">
        <v>4</v>
      </c>
      <c r="C131" s="3">
        <f>DATE(2024, 9, 21)</f>
        <v>45556</v>
      </c>
      <c r="D131" s="2">
        <f>TIME(22,0,0)</f>
        <v>0.91666666666666663</v>
      </c>
    </row>
    <row r="132" spans="1:8" ht="15.75" x14ac:dyDescent="0.25">
      <c r="A132" t="s">
        <v>1</v>
      </c>
      <c r="B132" t="s">
        <v>4</v>
      </c>
      <c r="C132" s="3">
        <f>DATE(2024, 9, 22)</f>
        <v>45557</v>
      </c>
      <c r="D132" s="2">
        <f>TIME(19,0,0)</f>
        <v>0.79166666666666663</v>
      </c>
    </row>
    <row r="133" spans="1:8" ht="15.75" x14ac:dyDescent="0.25">
      <c r="A133" t="s">
        <v>1</v>
      </c>
      <c r="B133" t="s">
        <v>4</v>
      </c>
      <c r="C133" s="3">
        <f>DATE(2024, 9, 22)</f>
        <v>45557</v>
      </c>
      <c r="D133" s="2">
        <f>TIME(22,0,0)</f>
        <v>0.91666666666666663</v>
      </c>
    </row>
    <row r="134" spans="1:8" ht="15.75" x14ac:dyDescent="0.25">
      <c r="A134" t="s">
        <v>1</v>
      </c>
      <c r="B134" t="s">
        <v>4</v>
      </c>
      <c r="C134" s="3">
        <f>DATE(2024, 9, 23)</f>
        <v>45558</v>
      </c>
      <c r="D134" s="2">
        <f>TIME(19,0,0)</f>
        <v>0.79166666666666663</v>
      </c>
    </row>
    <row r="135" spans="1:8" ht="15.75" x14ac:dyDescent="0.25">
      <c r="A135" t="s">
        <v>1</v>
      </c>
      <c r="B135" t="s">
        <v>4</v>
      </c>
      <c r="C135" s="3">
        <f>DATE(2024, 9, 23)</f>
        <v>45558</v>
      </c>
      <c r="D135" s="2">
        <f>TIME(22,0,0)</f>
        <v>0.91666666666666663</v>
      </c>
    </row>
    <row r="136" spans="1:8" ht="15.75" x14ac:dyDescent="0.25">
      <c r="A136" t="s">
        <v>1</v>
      </c>
      <c r="B136" t="s">
        <v>4</v>
      </c>
      <c r="C136" s="3">
        <f>DATE(2024, 9, 24)</f>
        <v>45559</v>
      </c>
      <c r="D136" s="2">
        <f>TIME(19,0,0)</f>
        <v>0.79166666666666663</v>
      </c>
    </row>
    <row r="137" spans="1:8" ht="15.75" x14ac:dyDescent="0.25">
      <c r="A137" t="s">
        <v>1</v>
      </c>
      <c r="B137" t="s">
        <v>7</v>
      </c>
      <c r="C137" s="3">
        <f>DATE(2024, 9, 17)</f>
        <v>45552</v>
      </c>
      <c r="D137" s="2">
        <f>TIME(19,0,0)</f>
        <v>0.79166666666666663</v>
      </c>
      <c r="E137" s="1"/>
      <c r="F137" s="1"/>
      <c r="G137" s="1"/>
      <c r="H137" s="1"/>
    </row>
    <row r="138" spans="1:8" ht="15.75" x14ac:dyDescent="0.25">
      <c r="A138" t="s">
        <v>1</v>
      </c>
      <c r="B138" t="s">
        <v>7</v>
      </c>
      <c r="C138" s="3">
        <f>DATE(2024, 9, 17)</f>
        <v>45552</v>
      </c>
      <c r="D138" s="2">
        <f>TIME(22,0,0)</f>
        <v>0.91666666666666663</v>
      </c>
    </row>
    <row r="139" spans="1:8" ht="15.75" x14ac:dyDescent="0.25">
      <c r="A139" t="s">
        <v>1</v>
      </c>
      <c r="B139" t="s">
        <v>7</v>
      </c>
      <c r="C139" s="3">
        <f>DATE(2024, 9, 18)</f>
        <v>45553</v>
      </c>
      <c r="D139" s="2">
        <f>TIME(19,0,0)</f>
        <v>0.79166666666666663</v>
      </c>
    </row>
    <row r="140" spans="1:8" ht="15.75" x14ac:dyDescent="0.25">
      <c r="A140" t="s">
        <v>1</v>
      </c>
      <c r="B140" t="s">
        <v>7</v>
      </c>
      <c r="C140" s="3">
        <f>DATE(2024, 9, 18)</f>
        <v>45553</v>
      </c>
      <c r="D140" s="2">
        <f>TIME(22,0,0)</f>
        <v>0.91666666666666663</v>
      </c>
    </row>
    <row r="141" spans="1:8" ht="15.75" x14ac:dyDescent="0.25">
      <c r="A141" t="s">
        <v>1</v>
      </c>
      <c r="B141" t="s">
        <v>7</v>
      </c>
      <c r="C141" s="3">
        <f>DATE(2024, 9, 19)</f>
        <v>45554</v>
      </c>
      <c r="D141" s="2">
        <f>TIME(19,0,0)</f>
        <v>0.79166666666666663</v>
      </c>
    </row>
    <row r="142" spans="1:8" ht="15.75" x14ac:dyDescent="0.25">
      <c r="A142" t="s">
        <v>1</v>
      </c>
      <c r="B142" t="s">
        <v>7</v>
      </c>
      <c r="C142" s="3">
        <f>DATE(2024, 9, 19)</f>
        <v>45554</v>
      </c>
      <c r="D142" s="2">
        <f>TIME(22,0,0)</f>
        <v>0.91666666666666663</v>
      </c>
    </row>
    <row r="143" spans="1:8" ht="15.75" x14ac:dyDescent="0.25">
      <c r="A143" t="s">
        <v>1</v>
      </c>
      <c r="B143" t="s">
        <v>7</v>
      </c>
      <c r="C143" s="3">
        <f>DATE(2024, 9, 20)</f>
        <v>45555</v>
      </c>
      <c r="D143" s="2">
        <f>TIME(19,0,0)</f>
        <v>0.79166666666666663</v>
      </c>
    </row>
    <row r="144" spans="1:8" ht="15.75" x14ac:dyDescent="0.25">
      <c r="A144" t="s">
        <v>1</v>
      </c>
      <c r="B144" t="s">
        <v>7</v>
      </c>
      <c r="C144" s="3">
        <f>DATE(2024, 9, 20)</f>
        <v>45555</v>
      </c>
      <c r="D144" s="2">
        <f>TIME(22,0,0)</f>
        <v>0.91666666666666663</v>
      </c>
    </row>
    <row r="145" spans="1:7" ht="15.75" x14ac:dyDescent="0.25">
      <c r="A145" t="s">
        <v>1</v>
      </c>
      <c r="B145" t="s">
        <v>7</v>
      </c>
      <c r="C145" s="3">
        <f>DATE(2024, 9, 21)</f>
        <v>45556</v>
      </c>
      <c r="D145" s="2">
        <f>TIME(19,0,0)</f>
        <v>0.79166666666666663</v>
      </c>
    </row>
    <row r="146" spans="1:7" ht="15.75" x14ac:dyDescent="0.25">
      <c r="A146" t="s">
        <v>1</v>
      </c>
      <c r="B146" t="s">
        <v>7</v>
      </c>
      <c r="C146" s="3">
        <f>DATE(2024, 9, 21)</f>
        <v>45556</v>
      </c>
      <c r="D146" s="2">
        <f>TIME(22,0,0)</f>
        <v>0.91666666666666663</v>
      </c>
    </row>
    <row r="147" spans="1:7" ht="15.75" x14ac:dyDescent="0.25">
      <c r="A147" t="s">
        <v>1</v>
      </c>
      <c r="B147" t="s">
        <v>7</v>
      </c>
      <c r="C147" s="3">
        <f>DATE(2024, 9, 22)</f>
        <v>45557</v>
      </c>
      <c r="D147" s="2">
        <f>TIME(19,0,0)</f>
        <v>0.79166666666666663</v>
      </c>
    </row>
    <row r="148" spans="1:7" ht="15.75" x14ac:dyDescent="0.25">
      <c r="A148" t="s">
        <v>1</v>
      </c>
      <c r="B148" t="s">
        <v>7</v>
      </c>
      <c r="C148" s="3">
        <f>DATE(2024, 9, 22)</f>
        <v>45557</v>
      </c>
      <c r="D148" s="2">
        <f>TIME(22,0,0)</f>
        <v>0.91666666666666663</v>
      </c>
    </row>
    <row r="149" spans="1:7" ht="15.75" x14ac:dyDescent="0.25">
      <c r="A149" t="s">
        <v>1</v>
      </c>
      <c r="B149" t="s">
        <v>7</v>
      </c>
      <c r="C149" s="3">
        <f>DATE(2024, 9, 23)</f>
        <v>45558</v>
      </c>
      <c r="D149" s="2">
        <f>TIME(19,0,0)</f>
        <v>0.79166666666666663</v>
      </c>
    </row>
    <row r="150" spans="1:7" ht="15.75" x14ac:dyDescent="0.25">
      <c r="A150" t="s">
        <v>1</v>
      </c>
      <c r="B150" t="s">
        <v>7</v>
      </c>
      <c r="C150" s="3">
        <f>DATE(2024, 9, 23)</f>
        <v>45558</v>
      </c>
      <c r="D150" s="2">
        <f>TIME(22,0,0)</f>
        <v>0.91666666666666663</v>
      </c>
    </row>
    <row r="151" spans="1:7" ht="15.75" x14ac:dyDescent="0.25">
      <c r="A151" t="s">
        <v>1</v>
      </c>
      <c r="B151" t="s">
        <v>7</v>
      </c>
      <c r="C151" s="3">
        <f>DATE(2024, 9, 24)</f>
        <v>45559</v>
      </c>
      <c r="D151" s="2">
        <f>TIME(19,0,0)</f>
        <v>0.79166666666666663</v>
      </c>
    </row>
    <row r="152" spans="1:7" ht="15.75" x14ac:dyDescent="0.25">
      <c r="A152" t="s">
        <v>57</v>
      </c>
      <c r="B152" t="s">
        <v>45</v>
      </c>
      <c r="C152" s="3">
        <f>DATE(2024, 9, 17)</f>
        <v>45552</v>
      </c>
      <c r="D152" s="2">
        <f>TIME(19,0,0)</f>
        <v>0.79166666666666663</v>
      </c>
      <c r="E152">
        <v>3000</v>
      </c>
      <c r="F152">
        <v>3000</v>
      </c>
      <c r="G152">
        <v>0</v>
      </c>
    </row>
    <row r="153" spans="1:7" ht="15.75" x14ac:dyDescent="0.25">
      <c r="A153" t="s">
        <v>57</v>
      </c>
      <c r="B153" t="s">
        <v>45</v>
      </c>
      <c r="C153" s="3">
        <f>DATE(2024, 9, 17)</f>
        <v>45552</v>
      </c>
      <c r="D153" s="2">
        <f>TIME(22,0,0)</f>
        <v>0.91666666666666663</v>
      </c>
      <c r="E153">
        <v>2700</v>
      </c>
      <c r="F153">
        <v>2700</v>
      </c>
      <c r="G153">
        <v>1.5</v>
      </c>
    </row>
    <row r="154" spans="1:7" ht="15.75" x14ac:dyDescent="0.25">
      <c r="A154" t="s">
        <v>57</v>
      </c>
      <c r="B154" t="s">
        <v>45</v>
      </c>
      <c r="C154" s="3">
        <f>DATE(2024, 9, 18)</f>
        <v>45553</v>
      </c>
      <c r="D154" s="2">
        <f>TIME(22,0,0)</f>
        <v>0.91666666666666663</v>
      </c>
      <c r="E154">
        <v>3650</v>
      </c>
      <c r="F154">
        <v>3650</v>
      </c>
      <c r="G154">
        <v>1.5</v>
      </c>
    </row>
    <row r="155" spans="1:7" ht="15.75" x14ac:dyDescent="0.25">
      <c r="A155" t="s">
        <v>57</v>
      </c>
      <c r="B155" t="s">
        <v>45</v>
      </c>
      <c r="C155" s="3">
        <f>DATE(2024, 9, 18)</f>
        <v>45553</v>
      </c>
      <c r="D155" s="2">
        <f>TIME(19,0,0)</f>
        <v>0.79166666666666663</v>
      </c>
      <c r="E155">
        <v>1720</v>
      </c>
      <c r="F155">
        <v>1720</v>
      </c>
      <c r="G155">
        <v>1.5</v>
      </c>
    </row>
    <row r="156" spans="1:7" ht="15.75" x14ac:dyDescent="0.25">
      <c r="A156" t="s">
        <v>57</v>
      </c>
      <c r="B156" t="s">
        <v>45</v>
      </c>
      <c r="C156" s="3">
        <f>DATE(2024, 9, 19)</f>
        <v>45554</v>
      </c>
      <c r="D156" s="2">
        <f>TIME(22,0,0)</f>
        <v>0.91666666666666663</v>
      </c>
      <c r="E156">
        <v>6500</v>
      </c>
      <c r="F156">
        <v>6500</v>
      </c>
      <c r="G156">
        <v>1.5</v>
      </c>
    </row>
    <row r="157" spans="1:7" ht="15.75" x14ac:dyDescent="0.25">
      <c r="A157" t="s">
        <v>57</v>
      </c>
      <c r="B157" t="s">
        <v>45</v>
      </c>
      <c r="C157" s="3">
        <f>DATE(2024, 9, 19)</f>
        <v>45554</v>
      </c>
      <c r="D157" s="2">
        <f>TIME(19,0,0)</f>
        <v>0.79166666666666663</v>
      </c>
      <c r="E157">
        <v>5708</v>
      </c>
      <c r="F157">
        <v>5708</v>
      </c>
      <c r="G157">
        <v>1.5</v>
      </c>
    </row>
    <row r="158" spans="1:7" ht="15.75" x14ac:dyDescent="0.25">
      <c r="A158" t="s">
        <v>57</v>
      </c>
      <c r="B158" t="s">
        <v>45</v>
      </c>
      <c r="C158" s="3">
        <f>DATE(2024, 9, 20)</f>
        <v>45555</v>
      </c>
      <c r="D158" s="2">
        <f>TIME(19,0,0)</f>
        <v>0.79166666666666663</v>
      </c>
      <c r="E158">
        <v>8645</v>
      </c>
      <c r="F158">
        <v>8645</v>
      </c>
      <c r="G158">
        <v>1.5</v>
      </c>
    </row>
    <row r="159" spans="1:7" ht="15.75" x14ac:dyDescent="0.25">
      <c r="A159" t="s">
        <v>57</v>
      </c>
      <c r="B159" t="s">
        <v>45</v>
      </c>
      <c r="C159" s="3">
        <f>DATE(2024, 9, 20)</f>
        <v>45555</v>
      </c>
      <c r="D159" s="2">
        <f>TIME(22,0,0)</f>
        <v>0.91666666666666663</v>
      </c>
    </row>
    <row r="160" spans="1:7" ht="15.75" x14ac:dyDescent="0.25">
      <c r="A160" t="s">
        <v>57</v>
      </c>
      <c r="B160" t="s">
        <v>45</v>
      </c>
      <c r="C160" s="3">
        <f>DATE(2024, 9, 21)</f>
        <v>45556</v>
      </c>
      <c r="D160" s="2">
        <f>TIME(19,0,0)</f>
        <v>0.79166666666666663</v>
      </c>
    </row>
    <row r="161" spans="1:8" ht="15.75" x14ac:dyDescent="0.25">
      <c r="A161" t="s">
        <v>57</v>
      </c>
      <c r="B161" t="s">
        <v>45</v>
      </c>
      <c r="C161" s="3">
        <f>DATE(2024, 9, 21)</f>
        <v>45556</v>
      </c>
      <c r="D161" s="2">
        <f>TIME(22,0,0)</f>
        <v>0.91666666666666663</v>
      </c>
    </row>
    <row r="162" spans="1:8" ht="15.75" x14ac:dyDescent="0.25">
      <c r="A162" t="s">
        <v>57</v>
      </c>
      <c r="B162" t="s">
        <v>45</v>
      </c>
      <c r="C162" s="3">
        <f>DATE(2024, 9, 22)</f>
        <v>45557</v>
      </c>
      <c r="D162" s="2">
        <f>TIME(19,0,0)</f>
        <v>0.79166666666666663</v>
      </c>
    </row>
    <row r="163" spans="1:8" ht="15.75" x14ac:dyDescent="0.25">
      <c r="A163" t="s">
        <v>57</v>
      </c>
      <c r="B163" t="s">
        <v>45</v>
      </c>
      <c r="C163" s="3">
        <f>DATE(2024, 9, 22)</f>
        <v>45557</v>
      </c>
      <c r="D163" s="2">
        <f>TIME(22,0,0)</f>
        <v>0.91666666666666663</v>
      </c>
    </row>
    <row r="164" spans="1:8" ht="15.75" x14ac:dyDescent="0.25">
      <c r="A164" t="s">
        <v>57</v>
      </c>
      <c r="B164" t="s">
        <v>45</v>
      </c>
      <c r="C164" s="3">
        <f>DATE(2024, 9, 23)</f>
        <v>45558</v>
      </c>
      <c r="D164" s="2">
        <f>TIME(22,0,0)</f>
        <v>0.91666666666666663</v>
      </c>
      <c r="E164">
        <v>11770</v>
      </c>
      <c r="F164">
        <v>11770</v>
      </c>
      <c r="G164">
        <v>1.5</v>
      </c>
    </row>
    <row r="165" spans="1:8" ht="15.75" x14ac:dyDescent="0.25">
      <c r="A165" t="s">
        <v>57</v>
      </c>
      <c r="B165" t="s">
        <v>45</v>
      </c>
      <c r="C165" s="3">
        <f>DATE(2024, 9, 23)</f>
        <v>45558</v>
      </c>
      <c r="D165" s="2">
        <f>TIME(19,0,0)</f>
        <v>0.79166666666666663</v>
      </c>
    </row>
    <row r="166" spans="1:8" ht="15.75" x14ac:dyDescent="0.25">
      <c r="A166" t="s">
        <v>57</v>
      </c>
      <c r="B166" t="s">
        <v>45</v>
      </c>
      <c r="C166" s="3">
        <f>DATE(2024, 9, 24)</f>
        <v>45559</v>
      </c>
      <c r="D166" s="2">
        <f>TIME(19,0,0)</f>
        <v>0.79166666666666663</v>
      </c>
      <c r="E166">
        <f>960+15694</f>
        <v>16654</v>
      </c>
      <c r="F166">
        <f>960+15694</f>
        <v>16654</v>
      </c>
      <c r="G166">
        <v>1.5</v>
      </c>
    </row>
    <row r="167" spans="1:8" ht="15.75" x14ac:dyDescent="0.25">
      <c r="A167" t="s">
        <v>13</v>
      </c>
      <c r="B167" t="s">
        <v>14</v>
      </c>
      <c r="C167" s="3">
        <f>DATE(2024, 9, 17)</f>
        <v>45552</v>
      </c>
      <c r="D167" s="2">
        <f>TIME(22,0,0)</f>
        <v>0.91666666666666663</v>
      </c>
      <c r="E167">
        <f>280+5998</f>
        <v>6278</v>
      </c>
      <c r="F167">
        <f>280+5998</f>
        <v>6278</v>
      </c>
      <c r="G167" s="1">
        <v>3</v>
      </c>
    </row>
    <row r="168" spans="1:8" ht="15.75" x14ac:dyDescent="0.25">
      <c r="A168" t="s">
        <v>13</v>
      </c>
      <c r="B168" t="s">
        <v>14</v>
      </c>
      <c r="C168" s="3">
        <f>DATE(2024, 9, 17)</f>
        <v>45552</v>
      </c>
      <c r="D168" s="2">
        <f>TIME(19,0,0)</f>
        <v>0.79166666666666663</v>
      </c>
      <c r="E168" s="1">
        <v>3000</v>
      </c>
      <c r="F168" s="1">
        <v>3000</v>
      </c>
      <c r="G168" s="1">
        <v>0</v>
      </c>
      <c r="H168" s="1"/>
    </row>
    <row r="169" spans="1:8" ht="15.75" x14ac:dyDescent="0.25">
      <c r="A169" t="s">
        <v>13</v>
      </c>
      <c r="B169" t="s">
        <v>14</v>
      </c>
      <c r="C169" s="3">
        <f>DATE(2024, 9, 18)</f>
        <v>45553</v>
      </c>
      <c r="D169" s="2">
        <f>TIME(22,0,0)</f>
        <v>0.91666666666666663</v>
      </c>
      <c r="E169">
        <f>1274+14620</f>
        <v>15894</v>
      </c>
      <c r="F169">
        <f>1274+14620</f>
        <v>15894</v>
      </c>
      <c r="G169" s="1">
        <v>3</v>
      </c>
    </row>
    <row r="170" spans="1:8" ht="15.75" x14ac:dyDescent="0.25">
      <c r="A170" t="s">
        <v>13</v>
      </c>
      <c r="B170" t="s">
        <v>14</v>
      </c>
      <c r="C170" s="3">
        <f>DATE(2024, 9, 18)</f>
        <v>45553</v>
      </c>
      <c r="D170" s="2">
        <f>TIME(19,0,0)</f>
        <v>0.79166666666666663</v>
      </c>
      <c r="E170">
        <f>1374+9998</f>
        <v>11372</v>
      </c>
      <c r="F170">
        <f>1374+9998</f>
        <v>11372</v>
      </c>
      <c r="G170" s="1">
        <v>3</v>
      </c>
    </row>
    <row r="171" spans="1:8" ht="15.75" x14ac:dyDescent="0.25">
      <c r="A171" t="s">
        <v>13</v>
      </c>
      <c r="B171" t="s">
        <v>14</v>
      </c>
      <c r="C171" s="3">
        <f>DATE(2024, 9, 19)</f>
        <v>45554</v>
      </c>
      <c r="D171" s="2">
        <f>TIME(22,0,0)</f>
        <v>0.91666666666666663</v>
      </c>
      <c r="E171">
        <f>565+16600</f>
        <v>17165</v>
      </c>
      <c r="F171">
        <f>565+16600+12000</f>
        <v>29165</v>
      </c>
      <c r="G171" s="1">
        <v>3</v>
      </c>
      <c r="H171" t="s">
        <v>70</v>
      </c>
    </row>
    <row r="172" spans="1:8" ht="15.75" x14ac:dyDescent="0.25">
      <c r="A172" t="s">
        <v>13</v>
      </c>
      <c r="B172" t="s">
        <v>14</v>
      </c>
      <c r="C172" s="3">
        <f>DATE(2024, 9, 19)</f>
        <v>45554</v>
      </c>
      <c r="D172" s="2">
        <f>TIME(19,0,0)</f>
        <v>0.79166666666666663</v>
      </c>
      <c r="E172">
        <f>565+16600</f>
        <v>17165</v>
      </c>
      <c r="F172">
        <f>565+16600</f>
        <v>17165</v>
      </c>
      <c r="G172" s="1">
        <v>3</v>
      </c>
    </row>
    <row r="173" spans="1:8" ht="15.75" x14ac:dyDescent="0.25">
      <c r="A173" t="s">
        <v>13</v>
      </c>
      <c r="B173" t="s">
        <v>14</v>
      </c>
      <c r="C173" s="3">
        <f>DATE(2024, 9, 20)</f>
        <v>45555</v>
      </c>
      <c r="D173" s="2">
        <f>TIME(22,0,0)</f>
        <v>0.91666666666666663</v>
      </c>
      <c r="E173">
        <f>2497+27264</f>
        <v>29761</v>
      </c>
      <c r="F173">
        <f>2497+27264+12000</f>
        <v>41761</v>
      </c>
      <c r="G173" s="1">
        <v>3</v>
      </c>
    </row>
    <row r="174" spans="1:8" ht="15.75" x14ac:dyDescent="0.25">
      <c r="A174" t="s">
        <v>13</v>
      </c>
      <c r="B174" t="s">
        <v>14</v>
      </c>
      <c r="C174" s="3">
        <f>DATE(2024, 9, 20)</f>
        <v>45555</v>
      </c>
      <c r="D174" s="2">
        <f>TIME(19,0,0)</f>
        <v>0.79166666666666663</v>
      </c>
      <c r="E174">
        <f>901+18300</f>
        <v>19201</v>
      </c>
      <c r="F174">
        <f>E174+12000</f>
        <v>31201</v>
      </c>
      <c r="G174" s="1">
        <v>3</v>
      </c>
    </row>
    <row r="175" spans="1:8" ht="15.75" x14ac:dyDescent="0.25">
      <c r="A175" t="s">
        <v>13</v>
      </c>
      <c r="B175" t="s">
        <v>14</v>
      </c>
      <c r="C175" s="3">
        <f>DATE(2024, 9, 21)</f>
        <v>45556</v>
      </c>
      <c r="D175" s="2">
        <f>TIME(19,0,0)</f>
        <v>0.79166666666666663</v>
      </c>
      <c r="E175">
        <v>58392</v>
      </c>
      <c r="F175">
        <f t="shared" ref="F175:F181" si="1">12000+E175</f>
        <v>70392</v>
      </c>
      <c r="G175" s="1">
        <v>3</v>
      </c>
    </row>
    <row r="176" spans="1:8" ht="15.75" x14ac:dyDescent="0.25">
      <c r="A176" t="s">
        <v>13</v>
      </c>
      <c r="B176" t="s">
        <v>14</v>
      </c>
      <c r="C176" s="3">
        <f>DATE(2024, 9, 21)</f>
        <v>45556</v>
      </c>
      <c r="D176" s="2">
        <f>TIME(22,0,0)</f>
        <v>0.91666666666666663</v>
      </c>
      <c r="E176">
        <f>51342+2952</f>
        <v>54294</v>
      </c>
      <c r="F176">
        <f t="shared" si="1"/>
        <v>66294</v>
      </c>
      <c r="G176" s="1">
        <v>3</v>
      </c>
    </row>
    <row r="177" spans="1:8" ht="15.75" x14ac:dyDescent="0.25">
      <c r="A177" t="s">
        <v>13</v>
      </c>
      <c r="B177" t="s">
        <v>14</v>
      </c>
      <c r="C177" s="3">
        <f>DATE(2024, 9, 22)</f>
        <v>45557</v>
      </c>
      <c r="D177" s="2">
        <f>TIME(22,0,0)</f>
        <v>0.91666666666666663</v>
      </c>
      <c r="E177">
        <v>60946</v>
      </c>
      <c r="F177">
        <f t="shared" si="1"/>
        <v>72946</v>
      </c>
      <c r="G177">
        <v>3</v>
      </c>
    </row>
    <row r="178" spans="1:8" ht="15.75" x14ac:dyDescent="0.25">
      <c r="A178" t="s">
        <v>13</v>
      </c>
      <c r="B178" t="s">
        <v>14</v>
      </c>
      <c r="C178" s="3">
        <f>DATE(2024, 9, 22)</f>
        <v>45557</v>
      </c>
      <c r="D178" s="2">
        <f>TIME(19,0,0)</f>
        <v>0.79166666666666663</v>
      </c>
      <c r="E178">
        <v>57700</v>
      </c>
      <c r="F178">
        <f t="shared" si="1"/>
        <v>69700</v>
      </c>
      <c r="G178" s="1">
        <v>3</v>
      </c>
    </row>
    <row r="179" spans="1:8" ht="15.75" x14ac:dyDescent="0.25">
      <c r="A179" t="s">
        <v>13</v>
      </c>
      <c r="B179" t="s">
        <v>14</v>
      </c>
      <c r="C179" s="3">
        <f>DATE(2024, 9, 23)</f>
        <v>45558</v>
      </c>
      <c r="D179" s="2">
        <f>TIME(19,0,0)</f>
        <v>0.79166666666666663</v>
      </c>
      <c r="E179">
        <f>1482+9498</f>
        <v>10980</v>
      </c>
      <c r="F179">
        <f t="shared" si="1"/>
        <v>22980</v>
      </c>
      <c r="G179" s="1">
        <v>3</v>
      </c>
      <c r="H179" t="s">
        <v>84</v>
      </c>
    </row>
    <row r="180" spans="1:8" ht="15.75" x14ac:dyDescent="0.25">
      <c r="A180" t="s">
        <v>13</v>
      </c>
      <c r="B180" t="s">
        <v>14</v>
      </c>
      <c r="C180" s="3">
        <f>DATE(2024, 9, 23)</f>
        <v>45558</v>
      </c>
      <c r="D180" s="2">
        <f>TIME(22,0,0)</f>
        <v>0.91666666666666663</v>
      </c>
      <c r="E180">
        <f>3286+6935</f>
        <v>10221</v>
      </c>
      <c r="F180">
        <f t="shared" si="1"/>
        <v>22221</v>
      </c>
      <c r="G180" s="1">
        <v>2</v>
      </c>
    </row>
    <row r="181" spans="1:8" ht="15.75" x14ac:dyDescent="0.25">
      <c r="A181" t="s">
        <v>13</v>
      </c>
      <c r="B181" t="s">
        <v>14</v>
      </c>
      <c r="C181" s="3">
        <f>DATE(2024, 9, 24)</f>
        <v>45559</v>
      </c>
      <c r="D181" s="2">
        <f>TIME(19,0,0)</f>
        <v>0.79166666666666663</v>
      </c>
      <c r="E181">
        <v>11335</v>
      </c>
      <c r="F181">
        <f t="shared" si="1"/>
        <v>23335</v>
      </c>
      <c r="G181" s="1">
        <v>2</v>
      </c>
    </row>
    <row r="182" spans="1:8" ht="15.75" x14ac:dyDescent="0.25">
      <c r="A182" t="s">
        <v>13</v>
      </c>
      <c r="B182" t="s">
        <v>20</v>
      </c>
      <c r="C182" s="3">
        <f>DATE(2024, 9, 17)</f>
        <v>45552</v>
      </c>
      <c r="D182" s="2">
        <f>TIME(19,0,0)</f>
        <v>0.79166666666666663</v>
      </c>
      <c r="E182" s="1">
        <v>3000</v>
      </c>
      <c r="F182" s="1">
        <v>3000</v>
      </c>
      <c r="G182" s="1">
        <v>0</v>
      </c>
      <c r="H182" s="1"/>
    </row>
    <row r="183" spans="1:8" ht="15.75" x14ac:dyDescent="0.25">
      <c r="A183" t="s">
        <v>13</v>
      </c>
      <c r="B183" t="s">
        <v>20</v>
      </c>
      <c r="C183" s="3">
        <f>DATE(2024, 9, 17)</f>
        <v>45552</v>
      </c>
      <c r="D183" s="2">
        <f>TIME(22,0,0)</f>
        <v>0.91666666666666663</v>
      </c>
      <c r="E183">
        <v>2430</v>
      </c>
      <c r="F183">
        <v>2430</v>
      </c>
      <c r="G183" s="1">
        <v>3</v>
      </c>
    </row>
    <row r="184" spans="1:8" ht="15.75" x14ac:dyDescent="0.25">
      <c r="A184" t="s">
        <v>13</v>
      </c>
      <c r="B184" t="s">
        <v>20</v>
      </c>
      <c r="C184" s="3">
        <f>DATE(2024, 9, 18)</f>
        <v>45553</v>
      </c>
      <c r="D184" s="2">
        <f>TIME(22,0,0)</f>
        <v>0.91666666666666663</v>
      </c>
      <c r="E184">
        <f>1840+5999</f>
        <v>7839</v>
      </c>
      <c r="F184">
        <f>1840+5999</f>
        <v>7839</v>
      </c>
      <c r="G184" s="1">
        <v>3</v>
      </c>
    </row>
    <row r="185" spans="1:8" ht="15.75" x14ac:dyDescent="0.25">
      <c r="A185" t="s">
        <v>13</v>
      </c>
      <c r="B185" t="s">
        <v>20</v>
      </c>
      <c r="C185" s="3">
        <f>DATE(2024, 9, 18)</f>
        <v>45553</v>
      </c>
      <c r="D185" s="2">
        <f>TIME(19,0,0)</f>
        <v>0.79166666666666663</v>
      </c>
      <c r="E185">
        <f>2950+2312</f>
        <v>5262</v>
      </c>
      <c r="F185">
        <f>2950+2312</f>
        <v>5262</v>
      </c>
      <c r="G185" s="1">
        <v>3</v>
      </c>
    </row>
    <row r="186" spans="1:8" ht="15.75" x14ac:dyDescent="0.25">
      <c r="A186" t="s">
        <v>13</v>
      </c>
      <c r="B186" t="s">
        <v>20</v>
      </c>
      <c r="C186" s="3">
        <f>DATE(2024, 9, 19)</f>
        <v>45554</v>
      </c>
      <c r="D186" s="2">
        <f>TIME(22,0,0)</f>
        <v>0.91666666666666663</v>
      </c>
      <c r="E186">
        <f>4159+17898</f>
        <v>22057</v>
      </c>
      <c r="F186">
        <f>4159+17898</f>
        <v>22057</v>
      </c>
      <c r="G186" s="1">
        <v>3</v>
      </c>
    </row>
    <row r="187" spans="1:8" ht="15.75" x14ac:dyDescent="0.25">
      <c r="A187" t="s">
        <v>13</v>
      </c>
      <c r="B187" t="s">
        <v>20</v>
      </c>
      <c r="C187" s="3">
        <f>DATE(2024, 9, 19)</f>
        <v>45554</v>
      </c>
      <c r="D187" s="2">
        <f>TIME(19,0,0)</f>
        <v>0.79166666666666663</v>
      </c>
      <c r="E187">
        <v>12800</v>
      </c>
      <c r="F187">
        <v>12800</v>
      </c>
      <c r="G187" s="1">
        <v>3</v>
      </c>
    </row>
    <row r="188" spans="1:8" ht="15.75" x14ac:dyDescent="0.25">
      <c r="A188" t="s">
        <v>13</v>
      </c>
      <c r="B188" t="s">
        <v>20</v>
      </c>
      <c r="C188" s="3">
        <f>DATE(2024, 9, 20)</f>
        <v>45555</v>
      </c>
      <c r="D188" s="2">
        <f>TIME(22,0,0)</f>
        <v>0.91666666666666663</v>
      </c>
      <c r="E188">
        <f>4459+28893</f>
        <v>33352</v>
      </c>
      <c r="F188">
        <f>4459+28893</f>
        <v>33352</v>
      </c>
      <c r="G188" s="1">
        <v>2</v>
      </c>
    </row>
    <row r="189" spans="1:8" ht="15.75" x14ac:dyDescent="0.25">
      <c r="A189" t="s">
        <v>13</v>
      </c>
      <c r="B189" t="s">
        <v>20</v>
      </c>
      <c r="C189" s="3">
        <f>DATE(2024, 9, 20)</f>
        <v>45555</v>
      </c>
      <c r="D189" s="2">
        <f>TIME(19,0,0)</f>
        <v>0.79166666666666663</v>
      </c>
      <c r="E189">
        <v>30250</v>
      </c>
      <c r="F189">
        <v>30250</v>
      </c>
      <c r="G189" s="1">
        <v>3</v>
      </c>
    </row>
    <row r="190" spans="1:8" ht="15.75" x14ac:dyDescent="0.25">
      <c r="A190" t="s">
        <v>13</v>
      </c>
      <c r="B190" t="s">
        <v>20</v>
      </c>
      <c r="C190" s="3">
        <f>DATE(2024, 9, 21)</f>
        <v>45556</v>
      </c>
      <c r="D190" s="2">
        <f>TIME(22,0,0)</f>
        <v>0.91666666666666663</v>
      </c>
      <c r="E190">
        <f>42373+6983</f>
        <v>49356</v>
      </c>
      <c r="F190">
        <f>42373+6983</f>
        <v>49356</v>
      </c>
      <c r="G190" s="1">
        <v>3</v>
      </c>
    </row>
    <row r="191" spans="1:8" ht="15.75" x14ac:dyDescent="0.25">
      <c r="A191" t="s">
        <v>13</v>
      </c>
      <c r="B191" t="s">
        <v>20</v>
      </c>
      <c r="C191" s="3">
        <f>DATE(2024, 9, 21)</f>
        <v>45556</v>
      </c>
      <c r="D191" s="2">
        <f>TIME(19,0,0)</f>
        <v>0.79166666666666663</v>
      </c>
      <c r="E191">
        <v>37500</v>
      </c>
      <c r="F191">
        <v>37500</v>
      </c>
      <c r="G191" s="1">
        <v>2</v>
      </c>
    </row>
    <row r="192" spans="1:8" ht="15.75" x14ac:dyDescent="0.25">
      <c r="A192" t="s">
        <v>13</v>
      </c>
      <c r="B192" t="s">
        <v>20</v>
      </c>
      <c r="C192" s="3">
        <f>DATE(2024, 9, 22)</f>
        <v>45557</v>
      </c>
      <c r="D192" s="2">
        <f>TIME(22,0,0)</f>
        <v>0.91666666666666663</v>
      </c>
      <c r="E192">
        <v>65000</v>
      </c>
      <c r="F192">
        <v>65000</v>
      </c>
      <c r="G192" s="1">
        <v>3</v>
      </c>
    </row>
    <row r="193" spans="1:8" ht="15.75" x14ac:dyDescent="0.25">
      <c r="A193" t="s">
        <v>13</v>
      </c>
      <c r="B193" t="s">
        <v>20</v>
      </c>
      <c r="C193" s="3">
        <f>DATE(2024, 9, 22)</f>
        <v>45557</v>
      </c>
      <c r="D193" s="2">
        <f>TIME(19,0,0)</f>
        <v>0.79166666666666663</v>
      </c>
      <c r="E193">
        <f>57500</f>
        <v>57500</v>
      </c>
      <c r="F193">
        <f>57500</f>
        <v>57500</v>
      </c>
      <c r="G193" s="1">
        <v>3</v>
      </c>
    </row>
    <row r="194" spans="1:8" ht="15.75" x14ac:dyDescent="0.25">
      <c r="A194" t="s">
        <v>13</v>
      </c>
      <c r="B194" t="s">
        <v>20</v>
      </c>
      <c r="C194" s="3">
        <f>DATE(2024, 9, 23)</f>
        <v>45558</v>
      </c>
      <c r="D194" s="2">
        <f>TIME(19,0,0)</f>
        <v>0.79166666666666663</v>
      </c>
      <c r="E194">
        <f>9783+51073</f>
        <v>60856</v>
      </c>
      <c r="F194">
        <f>10000+E194</f>
        <v>70856</v>
      </c>
      <c r="G194" s="1">
        <v>3</v>
      </c>
      <c r="H194" t="s">
        <v>73</v>
      </c>
    </row>
    <row r="195" spans="1:8" ht="15.75" x14ac:dyDescent="0.25">
      <c r="A195" t="s">
        <v>13</v>
      </c>
      <c r="B195" t="s">
        <v>20</v>
      </c>
      <c r="C195" s="3">
        <f>DATE(2024, 9, 23)</f>
        <v>45558</v>
      </c>
      <c r="D195" s="2">
        <f>TIME(22,0,0)</f>
        <v>0.91666666666666663</v>
      </c>
      <c r="E195">
        <f>30800</f>
        <v>30800</v>
      </c>
      <c r="F195">
        <f>10000+E195+20000</f>
        <v>60800</v>
      </c>
      <c r="G195" s="1">
        <v>3</v>
      </c>
      <c r="H195" t="s">
        <v>88</v>
      </c>
    </row>
    <row r="196" spans="1:8" ht="15.75" x14ac:dyDescent="0.25">
      <c r="A196" t="s">
        <v>13</v>
      </c>
      <c r="B196" t="s">
        <v>20</v>
      </c>
      <c r="C196" s="3">
        <f>DATE(2024, 9, 24)</f>
        <v>45559</v>
      </c>
      <c r="D196" s="2">
        <f>TIME(19,0,0)</f>
        <v>0.79166666666666663</v>
      </c>
      <c r="E196">
        <v>6125</v>
      </c>
      <c r="F196">
        <f>10000+E196+15000+20000</f>
        <v>51125</v>
      </c>
      <c r="G196" s="1">
        <v>3</v>
      </c>
      <c r="H196" t="s">
        <v>87</v>
      </c>
    </row>
    <row r="197" spans="1:8" ht="15.75" x14ac:dyDescent="0.25">
      <c r="A197" t="s">
        <v>31</v>
      </c>
      <c r="B197" t="s">
        <v>28</v>
      </c>
      <c r="C197" s="3">
        <f>DATE(2024, 9, 17)</f>
        <v>45552</v>
      </c>
      <c r="D197" s="2">
        <f>TIME(19,0,0)</f>
        <v>0.79166666666666663</v>
      </c>
    </row>
    <row r="198" spans="1:8" ht="15.75" x14ac:dyDescent="0.25">
      <c r="A198" t="s">
        <v>31</v>
      </c>
      <c r="B198" t="s">
        <v>28</v>
      </c>
      <c r="C198" s="3">
        <f>DATE(2024, 9, 17)</f>
        <v>45552</v>
      </c>
      <c r="D198" s="2">
        <f>TIME(22,0,0)</f>
        <v>0.91666666666666663</v>
      </c>
    </row>
    <row r="199" spans="1:8" ht="15.75" x14ac:dyDescent="0.25">
      <c r="A199" t="s">
        <v>31</v>
      </c>
      <c r="B199" t="s">
        <v>28</v>
      </c>
      <c r="C199" s="3">
        <f>DATE(2024, 9, 18)</f>
        <v>45553</v>
      </c>
      <c r="D199" s="2">
        <f>TIME(19,0,0)</f>
        <v>0.79166666666666663</v>
      </c>
    </row>
    <row r="200" spans="1:8" ht="15.75" x14ac:dyDescent="0.25">
      <c r="A200" t="s">
        <v>31</v>
      </c>
      <c r="B200" t="s">
        <v>28</v>
      </c>
      <c r="C200" s="3">
        <f>DATE(2024, 9, 18)</f>
        <v>45553</v>
      </c>
      <c r="D200" s="2">
        <f>TIME(22,0,0)</f>
        <v>0.91666666666666663</v>
      </c>
    </row>
    <row r="201" spans="1:8" ht="15.75" x14ac:dyDescent="0.25">
      <c r="A201" t="s">
        <v>31</v>
      </c>
      <c r="B201" t="s">
        <v>28</v>
      </c>
      <c r="C201" s="3">
        <f>DATE(2024, 9, 19)</f>
        <v>45554</v>
      </c>
      <c r="D201" s="2">
        <f>TIME(19,0,0)</f>
        <v>0.79166666666666663</v>
      </c>
    </row>
    <row r="202" spans="1:8" ht="15.75" x14ac:dyDescent="0.25">
      <c r="A202" t="s">
        <v>31</v>
      </c>
      <c r="B202" t="s">
        <v>28</v>
      </c>
      <c r="C202" s="3">
        <f>DATE(2024, 9, 19)</f>
        <v>45554</v>
      </c>
      <c r="D202" s="2">
        <f>TIME(22,0,0)</f>
        <v>0.91666666666666663</v>
      </c>
    </row>
    <row r="203" spans="1:8" ht="15.75" x14ac:dyDescent="0.25">
      <c r="A203" t="s">
        <v>31</v>
      </c>
      <c r="B203" t="s">
        <v>28</v>
      </c>
      <c r="C203" s="3">
        <f>DATE(2024, 9, 20)</f>
        <v>45555</v>
      </c>
      <c r="D203" s="2">
        <f>TIME(19,0,0)</f>
        <v>0.79166666666666663</v>
      </c>
    </row>
    <row r="204" spans="1:8" ht="15.75" x14ac:dyDescent="0.25">
      <c r="A204" t="s">
        <v>31</v>
      </c>
      <c r="B204" t="s">
        <v>28</v>
      </c>
      <c r="C204" s="3">
        <f>DATE(2024, 9, 20)</f>
        <v>45555</v>
      </c>
      <c r="D204" s="2">
        <f>TIME(22,0,0)</f>
        <v>0.91666666666666663</v>
      </c>
    </row>
    <row r="205" spans="1:8" ht="15.75" x14ac:dyDescent="0.25">
      <c r="A205" t="s">
        <v>31</v>
      </c>
      <c r="B205" t="s">
        <v>28</v>
      </c>
      <c r="C205" s="3">
        <f>DATE(2024, 9, 21)</f>
        <v>45556</v>
      </c>
      <c r="D205" s="2">
        <f>TIME(19,0,0)</f>
        <v>0.79166666666666663</v>
      </c>
    </row>
    <row r="206" spans="1:8" ht="15.75" x14ac:dyDescent="0.25">
      <c r="A206" t="s">
        <v>31</v>
      </c>
      <c r="B206" t="s">
        <v>28</v>
      </c>
      <c r="C206" s="3">
        <f>DATE(2024, 9, 21)</f>
        <v>45556</v>
      </c>
      <c r="D206" s="2">
        <f>TIME(22,0,0)</f>
        <v>0.91666666666666663</v>
      </c>
    </row>
    <row r="207" spans="1:8" ht="15.75" x14ac:dyDescent="0.25">
      <c r="A207" t="s">
        <v>31</v>
      </c>
      <c r="B207" t="s">
        <v>28</v>
      </c>
      <c r="C207" s="3">
        <f>DATE(2024, 9, 22)</f>
        <v>45557</v>
      </c>
      <c r="D207" s="2">
        <f>TIME(19,0,0)</f>
        <v>0.79166666666666663</v>
      </c>
    </row>
    <row r="208" spans="1:8" ht="15.75" x14ac:dyDescent="0.25">
      <c r="A208" t="s">
        <v>31</v>
      </c>
      <c r="B208" t="s">
        <v>28</v>
      </c>
      <c r="C208" s="3">
        <f>DATE(2024, 9, 22)</f>
        <v>45557</v>
      </c>
      <c r="D208" s="2">
        <f>TIME(22,0,0)</f>
        <v>0.91666666666666663</v>
      </c>
    </row>
    <row r="209" spans="1:8" ht="15.75" x14ac:dyDescent="0.25">
      <c r="A209" t="s">
        <v>31</v>
      </c>
      <c r="B209" t="s">
        <v>28</v>
      </c>
      <c r="C209" s="3">
        <f>DATE(2024, 9, 23)</f>
        <v>45558</v>
      </c>
      <c r="D209" s="2">
        <f>TIME(19,0,0)</f>
        <v>0.79166666666666663</v>
      </c>
    </row>
    <row r="210" spans="1:8" ht="15.75" x14ac:dyDescent="0.25">
      <c r="A210" t="s">
        <v>31</v>
      </c>
      <c r="B210" t="s">
        <v>28</v>
      </c>
      <c r="C210" s="3">
        <f>DATE(2024, 9, 23)</f>
        <v>45558</v>
      </c>
      <c r="D210" s="2">
        <f>TIME(22,0,0)</f>
        <v>0.91666666666666663</v>
      </c>
    </row>
    <row r="211" spans="1:8" ht="15.75" x14ac:dyDescent="0.25">
      <c r="A211" t="s">
        <v>31</v>
      </c>
      <c r="B211" t="s">
        <v>28</v>
      </c>
      <c r="C211" s="3">
        <f>DATE(2024, 9, 24)</f>
        <v>45559</v>
      </c>
      <c r="D211" s="2">
        <f>TIME(19,0,0)</f>
        <v>0.79166666666666663</v>
      </c>
    </row>
    <row r="212" spans="1:8" ht="15.75" x14ac:dyDescent="0.25">
      <c r="A212" t="s">
        <v>13</v>
      </c>
      <c r="B212" t="s">
        <v>19</v>
      </c>
      <c r="C212" s="3">
        <f>DATE(2024, 9, 17)</f>
        <v>45552</v>
      </c>
      <c r="D212" s="2">
        <f>TIME(19,0,0)</f>
        <v>0.79166666666666663</v>
      </c>
      <c r="E212" s="1"/>
      <c r="F212" s="1"/>
      <c r="G212" s="1"/>
      <c r="H212" s="1"/>
    </row>
    <row r="213" spans="1:8" ht="15.75" x14ac:dyDescent="0.25">
      <c r="A213" t="s">
        <v>13</v>
      </c>
      <c r="B213" t="s">
        <v>19</v>
      </c>
      <c r="C213" s="3">
        <f>DATE(2024, 9, 17)</f>
        <v>45552</v>
      </c>
      <c r="D213" s="2">
        <f>TIME(22,0,0)</f>
        <v>0.91666666666666663</v>
      </c>
    </row>
    <row r="214" spans="1:8" ht="15.75" x14ac:dyDescent="0.25">
      <c r="A214" t="s">
        <v>13</v>
      </c>
      <c r="B214" t="s">
        <v>19</v>
      </c>
      <c r="C214" s="3">
        <f>DATE(2024, 9, 18)</f>
        <v>45553</v>
      </c>
      <c r="D214" s="2">
        <f>TIME(19,0,0)</f>
        <v>0.79166666666666663</v>
      </c>
    </row>
    <row r="215" spans="1:8" ht="15.75" x14ac:dyDescent="0.25">
      <c r="A215" t="s">
        <v>13</v>
      </c>
      <c r="B215" t="s">
        <v>19</v>
      </c>
      <c r="C215" s="3">
        <f>DATE(2024, 9, 18)</f>
        <v>45553</v>
      </c>
      <c r="D215" s="2">
        <f>TIME(22,0,0)</f>
        <v>0.91666666666666663</v>
      </c>
    </row>
    <row r="216" spans="1:8" ht="15.75" x14ac:dyDescent="0.25">
      <c r="A216" t="s">
        <v>13</v>
      </c>
      <c r="B216" t="s">
        <v>19</v>
      </c>
      <c r="C216" s="3">
        <f>DATE(2024, 9, 19)</f>
        <v>45554</v>
      </c>
      <c r="D216" s="2">
        <f>TIME(19,0,0)</f>
        <v>0.79166666666666663</v>
      </c>
    </row>
    <row r="217" spans="1:8" ht="15.75" x14ac:dyDescent="0.25">
      <c r="A217" t="s">
        <v>13</v>
      </c>
      <c r="B217" t="s">
        <v>19</v>
      </c>
      <c r="C217" s="3">
        <f>DATE(2024, 9, 19)</f>
        <v>45554</v>
      </c>
      <c r="D217" s="2">
        <f>TIME(22,0,0)</f>
        <v>0.91666666666666663</v>
      </c>
    </row>
    <row r="218" spans="1:8" ht="15.75" x14ac:dyDescent="0.25">
      <c r="A218" t="s">
        <v>13</v>
      </c>
      <c r="B218" t="s">
        <v>19</v>
      </c>
      <c r="C218" s="3">
        <f>DATE(2024, 9, 20)</f>
        <v>45555</v>
      </c>
      <c r="D218" s="2">
        <f>TIME(19,0,0)</f>
        <v>0.79166666666666663</v>
      </c>
    </row>
    <row r="219" spans="1:8" ht="15.75" x14ac:dyDescent="0.25">
      <c r="A219" t="s">
        <v>13</v>
      </c>
      <c r="B219" t="s">
        <v>19</v>
      </c>
      <c r="C219" s="3">
        <f>DATE(2024, 9, 20)</f>
        <v>45555</v>
      </c>
      <c r="D219" s="2">
        <f>TIME(22,0,0)</f>
        <v>0.91666666666666663</v>
      </c>
    </row>
    <row r="220" spans="1:8" ht="15.75" x14ac:dyDescent="0.25">
      <c r="A220" t="s">
        <v>13</v>
      </c>
      <c r="B220" t="s">
        <v>19</v>
      </c>
      <c r="C220" s="3">
        <f>DATE(2024, 9, 21)</f>
        <v>45556</v>
      </c>
      <c r="D220" s="2">
        <f>TIME(19,0,0)</f>
        <v>0.79166666666666663</v>
      </c>
    </row>
    <row r="221" spans="1:8" ht="15.75" x14ac:dyDescent="0.25">
      <c r="A221" t="s">
        <v>13</v>
      </c>
      <c r="B221" t="s">
        <v>19</v>
      </c>
      <c r="C221" s="3">
        <f>DATE(2024, 9, 21)</f>
        <v>45556</v>
      </c>
      <c r="D221" s="2">
        <f>TIME(22,0,0)</f>
        <v>0.91666666666666663</v>
      </c>
    </row>
    <row r="222" spans="1:8" ht="15.75" x14ac:dyDescent="0.25">
      <c r="A222" t="s">
        <v>13</v>
      </c>
      <c r="B222" t="s">
        <v>19</v>
      </c>
      <c r="C222" s="3">
        <f>DATE(2024, 9, 22)</f>
        <v>45557</v>
      </c>
      <c r="D222" s="2">
        <f>TIME(19,0,0)</f>
        <v>0.79166666666666663</v>
      </c>
    </row>
    <row r="223" spans="1:8" ht="15.75" x14ac:dyDescent="0.25">
      <c r="A223" t="s">
        <v>13</v>
      </c>
      <c r="B223" t="s">
        <v>19</v>
      </c>
      <c r="C223" s="3">
        <f>DATE(2024, 9, 22)</f>
        <v>45557</v>
      </c>
      <c r="D223" s="2">
        <f>TIME(22,0,0)</f>
        <v>0.91666666666666663</v>
      </c>
    </row>
    <row r="224" spans="1:8" ht="15.75" x14ac:dyDescent="0.25">
      <c r="A224" t="s">
        <v>13</v>
      </c>
      <c r="B224" t="s">
        <v>19</v>
      </c>
      <c r="C224" s="3">
        <f>DATE(2024, 9, 23)</f>
        <v>45558</v>
      </c>
      <c r="D224" s="2">
        <f>TIME(19,0,0)</f>
        <v>0.79166666666666663</v>
      </c>
    </row>
    <row r="225" spans="1:8" ht="15.75" x14ac:dyDescent="0.25">
      <c r="A225" t="s">
        <v>13</v>
      </c>
      <c r="B225" t="s">
        <v>19</v>
      </c>
      <c r="C225" s="3">
        <f>DATE(2024, 9, 23)</f>
        <v>45558</v>
      </c>
      <c r="D225" s="2">
        <f>TIME(22,0,0)</f>
        <v>0.91666666666666663</v>
      </c>
    </row>
    <row r="226" spans="1:8" ht="15.75" x14ac:dyDescent="0.25">
      <c r="A226" t="s">
        <v>13</v>
      </c>
      <c r="B226" t="s">
        <v>19</v>
      </c>
      <c r="C226" s="3">
        <f>DATE(2024, 9, 24)</f>
        <v>45559</v>
      </c>
      <c r="D226" s="2">
        <f>TIME(19,0,0)</f>
        <v>0.79166666666666663</v>
      </c>
    </row>
    <row r="227" spans="1:8" ht="15.75" x14ac:dyDescent="0.25">
      <c r="A227" t="s">
        <v>13</v>
      </c>
      <c r="B227" t="s">
        <v>17</v>
      </c>
      <c r="C227" s="3">
        <f>DATE(2024, 9, 17)</f>
        <v>45552</v>
      </c>
      <c r="D227" s="2">
        <f>TIME(22,0,0)</f>
        <v>0.91666666666666663</v>
      </c>
      <c r="E227">
        <f>1651+3568</f>
        <v>5219</v>
      </c>
      <c r="F227">
        <f>1651+3568</f>
        <v>5219</v>
      </c>
      <c r="G227" s="1">
        <v>3</v>
      </c>
    </row>
    <row r="228" spans="1:8" ht="15.75" x14ac:dyDescent="0.25">
      <c r="A228" t="s">
        <v>13</v>
      </c>
      <c r="B228" t="s">
        <v>17</v>
      </c>
      <c r="C228" s="3">
        <f>DATE(2024, 9, 17)</f>
        <v>45552</v>
      </c>
      <c r="D228" s="2">
        <f>TIME(19,0,0)</f>
        <v>0.79166666666666663</v>
      </c>
      <c r="E228" s="1">
        <v>3000</v>
      </c>
      <c r="F228" s="1">
        <v>3000</v>
      </c>
      <c r="G228" s="1">
        <v>0</v>
      </c>
      <c r="H228" s="1"/>
    </row>
    <row r="229" spans="1:8" ht="15.75" x14ac:dyDescent="0.25">
      <c r="A229" t="s">
        <v>13</v>
      </c>
      <c r="B229" t="s">
        <v>17</v>
      </c>
      <c r="C229" s="3">
        <f>DATE(2024, 9, 18)</f>
        <v>45553</v>
      </c>
      <c r="D229" s="2">
        <f>TIME(22,0,0)</f>
        <v>0.91666666666666663</v>
      </c>
      <c r="E229">
        <f>7534+5298</f>
        <v>12832</v>
      </c>
      <c r="F229">
        <f>7534+5298</f>
        <v>12832</v>
      </c>
      <c r="G229" s="1">
        <v>3</v>
      </c>
    </row>
    <row r="230" spans="1:8" ht="15.75" x14ac:dyDescent="0.25">
      <c r="A230" t="s">
        <v>13</v>
      </c>
      <c r="B230" t="s">
        <v>17</v>
      </c>
      <c r="C230" s="3">
        <f>DATE(2024, 9, 18)</f>
        <v>45553</v>
      </c>
      <c r="D230" s="2">
        <f>TIME(19,0,0)</f>
        <v>0.79166666666666663</v>
      </c>
      <c r="E230">
        <f>5859+4578</f>
        <v>10437</v>
      </c>
      <c r="F230">
        <f>5859+4578</f>
        <v>10437</v>
      </c>
      <c r="G230" s="1">
        <v>3</v>
      </c>
    </row>
    <row r="231" spans="1:8" ht="15.75" x14ac:dyDescent="0.25">
      <c r="A231" t="s">
        <v>13</v>
      </c>
      <c r="B231" t="s">
        <v>17</v>
      </c>
      <c r="C231" s="3">
        <f>DATE(2024, 9, 19)</f>
        <v>45554</v>
      </c>
      <c r="D231" s="2">
        <f>TIME(22,0,0)</f>
        <v>0.91666666666666663</v>
      </c>
      <c r="E231">
        <f>9592+11242</f>
        <v>20834</v>
      </c>
      <c r="F231">
        <f>9592+11242</f>
        <v>20834</v>
      </c>
      <c r="G231" s="1">
        <v>3</v>
      </c>
    </row>
    <row r="232" spans="1:8" ht="15.75" x14ac:dyDescent="0.25">
      <c r="A232" t="s">
        <v>13</v>
      </c>
      <c r="B232" t="s">
        <v>17</v>
      </c>
      <c r="C232" s="3">
        <f>DATE(2024, 9, 19)</f>
        <v>45554</v>
      </c>
      <c r="D232" s="2">
        <f>TIME(19,0,0)</f>
        <v>0.79166666666666663</v>
      </c>
      <c r="E232">
        <f>8164+9688</f>
        <v>17852</v>
      </c>
      <c r="F232">
        <f>8164+9688</f>
        <v>17852</v>
      </c>
      <c r="G232" s="1">
        <v>3</v>
      </c>
    </row>
    <row r="233" spans="1:8" ht="15.75" x14ac:dyDescent="0.25">
      <c r="A233" t="s">
        <v>13</v>
      </c>
      <c r="B233" t="s">
        <v>17</v>
      </c>
      <c r="C233" s="3">
        <f>DATE(2024, 9, 20)</f>
        <v>45555</v>
      </c>
      <c r="D233" s="2">
        <f>TIME(22,0,0)</f>
        <v>0.91666666666666663</v>
      </c>
      <c r="E233">
        <v>30250</v>
      </c>
      <c r="F233">
        <v>30250</v>
      </c>
      <c r="G233" s="1">
        <v>3</v>
      </c>
    </row>
    <row r="234" spans="1:8" ht="15.75" x14ac:dyDescent="0.25">
      <c r="A234" t="s">
        <v>13</v>
      </c>
      <c r="B234" t="s">
        <v>17</v>
      </c>
      <c r="C234" s="3">
        <f>DATE(2024, 9, 20)</f>
        <v>45555</v>
      </c>
      <c r="D234" s="2">
        <f>TIME(19,0,0)</f>
        <v>0.79166666666666663</v>
      </c>
      <c r="E234">
        <f>10914+12942+400</f>
        <v>24256</v>
      </c>
      <c r="F234">
        <f>10914+12942+400</f>
        <v>24256</v>
      </c>
      <c r="G234" s="1">
        <v>3</v>
      </c>
    </row>
    <row r="235" spans="1:8" ht="15.75" x14ac:dyDescent="0.25">
      <c r="A235" t="s">
        <v>13</v>
      </c>
      <c r="B235" t="s">
        <v>17</v>
      </c>
      <c r="C235" s="3">
        <f>DATE(2024, 9, 21)</f>
        <v>45556</v>
      </c>
      <c r="D235" s="2">
        <f>TIME(19,0,0)</f>
        <v>0.79166666666666663</v>
      </c>
      <c r="E235">
        <v>31600</v>
      </c>
      <c r="F235">
        <v>31600</v>
      </c>
      <c r="G235" s="1">
        <v>3</v>
      </c>
    </row>
    <row r="236" spans="1:8" ht="15.75" x14ac:dyDescent="0.25">
      <c r="A236" t="s">
        <v>13</v>
      </c>
      <c r="B236" t="s">
        <v>17</v>
      </c>
      <c r="C236" s="3">
        <f>DATE(2024, 9, 21)</f>
        <v>45556</v>
      </c>
      <c r="D236" s="2">
        <f>TIME(22,0,0)</f>
        <v>0.91666666666666663</v>
      </c>
    </row>
    <row r="237" spans="1:8" ht="15.75" x14ac:dyDescent="0.25">
      <c r="A237" t="s">
        <v>13</v>
      </c>
      <c r="B237" t="s">
        <v>17</v>
      </c>
      <c r="C237" s="3">
        <f>DATE(2024, 9, 22)</f>
        <v>45557</v>
      </c>
      <c r="D237" s="2">
        <f>TIME(22,0,0)</f>
        <v>0.91666666666666663</v>
      </c>
      <c r="E237">
        <f>15948+23933</f>
        <v>39881</v>
      </c>
      <c r="F237">
        <f>15948+23933</f>
        <v>39881</v>
      </c>
      <c r="G237" s="1">
        <v>3</v>
      </c>
    </row>
    <row r="238" spans="1:8" ht="15.75" x14ac:dyDescent="0.25">
      <c r="A238" t="s">
        <v>13</v>
      </c>
      <c r="B238" t="s">
        <v>17</v>
      </c>
      <c r="C238" s="3">
        <f>DATE(2024, 9, 22)</f>
        <v>45557</v>
      </c>
      <c r="D238" s="2">
        <f>TIME(19,0,0)</f>
        <v>0.79166666666666663</v>
      </c>
    </row>
    <row r="239" spans="1:8" ht="15.75" x14ac:dyDescent="0.25">
      <c r="A239" t="s">
        <v>13</v>
      </c>
      <c r="B239" t="s">
        <v>17</v>
      </c>
      <c r="C239" s="3">
        <f>DATE(2024, 9, 23)</f>
        <v>45558</v>
      </c>
      <c r="D239" s="2">
        <f>TIME(22,0,0)</f>
        <v>0.91666666666666663</v>
      </c>
      <c r="E239">
        <v>60000</v>
      </c>
      <c r="F239">
        <v>60000</v>
      </c>
      <c r="G239">
        <v>3</v>
      </c>
    </row>
    <row r="240" spans="1:8" ht="15.75" x14ac:dyDescent="0.25">
      <c r="A240" t="s">
        <v>13</v>
      </c>
      <c r="B240" t="s">
        <v>17</v>
      </c>
      <c r="C240" s="3">
        <f>DATE(2024, 9, 23)</f>
        <v>45558</v>
      </c>
      <c r="D240" s="2">
        <f>TIME(19,0,0)</f>
        <v>0.79166666666666663</v>
      </c>
      <c r="E240">
        <f>19600+35700</f>
        <v>55300</v>
      </c>
      <c r="F240">
        <f>19600+35700</f>
        <v>55300</v>
      </c>
      <c r="G240">
        <v>3</v>
      </c>
    </row>
    <row r="241" spans="1:8" ht="15.75" x14ac:dyDescent="0.25">
      <c r="A241" t="s">
        <v>13</v>
      </c>
      <c r="B241" t="s">
        <v>17</v>
      </c>
      <c r="C241" s="3">
        <f>DATE(2024, 9, 24)</f>
        <v>45559</v>
      </c>
      <c r="D241" s="2">
        <f>TIME(19,0,0)</f>
        <v>0.79166666666666663</v>
      </c>
      <c r="E241">
        <v>3400</v>
      </c>
      <c r="F241">
        <f>3400+40000</f>
        <v>43400</v>
      </c>
      <c r="G241">
        <v>3</v>
      </c>
      <c r="H241" t="s">
        <v>93</v>
      </c>
    </row>
    <row r="242" spans="1:8" ht="15.75" x14ac:dyDescent="0.25">
      <c r="A242" t="s">
        <v>13</v>
      </c>
      <c r="B242" t="s">
        <v>15</v>
      </c>
      <c r="C242" s="3">
        <f>DATE(2024, 9, 17)</f>
        <v>45552</v>
      </c>
      <c r="D242" s="2">
        <f>TIME(19,0,0)</f>
        <v>0.79166666666666663</v>
      </c>
      <c r="E242" s="1"/>
      <c r="F242" s="1"/>
      <c r="G242" s="1"/>
      <c r="H242" s="1"/>
    </row>
    <row r="243" spans="1:8" ht="15.75" x14ac:dyDescent="0.25">
      <c r="A243" t="s">
        <v>13</v>
      </c>
      <c r="B243" t="s">
        <v>15</v>
      </c>
      <c r="C243" s="3">
        <f>DATE(2024, 9, 17)</f>
        <v>45552</v>
      </c>
      <c r="D243" s="2">
        <f>TIME(22,0,0)</f>
        <v>0.91666666666666663</v>
      </c>
    </row>
    <row r="244" spans="1:8" ht="15.75" x14ac:dyDescent="0.25">
      <c r="A244" t="s">
        <v>13</v>
      </c>
      <c r="B244" t="s">
        <v>15</v>
      </c>
      <c r="C244" s="3">
        <f>DATE(2024, 9, 18)</f>
        <v>45553</v>
      </c>
      <c r="D244" s="2">
        <f>TIME(19,0,0)</f>
        <v>0.79166666666666663</v>
      </c>
    </row>
    <row r="245" spans="1:8" ht="15.75" x14ac:dyDescent="0.25">
      <c r="A245" t="s">
        <v>13</v>
      </c>
      <c r="B245" t="s">
        <v>15</v>
      </c>
      <c r="C245" s="3">
        <f>DATE(2024, 9, 18)</f>
        <v>45553</v>
      </c>
      <c r="D245" s="2">
        <f>TIME(22,0,0)</f>
        <v>0.91666666666666663</v>
      </c>
    </row>
    <row r="246" spans="1:8" ht="15.75" x14ac:dyDescent="0.25">
      <c r="A246" t="s">
        <v>13</v>
      </c>
      <c r="B246" t="s">
        <v>15</v>
      </c>
      <c r="C246" s="3">
        <f>DATE(2024, 9, 19)</f>
        <v>45554</v>
      </c>
      <c r="D246" s="2">
        <f>TIME(19,0,0)</f>
        <v>0.79166666666666663</v>
      </c>
    </row>
    <row r="247" spans="1:8" ht="15.75" x14ac:dyDescent="0.25">
      <c r="A247" t="s">
        <v>13</v>
      </c>
      <c r="B247" t="s">
        <v>15</v>
      </c>
      <c r="C247" s="3">
        <f>DATE(2024, 9, 19)</f>
        <v>45554</v>
      </c>
      <c r="D247" s="2">
        <f>TIME(22,0,0)</f>
        <v>0.91666666666666663</v>
      </c>
    </row>
    <row r="248" spans="1:8" ht="15.75" x14ac:dyDescent="0.25">
      <c r="A248" t="s">
        <v>13</v>
      </c>
      <c r="B248" t="s">
        <v>15</v>
      </c>
      <c r="C248" s="3">
        <f>DATE(2024, 9, 20)</f>
        <v>45555</v>
      </c>
      <c r="D248" s="2">
        <f>TIME(19,0,0)</f>
        <v>0.79166666666666663</v>
      </c>
    </row>
    <row r="249" spans="1:8" ht="15.75" x14ac:dyDescent="0.25">
      <c r="A249" t="s">
        <v>13</v>
      </c>
      <c r="B249" t="s">
        <v>15</v>
      </c>
      <c r="C249" s="3">
        <f>DATE(2024, 9, 20)</f>
        <v>45555</v>
      </c>
      <c r="D249" s="2">
        <f>TIME(22,0,0)</f>
        <v>0.91666666666666663</v>
      </c>
    </row>
    <row r="250" spans="1:8" ht="15.75" x14ac:dyDescent="0.25">
      <c r="A250" t="s">
        <v>13</v>
      </c>
      <c r="B250" t="s">
        <v>15</v>
      </c>
      <c r="C250" s="3">
        <f>DATE(2024, 9, 21)</f>
        <v>45556</v>
      </c>
      <c r="D250" s="2">
        <f>TIME(19,0,0)</f>
        <v>0.79166666666666663</v>
      </c>
    </row>
    <row r="251" spans="1:8" ht="15.75" x14ac:dyDescent="0.25">
      <c r="A251" t="s">
        <v>13</v>
      </c>
      <c r="B251" t="s">
        <v>15</v>
      </c>
      <c r="C251" s="3">
        <f>DATE(2024, 9, 21)</f>
        <v>45556</v>
      </c>
      <c r="D251" s="2">
        <f>TIME(22,0,0)</f>
        <v>0.91666666666666663</v>
      </c>
    </row>
    <row r="252" spans="1:8" ht="15.75" x14ac:dyDescent="0.25">
      <c r="A252" t="s">
        <v>13</v>
      </c>
      <c r="B252" t="s">
        <v>15</v>
      </c>
      <c r="C252" s="3">
        <f>DATE(2024, 9, 22)</f>
        <v>45557</v>
      </c>
      <c r="D252" s="2">
        <f>TIME(19,0,0)</f>
        <v>0.79166666666666663</v>
      </c>
    </row>
    <row r="253" spans="1:8" ht="15.75" x14ac:dyDescent="0.25">
      <c r="A253" t="s">
        <v>13</v>
      </c>
      <c r="B253" t="s">
        <v>15</v>
      </c>
      <c r="C253" s="3">
        <f>DATE(2024, 9, 22)</f>
        <v>45557</v>
      </c>
      <c r="D253" s="2">
        <f>TIME(22,0,0)</f>
        <v>0.91666666666666663</v>
      </c>
    </row>
    <row r="254" spans="1:8" ht="15.75" x14ac:dyDescent="0.25">
      <c r="A254" t="s">
        <v>13</v>
      </c>
      <c r="B254" t="s">
        <v>15</v>
      </c>
      <c r="C254" s="3">
        <f>DATE(2024, 9, 23)</f>
        <v>45558</v>
      </c>
      <c r="D254" s="2">
        <f>TIME(19,0,0)</f>
        <v>0.79166666666666663</v>
      </c>
    </row>
    <row r="255" spans="1:8" ht="15.75" x14ac:dyDescent="0.25">
      <c r="A255" t="s">
        <v>13</v>
      </c>
      <c r="B255" t="s">
        <v>15</v>
      </c>
      <c r="C255" s="3">
        <f>DATE(2024, 9, 23)</f>
        <v>45558</v>
      </c>
      <c r="D255" s="2">
        <f>TIME(22,0,0)</f>
        <v>0.91666666666666663</v>
      </c>
    </row>
    <row r="256" spans="1:8" ht="15.75" x14ac:dyDescent="0.25">
      <c r="A256" t="s">
        <v>13</v>
      </c>
      <c r="B256" t="s">
        <v>15</v>
      </c>
      <c r="C256" s="3">
        <f>DATE(2024, 9, 24)</f>
        <v>45559</v>
      </c>
      <c r="D256" s="2">
        <f>TIME(19,0,0)</f>
        <v>0.79166666666666663</v>
      </c>
    </row>
    <row r="257" spans="1:8" ht="15.75" x14ac:dyDescent="0.25">
      <c r="A257" t="s">
        <v>1</v>
      </c>
      <c r="B257" t="s">
        <v>9</v>
      </c>
      <c r="C257" s="3">
        <f>DATE(2024, 9, 17)</f>
        <v>45552</v>
      </c>
      <c r="D257" s="2">
        <f>TIME(22,0,0)</f>
        <v>0.91666666666666663</v>
      </c>
      <c r="E257">
        <f>2736+530</f>
        <v>3266</v>
      </c>
      <c r="F257">
        <f>2736+530</f>
        <v>3266</v>
      </c>
      <c r="G257" s="1">
        <v>3</v>
      </c>
    </row>
    <row r="258" spans="1:8" ht="15.75" x14ac:dyDescent="0.25">
      <c r="A258" t="s">
        <v>1</v>
      </c>
      <c r="B258" t="s">
        <v>9</v>
      </c>
      <c r="C258" s="3">
        <f>DATE(2024, 9, 17)</f>
        <v>45552</v>
      </c>
      <c r="D258" s="2">
        <f>TIME(19,0,0)</f>
        <v>0.79166666666666663</v>
      </c>
      <c r="E258" s="1">
        <v>3000</v>
      </c>
      <c r="F258" s="1">
        <v>3000</v>
      </c>
      <c r="G258" s="1">
        <v>0</v>
      </c>
      <c r="H258" s="1"/>
    </row>
    <row r="259" spans="1:8" ht="15.75" x14ac:dyDescent="0.25">
      <c r="A259" t="s">
        <v>1</v>
      </c>
      <c r="B259" t="s">
        <v>9</v>
      </c>
      <c r="C259" s="3">
        <f>DATE(2024, 9, 18)</f>
        <v>45553</v>
      </c>
      <c r="D259" s="2">
        <f>TIME(22,0,0)</f>
        <v>0.91666666666666663</v>
      </c>
      <c r="E259">
        <f>2582+2305</f>
        <v>4887</v>
      </c>
      <c r="F259">
        <f>2582+2305</f>
        <v>4887</v>
      </c>
      <c r="G259" s="1">
        <v>3</v>
      </c>
    </row>
    <row r="260" spans="1:8" ht="15.75" x14ac:dyDescent="0.25">
      <c r="A260" t="s">
        <v>1</v>
      </c>
      <c r="B260" t="s">
        <v>9</v>
      </c>
      <c r="C260" s="3">
        <f>DATE(2024, 9, 18)</f>
        <v>45553</v>
      </c>
      <c r="D260" s="2">
        <f>TIME(19,0,0)</f>
        <v>0.79166666666666663</v>
      </c>
      <c r="E260">
        <f>2726+1125</f>
        <v>3851</v>
      </c>
      <c r="F260">
        <f>2726+1125</f>
        <v>3851</v>
      </c>
      <c r="G260" s="1">
        <v>3</v>
      </c>
    </row>
    <row r="261" spans="1:8" ht="15.75" x14ac:dyDescent="0.25">
      <c r="A261" t="s">
        <v>1</v>
      </c>
      <c r="B261" t="s">
        <v>9</v>
      </c>
      <c r="C261" s="3">
        <f>DATE(2024, 9, 19)</f>
        <v>45554</v>
      </c>
      <c r="D261" s="2">
        <f>TIME(22,0,0)</f>
        <v>0.91666666666666663</v>
      </c>
      <c r="E261">
        <f>2374+9415</f>
        <v>11789</v>
      </c>
      <c r="F261">
        <f>2374+9415</f>
        <v>11789</v>
      </c>
      <c r="G261" s="1">
        <v>3</v>
      </c>
    </row>
    <row r="262" spans="1:8" ht="15.75" x14ac:dyDescent="0.25">
      <c r="A262" t="s">
        <v>1</v>
      </c>
      <c r="B262" t="s">
        <v>9</v>
      </c>
      <c r="C262" s="3">
        <f>DATE(2024, 9, 19)</f>
        <v>45554</v>
      </c>
      <c r="D262" s="2">
        <f>TIME(19,0,0)</f>
        <v>0.79166666666666663</v>
      </c>
      <c r="E262">
        <f>2405+5705</f>
        <v>8110</v>
      </c>
      <c r="F262">
        <f>2405+5705</f>
        <v>8110</v>
      </c>
      <c r="G262" s="1">
        <v>3</v>
      </c>
    </row>
    <row r="263" spans="1:8" ht="15.75" x14ac:dyDescent="0.25">
      <c r="A263" t="s">
        <v>1</v>
      </c>
      <c r="B263" t="s">
        <v>9</v>
      </c>
      <c r="C263" s="3">
        <f>DATE(2024, 9, 20)</f>
        <v>45555</v>
      </c>
      <c r="D263" s="2">
        <f>TIME(22,0,0)</f>
        <v>0.91666666666666663</v>
      </c>
      <c r="E263">
        <f>10825+1267</f>
        <v>12092</v>
      </c>
      <c r="F263">
        <f t="shared" ref="F263:F269" si="2">E263</f>
        <v>12092</v>
      </c>
      <c r="G263" s="1">
        <v>3</v>
      </c>
    </row>
    <row r="264" spans="1:8" ht="15.75" x14ac:dyDescent="0.25">
      <c r="A264" t="s">
        <v>1</v>
      </c>
      <c r="B264" t="s">
        <v>9</v>
      </c>
      <c r="C264" s="3">
        <f>DATE(2024, 9, 20)</f>
        <v>45555</v>
      </c>
      <c r="D264" s="2">
        <f>TIME(19,0,0)</f>
        <v>0.79166666666666663</v>
      </c>
      <c r="E264">
        <f>2283+13265-6800</f>
        <v>8748</v>
      </c>
      <c r="F264">
        <f t="shared" si="2"/>
        <v>8748</v>
      </c>
      <c r="G264" s="1">
        <v>3</v>
      </c>
    </row>
    <row r="265" spans="1:8" ht="15.75" x14ac:dyDescent="0.25">
      <c r="A265" t="s">
        <v>1</v>
      </c>
      <c r="B265" t="s">
        <v>9</v>
      </c>
      <c r="C265" s="3">
        <f>DATE(2024, 9, 21)</f>
        <v>45556</v>
      </c>
      <c r="D265" s="2">
        <f>TIME(19,0,0)</f>
        <v>0.79166666666666663</v>
      </c>
      <c r="E265">
        <f>10500</f>
        <v>10500</v>
      </c>
      <c r="F265">
        <f t="shared" si="2"/>
        <v>10500</v>
      </c>
      <c r="G265" s="1">
        <v>3</v>
      </c>
    </row>
    <row r="266" spans="1:8" ht="15.75" x14ac:dyDescent="0.25">
      <c r="A266" t="s">
        <v>1</v>
      </c>
      <c r="B266" t="s">
        <v>9</v>
      </c>
      <c r="C266" s="3">
        <f>DATE(2024, 9, 21)</f>
        <v>45556</v>
      </c>
      <c r="D266" s="2">
        <f>TIME(22,0,0)</f>
        <v>0.91666666666666663</v>
      </c>
      <c r="E266">
        <f>10500</f>
        <v>10500</v>
      </c>
      <c r="F266">
        <f t="shared" si="2"/>
        <v>10500</v>
      </c>
      <c r="G266" s="1">
        <v>3</v>
      </c>
    </row>
    <row r="267" spans="1:8" ht="15.75" x14ac:dyDescent="0.25">
      <c r="A267" t="s">
        <v>1</v>
      </c>
      <c r="B267" t="s">
        <v>9</v>
      </c>
      <c r="C267" s="3">
        <f>DATE(2024, 9, 22)</f>
        <v>45557</v>
      </c>
      <c r="D267" s="2">
        <f>TIME(22,0,0)</f>
        <v>0.91666666666666663</v>
      </c>
      <c r="E267">
        <v>25900</v>
      </c>
      <c r="F267">
        <f t="shared" si="2"/>
        <v>25900</v>
      </c>
      <c r="G267" s="1">
        <v>3</v>
      </c>
    </row>
    <row r="268" spans="1:8" ht="15.75" x14ac:dyDescent="0.25">
      <c r="A268" t="s">
        <v>1</v>
      </c>
      <c r="B268" t="s">
        <v>9</v>
      </c>
      <c r="C268" s="3">
        <f>DATE(2024, 9, 22)</f>
        <v>45557</v>
      </c>
      <c r="D268" s="2">
        <f>TIME(19,0,0)</f>
        <v>0.79166666666666663</v>
      </c>
      <c r="E268">
        <v>20800</v>
      </c>
      <c r="F268">
        <f t="shared" si="2"/>
        <v>20800</v>
      </c>
      <c r="G268" s="1">
        <v>3</v>
      </c>
    </row>
    <row r="269" spans="1:8" ht="15.75" x14ac:dyDescent="0.25">
      <c r="A269" t="s">
        <v>1</v>
      </c>
      <c r="B269" t="s">
        <v>9</v>
      </c>
      <c r="C269" s="3">
        <f>DATE(2024, 9, 23)</f>
        <v>45558</v>
      </c>
      <c r="D269" s="2">
        <f>TIME(19,0,0)</f>
        <v>0.79166666666666663</v>
      </c>
      <c r="E269">
        <v>37000</v>
      </c>
      <c r="F269">
        <f t="shared" si="2"/>
        <v>37000</v>
      </c>
      <c r="G269" s="1">
        <v>3</v>
      </c>
    </row>
    <row r="270" spans="1:8" ht="15.75" x14ac:dyDescent="0.25">
      <c r="A270" t="s">
        <v>1</v>
      </c>
      <c r="B270" t="s">
        <v>9</v>
      </c>
      <c r="C270" s="3">
        <f>DATE(2024, 9, 23)</f>
        <v>45558</v>
      </c>
      <c r="D270" s="2">
        <f>TIME(22,0,0)</f>
        <v>0.91666666666666663</v>
      </c>
      <c r="E270">
        <f>15000</f>
        <v>15000</v>
      </c>
      <c r="F270">
        <f>E270+15000</f>
        <v>30000</v>
      </c>
      <c r="G270" s="1">
        <v>3</v>
      </c>
      <c r="H270" t="s">
        <v>87</v>
      </c>
    </row>
    <row r="271" spans="1:8" ht="15.75" x14ac:dyDescent="0.25">
      <c r="A271" t="s">
        <v>1</v>
      </c>
      <c r="B271" t="s">
        <v>9</v>
      </c>
      <c r="C271" s="3">
        <f>DATE(2024, 9, 24)</f>
        <v>45559</v>
      </c>
      <c r="D271" s="2">
        <f>TIME(19,0,0)</f>
        <v>0.79166666666666663</v>
      </c>
      <c r="E271">
        <v>23500</v>
      </c>
      <c r="F271">
        <f>E271+15000</f>
        <v>38500</v>
      </c>
      <c r="G271" s="1">
        <v>3</v>
      </c>
    </row>
    <row r="272" spans="1:8" ht="15.75" x14ac:dyDescent="0.25">
      <c r="A272" t="s">
        <v>13</v>
      </c>
      <c r="B272" t="s">
        <v>21</v>
      </c>
      <c r="C272" s="3">
        <f>DATE(2024, 9, 17)</f>
        <v>45552</v>
      </c>
      <c r="D272" s="2">
        <f>TIME(19,0,0)</f>
        <v>0.79166666666666663</v>
      </c>
      <c r="E272" s="1"/>
      <c r="F272" s="1"/>
      <c r="G272" s="1"/>
      <c r="H272" s="1"/>
    </row>
    <row r="273" spans="1:8" ht="15.75" x14ac:dyDescent="0.25">
      <c r="A273" t="s">
        <v>13</v>
      </c>
      <c r="B273" t="s">
        <v>21</v>
      </c>
      <c r="C273" s="3">
        <f>DATE(2024, 9, 17)</f>
        <v>45552</v>
      </c>
      <c r="D273" s="2">
        <f>TIME(22,0,0)</f>
        <v>0.91666666666666663</v>
      </c>
    </row>
    <row r="274" spans="1:8" ht="15.75" x14ac:dyDescent="0.25">
      <c r="A274" t="s">
        <v>13</v>
      </c>
      <c r="B274" t="s">
        <v>21</v>
      </c>
      <c r="C274" s="3">
        <f>DATE(2024, 9, 18)</f>
        <v>45553</v>
      </c>
      <c r="D274" s="2">
        <f>TIME(19,0,0)</f>
        <v>0.79166666666666663</v>
      </c>
    </row>
    <row r="275" spans="1:8" ht="15.75" x14ac:dyDescent="0.25">
      <c r="A275" t="s">
        <v>13</v>
      </c>
      <c r="B275" t="s">
        <v>21</v>
      </c>
      <c r="C275" s="3">
        <f>DATE(2024, 9, 18)</f>
        <v>45553</v>
      </c>
      <c r="D275" s="2">
        <f>TIME(22,0,0)</f>
        <v>0.91666666666666663</v>
      </c>
    </row>
    <row r="276" spans="1:8" ht="15.75" x14ac:dyDescent="0.25">
      <c r="A276" t="s">
        <v>13</v>
      </c>
      <c r="B276" t="s">
        <v>21</v>
      </c>
      <c r="C276" s="3">
        <f>DATE(2024, 9, 19)</f>
        <v>45554</v>
      </c>
      <c r="D276" s="2">
        <f>TIME(19,0,0)</f>
        <v>0.79166666666666663</v>
      </c>
    </row>
    <row r="277" spans="1:8" ht="15.75" x14ac:dyDescent="0.25">
      <c r="A277" t="s">
        <v>13</v>
      </c>
      <c r="B277" t="s">
        <v>21</v>
      </c>
      <c r="C277" s="3">
        <f>DATE(2024, 9, 19)</f>
        <v>45554</v>
      </c>
      <c r="D277" s="2">
        <f>TIME(22,0,0)</f>
        <v>0.91666666666666663</v>
      </c>
    </row>
    <row r="278" spans="1:8" ht="15.75" x14ac:dyDescent="0.25">
      <c r="A278" t="s">
        <v>13</v>
      </c>
      <c r="B278" t="s">
        <v>21</v>
      </c>
      <c r="C278" s="3">
        <f>DATE(2024, 9, 20)</f>
        <v>45555</v>
      </c>
      <c r="D278" s="2">
        <f>TIME(19,0,0)</f>
        <v>0.79166666666666663</v>
      </c>
    </row>
    <row r="279" spans="1:8" ht="15.75" x14ac:dyDescent="0.25">
      <c r="A279" t="s">
        <v>13</v>
      </c>
      <c r="B279" t="s">
        <v>21</v>
      </c>
      <c r="C279" s="3">
        <f>DATE(2024, 9, 20)</f>
        <v>45555</v>
      </c>
      <c r="D279" s="2">
        <f>TIME(22,0,0)</f>
        <v>0.91666666666666663</v>
      </c>
    </row>
    <row r="280" spans="1:8" ht="15.75" x14ac:dyDescent="0.25">
      <c r="A280" t="s">
        <v>13</v>
      </c>
      <c r="B280" t="s">
        <v>21</v>
      </c>
      <c r="C280" s="3">
        <f>DATE(2024, 9, 21)</f>
        <v>45556</v>
      </c>
      <c r="D280" s="2">
        <f>TIME(19,0,0)</f>
        <v>0.79166666666666663</v>
      </c>
    </row>
    <row r="281" spans="1:8" ht="15.75" x14ac:dyDescent="0.25">
      <c r="A281" t="s">
        <v>13</v>
      </c>
      <c r="B281" t="s">
        <v>21</v>
      </c>
      <c r="C281" s="3">
        <f>DATE(2024, 9, 21)</f>
        <v>45556</v>
      </c>
      <c r="D281" s="2">
        <f>TIME(22,0,0)</f>
        <v>0.91666666666666663</v>
      </c>
    </row>
    <row r="282" spans="1:8" ht="15.75" x14ac:dyDescent="0.25">
      <c r="A282" t="s">
        <v>13</v>
      </c>
      <c r="B282" t="s">
        <v>21</v>
      </c>
      <c r="C282" s="3">
        <f>DATE(2024, 9, 22)</f>
        <v>45557</v>
      </c>
      <c r="D282" s="2">
        <f>TIME(19,0,0)</f>
        <v>0.79166666666666663</v>
      </c>
    </row>
    <row r="283" spans="1:8" ht="15.75" x14ac:dyDescent="0.25">
      <c r="A283" t="s">
        <v>13</v>
      </c>
      <c r="B283" t="s">
        <v>21</v>
      </c>
      <c r="C283" s="3">
        <f>DATE(2024, 9, 22)</f>
        <v>45557</v>
      </c>
      <c r="D283" s="2">
        <f>TIME(22,0,0)</f>
        <v>0.91666666666666663</v>
      </c>
    </row>
    <row r="284" spans="1:8" ht="15.75" x14ac:dyDescent="0.25">
      <c r="A284" t="s">
        <v>13</v>
      </c>
      <c r="B284" t="s">
        <v>21</v>
      </c>
      <c r="C284" s="3">
        <f>DATE(2024, 9, 23)</f>
        <v>45558</v>
      </c>
      <c r="D284" s="2">
        <f>TIME(19,0,0)</f>
        <v>0.79166666666666663</v>
      </c>
    </row>
    <row r="285" spans="1:8" ht="15.75" x14ac:dyDescent="0.25">
      <c r="A285" t="s">
        <v>13</v>
      </c>
      <c r="B285" t="s">
        <v>21</v>
      </c>
      <c r="C285" s="3">
        <f>DATE(2024, 9, 23)</f>
        <v>45558</v>
      </c>
      <c r="D285" s="2">
        <f>TIME(22,0,0)</f>
        <v>0.91666666666666663</v>
      </c>
    </row>
    <row r="286" spans="1:8" ht="15.75" x14ac:dyDescent="0.25">
      <c r="A286" t="s">
        <v>13</v>
      </c>
      <c r="B286" t="s">
        <v>21</v>
      </c>
      <c r="C286" s="3">
        <f>DATE(2024, 9, 24)</f>
        <v>45559</v>
      </c>
      <c r="D286" s="2">
        <f>TIME(19,0,0)</f>
        <v>0.79166666666666663</v>
      </c>
    </row>
    <row r="287" spans="1:8" ht="15.75" x14ac:dyDescent="0.25">
      <c r="A287" t="s">
        <v>1</v>
      </c>
      <c r="B287" t="s">
        <v>11</v>
      </c>
      <c r="C287" s="3">
        <f>DATE(2024, 9, 17)</f>
        <v>45552</v>
      </c>
      <c r="D287" s="2">
        <f>TIME(22,0,0)</f>
        <v>0.91666666666666663</v>
      </c>
      <c r="E287">
        <f>2149+908</f>
        <v>3057</v>
      </c>
      <c r="F287">
        <f>2149+908</f>
        <v>3057</v>
      </c>
      <c r="G287" s="1">
        <v>3</v>
      </c>
    </row>
    <row r="288" spans="1:8" ht="15.75" x14ac:dyDescent="0.25">
      <c r="A288" t="s">
        <v>1</v>
      </c>
      <c r="B288" t="s">
        <v>11</v>
      </c>
      <c r="C288" s="3">
        <f>DATE(2024, 9, 17)</f>
        <v>45552</v>
      </c>
      <c r="D288" s="2">
        <f>TIME(19,0,0)</f>
        <v>0.79166666666666663</v>
      </c>
      <c r="E288" s="1">
        <v>3000</v>
      </c>
      <c r="F288" s="1">
        <v>3000</v>
      </c>
      <c r="G288" s="1">
        <v>0</v>
      </c>
      <c r="H288" s="1"/>
    </row>
    <row r="289" spans="1:8" ht="15.75" x14ac:dyDescent="0.25">
      <c r="A289" t="s">
        <v>1</v>
      </c>
      <c r="B289" t="s">
        <v>11</v>
      </c>
      <c r="C289" s="3">
        <f>DATE(2024, 9, 18)</f>
        <v>45553</v>
      </c>
      <c r="D289" s="2">
        <f>TIME(19,0,0)</f>
        <v>0.79166666666666663</v>
      </c>
      <c r="E289">
        <f>2496+208</f>
        <v>2704</v>
      </c>
      <c r="F289">
        <f>2496+208</f>
        <v>2704</v>
      </c>
      <c r="G289" s="1">
        <v>3</v>
      </c>
    </row>
    <row r="290" spans="1:8" ht="15.75" x14ac:dyDescent="0.25">
      <c r="A290" t="s">
        <v>1</v>
      </c>
      <c r="B290" t="s">
        <v>11</v>
      </c>
      <c r="C290" s="3">
        <f>DATE(2024, 9, 18)</f>
        <v>45553</v>
      </c>
      <c r="D290" s="2">
        <f>TIME(22,0,0)</f>
        <v>0.91666666666666663</v>
      </c>
      <c r="E290">
        <f>2496+208</f>
        <v>2704</v>
      </c>
      <c r="F290">
        <f>2496+208</f>
        <v>2704</v>
      </c>
      <c r="G290" s="1">
        <v>3</v>
      </c>
    </row>
    <row r="291" spans="1:8" ht="15.75" x14ac:dyDescent="0.25">
      <c r="A291" t="s">
        <v>1</v>
      </c>
      <c r="B291" t="s">
        <v>11</v>
      </c>
      <c r="C291" s="3">
        <f>DATE(2024, 9, 19)</f>
        <v>45554</v>
      </c>
      <c r="D291" s="2">
        <f>TIME(19,0,0)</f>
        <v>0.79166666666666663</v>
      </c>
      <c r="E291">
        <v>4338</v>
      </c>
      <c r="F291">
        <v>4338</v>
      </c>
      <c r="G291" s="1">
        <v>3</v>
      </c>
    </row>
    <row r="292" spans="1:8" ht="15.75" x14ac:dyDescent="0.25">
      <c r="A292" t="s">
        <v>1</v>
      </c>
      <c r="B292" t="s">
        <v>11</v>
      </c>
      <c r="C292" s="3">
        <f>DATE(2024, 9, 19)</f>
        <v>45554</v>
      </c>
      <c r="D292" s="2">
        <f>TIME(22,0,0)</f>
        <v>0.91666666666666663</v>
      </c>
      <c r="E292">
        <f>1200+2800</f>
        <v>4000</v>
      </c>
      <c r="F292">
        <f>1200+2800</f>
        <v>4000</v>
      </c>
      <c r="G292" s="1">
        <v>3</v>
      </c>
    </row>
    <row r="293" spans="1:8" ht="15.75" x14ac:dyDescent="0.25">
      <c r="A293" t="s">
        <v>1</v>
      </c>
      <c r="B293" t="s">
        <v>11</v>
      </c>
      <c r="C293" s="3">
        <f>DATE(2024, 9, 20)</f>
        <v>45555</v>
      </c>
      <c r="D293" s="2">
        <f>TIME(19,0,0)</f>
        <v>0.79166666666666663</v>
      </c>
      <c r="E293">
        <v>5700</v>
      </c>
      <c r="F293">
        <v>5700</v>
      </c>
      <c r="G293" s="1">
        <v>3</v>
      </c>
    </row>
    <row r="294" spans="1:8" ht="15.75" x14ac:dyDescent="0.25">
      <c r="A294" t="s">
        <v>1</v>
      </c>
      <c r="B294" t="s">
        <v>11</v>
      </c>
      <c r="C294" s="3">
        <f>DATE(2024, 9, 20)</f>
        <v>45555</v>
      </c>
      <c r="D294" s="2">
        <f>TIME(22,0,0)</f>
        <v>0.91666666666666663</v>
      </c>
    </row>
    <row r="295" spans="1:8" ht="15.75" x14ac:dyDescent="0.25">
      <c r="A295" t="s">
        <v>1</v>
      </c>
      <c r="B295" t="s">
        <v>11</v>
      </c>
      <c r="C295" s="3">
        <f>DATE(2024, 9, 21)</f>
        <v>45556</v>
      </c>
      <c r="D295" s="2">
        <f>TIME(22,0,0)</f>
        <v>0.91666666666666663</v>
      </c>
      <c r="E295">
        <v>6000</v>
      </c>
      <c r="F295">
        <v>6000</v>
      </c>
      <c r="G295" s="1">
        <v>3</v>
      </c>
    </row>
    <row r="296" spans="1:8" ht="15.75" x14ac:dyDescent="0.25">
      <c r="A296" t="s">
        <v>1</v>
      </c>
      <c r="B296" t="s">
        <v>11</v>
      </c>
      <c r="C296" s="3">
        <f>DATE(2024, 9, 21)</f>
        <v>45556</v>
      </c>
      <c r="D296" s="2">
        <f>TIME(19,0,0)</f>
        <v>0.79166666666666663</v>
      </c>
    </row>
    <row r="297" spans="1:8" ht="15.75" x14ac:dyDescent="0.25">
      <c r="A297" t="s">
        <v>1</v>
      </c>
      <c r="B297" t="s">
        <v>11</v>
      </c>
      <c r="C297" s="3">
        <f>DATE(2024, 9, 22)</f>
        <v>45557</v>
      </c>
      <c r="D297" s="2">
        <f>TIME(22,0,0)</f>
        <v>0.91666666666666663</v>
      </c>
      <c r="E297">
        <v>20900</v>
      </c>
      <c r="F297">
        <v>20900</v>
      </c>
      <c r="G297" s="1">
        <v>3</v>
      </c>
    </row>
    <row r="298" spans="1:8" ht="15.75" x14ac:dyDescent="0.25">
      <c r="A298" t="s">
        <v>1</v>
      </c>
      <c r="B298" t="s">
        <v>11</v>
      </c>
      <c r="C298" s="3">
        <f>DATE(2024, 9, 22)</f>
        <v>45557</v>
      </c>
      <c r="D298" s="2">
        <f>TIME(19,0,0)</f>
        <v>0.79166666666666663</v>
      </c>
      <c r="E298">
        <v>13900</v>
      </c>
      <c r="F298">
        <v>13900</v>
      </c>
      <c r="G298" s="1">
        <v>3</v>
      </c>
    </row>
    <row r="299" spans="1:8" ht="15.75" x14ac:dyDescent="0.25">
      <c r="A299" t="s">
        <v>1</v>
      </c>
      <c r="B299" t="s">
        <v>11</v>
      </c>
      <c r="C299" s="3">
        <f>DATE(2024, 9, 23)</f>
        <v>45558</v>
      </c>
      <c r="D299" s="2">
        <f>TIME(19,0,0)</f>
        <v>0.79166666666666663</v>
      </c>
      <c r="E299">
        <v>24000</v>
      </c>
      <c r="F299">
        <v>24000</v>
      </c>
      <c r="G299" s="1">
        <v>3</v>
      </c>
    </row>
    <row r="300" spans="1:8" ht="15.75" x14ac:dyDescent="0.25">
      <c r="A300" t="s">
        <v>1</v>
      </c>
      <c r="B300" t="s">
        <v>11</v>
      </c>
      <c r="C300" s="3">
        <f>DATE(2024, 9, 23)</f>
        <v>45558</v>
      </c>
      <c r="D300" s="2">
        <f>TIME(22,0,0)</f>
        <v>0.91666666666666663</v>
      </c>
      <c r="E300">
        <v>1950</v>
      </c>
      <c r="F300">
        <f>E300+15000</f>
        <v>16950</v>
      </c>
      <c r="G300" s="1">
        <v>3</v>
      </c>
      <c r="H300" t="s">
        <v>87</v>
      </c>
    </row>
    <row r="301" spans="1:8" ht="15.75" x14ac:dyDescent="0.25">
      <c r="A301" t="s">
        <v>1</v>
      </c>
      <c r="B301" t="s">
        <v>11</v>
      </c>
      <c r="C301" s="3">
        <f>DATE(2024, 9, 24)</f>
        <v>45559</v>
      </c>
      <c r="D301" s="2">
        <f>TIME(19,0,0)</f>
        <v>0.79166666666666663</v>
      </c>
      <c r="E301">
        <v>0</v>
      </c>
      <c r="F301">
        <f>E301+15000</f>
        <v>15000</v>
      </c>
      <c r="G301" s="1">
        <v>3</v>
      </c>
      <c r="H301" t="s">
        <v>84</v>
      </c>
    </row>
    <row r="302" spans="1:8" ht="15.75" x14ac:dyDescent="0.25">
      <c r="A302" t="s">
        <v>32</v>
      </c>
      <c r="B302" t="s">
        <v>35</v>
      </c>
      <c r="C302" s="3">
        <f>DATE(2024, 9, 17)</f>
        <v>45552</v>
      </c>
      <c r="D302" s="2">
        <f>TIME(19,0,0)</f>
        <v>0.79166666666666663</v>
      </c>
      <c r="G302" s="1"/>
    </row>
    <row r="303" spans="1:8" ht="15.75" x14ac:dyDescent="0.25">
      <c r="A303" t="s">
        <v>32</v>
      </c>
      <c r="B303" t="s">
        <v>35</v>
      </c>
      <c r="C303" s="3">
        <f>DATE(2024, 9, 17)</f>
        <v>45552</v>
      </c>
      <c r="D303" s="2">
        <f>TIME(22,0,0)</f>
        <v>0.91666666666666663</v>
      </c>
    </row>
    <row r="304" spans="1:8" ht="15.75" x14ac:dyDescent="0.25">
      <c r="A304" t="s">
        <v>32</v>
      </c>
      <c r="B304" t="s">
        <v>35</v>
      </c>
      <c r="C304" s="3">
        <f>DATE(2024, 9, 18)</f>
        <v>45553</v>
      </c>
      <c r="D304" s="2">
        <f>TIME(19,0,0)</f>
        <v>0.79166666666666663</v>
      </c>
    </row>
    <row r="305" spans="1:7" ht="15.75" x14ac:dyDescent="0.25">
      <c r="A305" t="s">
        <v>32</v>
      </c>
      <c r="B305" t="s">
        <v>35</v>
      </c>
      <c r="C305" s="3">
        <f>DATE(2024, 9, 18)</f>
        <v>45553</v>
      </c>
      <c r="D305" s="2">
        <f>TIME(22,0,0)</f>
        <v>0.91666666666666663</v>
      </c>
    </row>
    <row r="306" spans="1:7" ht="15.75" x14ac:dyDescent="0.25">
      <c r="A306" t="s">
        <v>32</v>
      </c>
      <c r="B306" t="s">
        <v>35</v>
      </c>
      <c r="C306" s="3">
        <f>DATE(2024, 9, 19)</f>
        <v>45554</v>
      </c>
      <c r="D306" s="2">
        <f>TIME(19,0,0)</f>
        <v>0.79166666666666663</v>
      </c>
    </row>
    <row r="307" spans="1:7" ht="15.75" x14ac:dyDescent="0.25">
      <c r="A307" t="s">
        <v>32</v>
      </c>
      <c r="B307" t="s">
        <v>35</v>
      </c>
      <c r="C307" s="3">
        <f>DATE(2024, 9, 19)</f>
        <v>45554</v>
      </c>
      <c r="D307" s="2">
        <f>TIME(22,0,0)</f>
        <v>0.91666666666666663</v>
      </c>
    </row>
    <row r="308" spans="1:7" ht="15.75" x14ac:dyDescent="0.25">
      <c r="A308" t="s">
        <v>32</v>
      </c>
      <c r="B308" t="s">
        <v>35</v>
      </c>
      <c r="C308" s="3">
        <f>DATE(2024, 9, 20)</f>
        <v>45555</v>
      </c>
      <c r="D308" s="2">
        <f>TIME(19,0,0)</f>
        <v>0.79166666666666663</v>
      </c>
    </row>
    <row r="309" spans="1:7" ht="15.75" x14ac:dyDescent="0.25">
      <c r="A309" t="s">
        <v>32</v>
      </c>
      <c r="B309" t="s">
        <v>35</v>
      </c>
      <c r="C309" s="3">
        <f>DATE(2024, 9, 20)</f>
        <v>45555</v>
      </c>
      <c r="D309" s="2">
        <f>TIME(22,0,0)</f>
        <v>0.91666666666666663</v>
      </c>
    </row>
    <row r="310" spans="1:7" ht="15.75" x14ac:dyDescent="0.25">
      <c r="A310" t="s">
        <v>32</v>
      </c>
      <c r="B310" t="s">
        <v>35</v>
      </c>
      <c r="C310" s="3">
        <f>DATE(2024, 9, 21)</f>
        <v>45556</v>
      </c>
      <c r="D310" s="2">
        <f>TIME(19,0,0)</f>
        <v>0.79166666666666663</v>
      </c>
    </row>
    <row r="311" spans="1:7" ht="15.75" x14ac:dyDescent="0.25">
      <c r="A311" t="s">
        <v>32</v>
      </c>
      <c r="B311" t="s">
        <v>35</v>
      </c>
      <c r="C311" s="3">
        <f>DATE(2024, 9, 21)</f>
        <v>45556</v>
      </c>
      <c r="D311" s="2">
        <f>TIME(22,0,0)</f>
        <v>0.91666666666666663</v>
      </c>
    </row>
    <row r="312" spans="1:7" ht="15.75" x14ac:dyDescent="0.25">
      <c r="A312" t="s">
        <v>32</v>
      </c>
      <c r="B312" t="s">
        <v>35</v>
      </c>
      <c r="C312" s="3">
        <f>DATE(2024, 9, 22)</f>
        <v>45557</v>
      </c>
      <c r="D312" s="2">
        <f>TIME(19,0,0)</f>
        <v>0.79166666666666663</v>
      </c>
    </row>
    <row r="313" spans="1:7" ht="15.75" x14ac:dyDescent="0.25">
      <c r="A313" t="s">
        <v>32</v>
      </c>
      <c r="B313" t="s">
        <v>35</v>
      </c>
      <c r="C313" s="3">
        <f>DATE(2024, 9, 22)</f>
        <v>45557</v>
      </c>
      <c r="D313" s="2">
        <f>TIME(22,0,0)</f>
        <v>0.91666666666666663</v>
      </c>
    </row>
    <row r="314" spans="1:7" ht="15.75" x14ac:dyDescent="0.25">
      <c r="A314" t="s">
        <v>32</v>
      </c>
      <c r="B314" t="s">
        <v>35</v>
      </c>
      <c r="C314" s="3">
        <f>DATE(2024, 9, 23)</f>
        <v>45558</v>
      </c>
      <c r="D314" s="2">
        <f>TIME(19,0,0)</f>
        <v>0.79166666666666663</v>
      </c>
    </row>
    <row r="315" spans="1:7" ht="15.75" x14ac:dyDescent="0.25">
      <c r="A315" t="s">
        <v>32</v>
      </c>
      <c r="B315" t="s">
        <v>35</v>
      </c>
      <c r="C315" s="3">
        <f>DATE(2024, 9, 23)</f>
        <v>45558</v>
      </c>
      <c r="D315" s="2">
        <f>TIME(22,0,0)</f>
        <v>0.91666666666666663</v>
      </c>
    </row>
    <row r="316" spans="1:7" ht="15.75" x14ac:dyDescent="0.25">
      <c r="A316" t="s">
        <v>32</v>
      </c>
      <c r="B316" t="s">
        <v>35</v>
      </c>
      <c r="C316" s="3">
        <f>DATE(2024, 9, 24)</f>
        <v>45559</v>
      </c>
      <c r="D316" s="2">
        <f>TIME(19,0,0)</f>
        <v>0.79166666666666663</v>
      </c>
    </row>
    <row r="317" spans="1:7" ht="15.75" x14ac:dyDescent="0.25">
      <c r="A317" t="s">
        <v>32</v>
      </c>
      <c r="B317" t="s">
        <v>34</v>
      </c>
      <c r="C317" s="3">
        <f>DATE(2024, 9, 17)</f>
        <v>45552</v>
      </c>
      <c r="D317" s="2">
        <f>TIME(22,0,0)</f>
        <v>0.91666666666666663</v>
      </c>
      <c r="E317">
        <v>3900</v>
      </c>
      <c r="F317">
        <v>3900</v>
      </c>
      <c r="G317">
        <v>3</v>
      </c>
    </row>
    <row r="318" spans="1:7" ht="15.75" x14ac:dyDescent="0.25">
      <c r="A318" t="s">
        <v>32</v>
      </c>
      <c r="B318" t="s">
        <v>34</v>
      </c>
      <c r="C318" s="3">
        <f>DATE(2024, 9, 17)</f>
        <v>45552</v>
      </c>
      <c r="D318" s="2">
        <f>TIME(19,0,0)</f>
        <v>0.79166666666666663</v>
      </c>
      <c r="E318">
        <v>3000</v>
      </c>
      <c r="F318">
        <v>3000</v>
      </c>
      <c r="G318">
        <v>0</v>
      </c>
    </row>
    <row r="319" spans="1:7" ht="15.75" x14ac:dyDescent="0.25">
      <c r="A319" t="s">
        <v>32</v>
      </c>
      <c r="B319" t="s">
        <v>34</v>
      </c>
      <c r="C319" s="3">
        <f>DATE(2024, 9, 18)</f>
        <v>45553</v>
      </c>
      <c r="D319" s="2">
        <f>TIME(22,0,0)</f>
        <v>0.91666666666666663</v>
      </c>
      <c r="E319">
        <f>1500+6200</f>
        <v>7700</v>
      </c>
      <c r="F319">
        <f>1500+6200</f>
        <v>7700</v>
      </c>
      <c r="G319">
        <v>3</v>
      </c>
    </row>
    <row r="320" spans="1:7" ht="15.75" x14ac:dyDescent="0.25">
      <c r="A320" t="s">
        <v>32</v>
      </c>
      <c r="B320" t="s">
        <v>34</v>
      </c>
      <c r="C320" s="3">
        <f>DATE(2024, 9, 18)</f>
        <v>45553</v>
      </c>
      <c r="D320" s="2">
        <f>TIME(19,0,0)</f>
        <v>0.79166666666666663</v>
      </c>
      <c r="E320">
        <f>5100</f>
        <v>5100</v>
      </c>
      <c r="F320">
        <f>5100</f>
        <v>5100</v>
      </c>
      <c r="G320">
        <v>3</v>
      </c>
    </row>
    <row r="321" spans="1:8" ht="15.75" x14ac:dyDescent="0.25">
      <c r="A321" t="s">
        <v>32</v>
      </c>
      <c r="B321" t="s">
        <v>34</v>
      </c>
      <c r="C321" s="3">
        <f>DATE(2024, 9, 19)</f>
        <v>45554</v>
      </c>
      <c r="D321" s="2">
        <f>TIME(22,0,0)</f>
        <v>0.91666666666666663</v>
      </c>
      <c r="E321">
        <f>3252+11247</f>
        <v>14499</v>
      </c>
      <c r="F321">
        <f>3252+11247</f>
        <v>14499</v>
      </c>
      <c r="G321">
        <v>3</v>
      </c>
    </row>
    <row r="322" spans="1:8" ht="15.75" x14ac:dyDescent="0.25">
      <c r="A322" t="s">
        <v>32</v>
      </c>
      <c r="B322" t="s">
        <v>34</v>
      </c>
      <c r="C322" s="3">
        <f>DATE(2024, 9, 19)</f>
        <v>45554</v>
      </c>
      <c r="D322" s="2">
        <f>TIME(19,0,0)</f>
        <v>0.79166666666666663</v>
      </c>
      <c r="E322">
        <f>3280+8340</f>
        <v>11620</v>
      </c>
      <c r="F322">
        <f>3280+8340</f>
        <v>11620</v>
      </c>
      <c r="G322">
        <v>3</v>
      </c>
    </row>
    <row r="323" spans="1:8" ht="15.75" x14ac:dyDescent="0.25">
      <c r="A323" t="s">
        <v>32</v>
      </c>
      <c r="B323" t="s">
        <v>34</v>
      </c>
      <c r="C323" s="3">
        <f>DATE(2024, 9, 20)</f>
        <v>45555</v>
      </c>
      <c r="D323" s="2">
        <f>TIME(22,0,0)</f>
        <v>0.91666666666666663</v>
      </c>
      <c r="E323">
        <f>3368+7687</f>
        <v>11055</v>
      </c>
      <c r="F323">
        <f>3368+7687</f>
        <v>11055</v>
      </c>
      <c r="G323">
        <v>3</v>
      </c>
    </row>
    <row r="324" spans="1:8" ht="15.75" x14ac:dyDescent="0.25">
      <c r="A324" t="s">
        <v>32</v>
      </c>
      <c r="B324" t="s">
        <v>34</v>
      </c>
      <c r="C324" s="3">
        <f>DATE(2024, 9, 20)</f>
        <v>45555</v>
      </c>
      <c r="D324" s="2">
        <f>TIME(19,0,0)</f>
        <v>0.79166666666666663</v>
      </c>
      <c r="E324">
        <f>8500</f>
        <v>8500</v>
      </c>
      <c r="F324">
        <f>8500</f>
        <v>8500</v>
      </c>
      <c r="G324">
        <v>3</v>
      </c>
    </row>
    <row r="325" spans="1:8" ht="15.75" x14ac:dyDescent="0.25">
      <c r="A325" t="s">
        <v>32</v>
      </c>
      <c r="B325" t="s">
        <v>34</v>
      </c>
      <c r="C325" s="3">
        <f>DATE(2024, 9, 21)</f>
        <v>45556</v>
      </c>
      <c r="D325" s="2">
        <f>TIME(19,0,0)</f>
        <v>0.79166666666666663</v>
      </c>
      <c r="E325">
        <f>8950+5555</f>
        <v>14505</v>
      </c>
      <c r="F325">
        <f>8950+5555</f>
        <v>14505</v>
      </c>
      <c r="G325">
        <v>3</v>
      </c>
    </row>
    <row r="326" spans="1:8" ht="15.75" x14ac:dyDescent="0.25">
      <c r="A326" t="s">
        <v>32</v>
      </c>
      <c r="B326" t="s">
        <v>34</v>
      </c>
      <c r="C326" s="3">
        <f>DATE(2024, 9, 21)</f>
        <v>45556</v>
      </c>
      <c r="D326" s="2">
        <f>TIME(22,0,0)</f>
        <v>0.91666666666666663</v>
      </c>
    </row>
    <row r="327" spans="1:8" ht="15.75" x14ac:dyDescent="0.25">
      <c r="A327" t="s">
        <v>32</v>
      </c>
      <c r="B327" t="s">
        <v>34</v>
      </c>
      <c r="C327" s="3">
        <f>DATE(2024, 9, 22)</f>
        <v>45557</v>
      </c>
      <c r="D327" s="2">
        <f>TIME(22,0,0)</f>
        <v>0.91666666666666663</v>
      </c>
      <c r="E327">
        <f>8947+33457</f>
        <v>42404</v>
      </c>
      <c r="F327">
        <f>8947+33457</f>
        <v>42404</v>
      </c>
      <c r="G327">
        <v>1.5</v>
      </c>
      <c r="H327" t="s">
        <v>75</v>
      </c>
    </row>
    <row r="328" spans="1:8" ht="15.75" x14ac:dyDescent="0.25">
      <c r="A328" t="s">
        <v>32</v>
      </c>
      <c r="B328" t="s">
        <v>34</v>
      </c>
      <c r="C328" s="3">
        <f>DATE(2024, 9, 22)</f>
        <v>45557</v>
      </c>
      <c r="D328" s="2">
        <f>TIME(19,0,0)</f>
        <v>0.79166666666666663</v>
      </c>
    </row>
    <row r="329" spans="1:8" ht="15.75" x14ac:dyDescent="0.25">
      <c r="A329" t="s">
        <v>32</v>
      </c>
      <c r="B329" t="s">
        <v>34</v>
      </c>
      <c r="C329" s="3">
        <f>DATE(2024, 9, 23)</f>
        <v>45558</v>
      </c>
      <c r="D329" s="2">
        <f>TIME(19,0,0)</f>
        <v>0.79166666666666663</v>
      </c>
      <c r="E329">
        <f>8947+56808</f>
        <v>65755</v>
      </c>
      <c r="F329">
        <f>8947+56808</f>
        <v>65755</v>
      </c>
      <c r="G329">
        <v>1.5</v>
      </c>
    </row>
    <row r="330" spans="1:8" ht="15.75" x14ac:dyDescent="0.25">
      <c r="A330" t="s">
        <v>32</v>
      </c>
      <c r="B330" t="s">
        <v>34</v>
      </c>
      <c r="C330" s="3">
        <f>DATE(2024, 9, 23)</f>
        <v>45558</v>
      </c>
      <c r="D330" s="2">
        <f>TIME(22,0,0)</f>
        <v>0.91666666666666663</v>
      </c>
      <c r="E330">
        <f>38688+21483</f>
        <v>60171</v>
      </c>
      <c r="F330">
        <f>38688+21483</f>
        <v>60171</v>
      </c>
      <c r="G330">
        <v>3</v>
      </c>
    </row>
    <row r="331" spans="1:8" ht="15.75" x14ac:dyDescent="0.25">
      <c r="A331" t="s">
        <v>32</v>
      </c>
      <c r="B331" t="s">
        <v>34</v>
      </c>
      <c r="C331" s="3">
        <f>DATE(2024, 9, 24)</f>
        <v>45559</v>
      </c>
      <c r="D331" s="2">
        <f>TIME(19,0,0)</f>
        <v>0.79166666666666663</v>
      </c>
      <c r="E331">
        <v>17166</v>
      </c>
      <c r="F331">
        <f>E331+15000</f>
        <v>32166</v>
      </c>
      <c r="G331">
        <v>3</v>
      </c>
      <c r="H331" t="s">
        <v>87</v>
      </c>
    </row>
    <row r="332" spans="1:8" ht="15.75" x14ac:dyDescent="0.25">
      <c r="A332" t="s">
        <v>31</v>
      </c>
      <c r="B332" t="s">
        <v>27</v>
      </c>
      <c r="C332" s="3">
        <f>DATE(2024, 9, 17)</f>
        <v>45552</v>
      </c>
      <c r="D332" s="2">
        <f>TIME(19,0,0)</f>
        <v>0.79166666666666663</v>
      </c>
    </row>
    <row r="333" spans="1:8" ht="15.75" x14ac:dyDescent="0.25">
      <c r="A333" t="s">
        <v>31</v>
      </c>
      <c r="B333" t="s">
        <v>27</v>
      </c>
      <c r="C333" s="3">
        <f>DATE(2024, 9, 17)</f>
        <v>45552</v>
      </c>
      <c r="D333" s="2">
        <f>TIME(22,0,0)</f>
        <v>0.91666666666666663</v>
      </c>
    </row>
    <row r="334" spans="1:8" ht="15.75" x14ac:dyDescent="0.25">
      <c r="A334" t="s">
        <v>31</v>
      </c>
      <c r="B334" t="s">
        <v>27</v>
      </c>
      <c r="C334" s="3">
        <f>DATE(2024, 9, 18)</f>
        <v>45553</v>
      </c>
      <c r="D334" s="2">
        <f>TIME(19,0,0)</f>
        <v>0.79166666666666663</v>
      </c>
    </row>
    <row r="335" spans="1:8" ht="15.75" x14ac:dyDescent="0.25">
      <c r="A335" t="s">
        <v>31</v>
      </c>
      <c r="B335" t="s">
        <v>27</v>
      </c>
      <c r="C335" s="3">
        <f>DATE(2024, 9, 18)</f>
        <v>45553</v>
      </c>
      <c r="D335" s="2">
        <f>TIME(22,0,0)</f>
        <v>0.91666666666666663</v>
      </c>
    </row>
    <row r="336" spans="1:8" ht="15.75" x14ac:dyDescent="0.25">
      <c r="A336" t="s">
        <v>31</v>
      </c>
      <c r="B336" t="s">
        <v>27</v>
      </c>
      <c r="C336" s="3">
        <f>DATE(2024, 9, 19)</f>
        <v>45554</v>
      </c>
      <c r="D336" s="2">
        <f>TIME(19,0,0)</f>
        <v>0.79166666666666663</v>
      </c>
    </row>
    <row r="337" spans="1:4" ht="15.75" x14ac:dyDescent="0.25">
      <c r="A337" t="s">
        <v>31</v>
      </c>
      <c r="B337" t="s">
        <v>27</v>
      </c>
      <c r="C337" s="3">
        <f>DATE(2024, 9, 19)</f>
        <v>45554</v>
      </c>
      <c r="D337" s="2">
        <f>TIME(22,0,0)</f>
        <v>0.91666666666666663</v>
      </c>
    </row>
    <row r="338" spans="1:4" ht="15.75" x14ac:dyDescent="0.25">
      <c r="A338" t="s">
        <v>31</v>
      </c>
      <c r="B338" t="s">
        <v>27</v>
      </c>
      <c r="C338" s="3">
        <f>DATE(2024, 9, 20)</f>
        <v>45555</v>
      </c>
      <c r="D338" s="2">
        <f>TIME(19,0,0)</f>
        <v>0.79166666666666663</v>
      </c>
    </row>
    <row r="339" spans="1:4" ht="15.75" x14ac:dyDescent="0.25">
      <c r="A339" t="s">
        <v>31</v>
      </c>
      <c r="B339" t="s">
        <v>27</v>
      </c>
      <c r="C339" s="3">
        <f>DATE(2024, 9, 20)</f>
        <v>45555</v>
      </c>
      <c r="D339" s="2">
        <f>TIME(22,0,0)</f>
        <v>0.91666666666666663</v>
      </c>
    </row>
    <row r="340" spans="1:4" ht="15.75" x14ac:dyDescent="0.25">
      <c r="A340" t="s">
        <v>31</v>
      </c>
      <c r="B340" t="s">
        <v>27</v>
      </c>
      <c r="C340" s="3">
        <f>DATE(2024, 9, 21)</f>
        <v>45556</v>
      </c>
      <c r="D340" s="2">
        <f>TIME(19,0,0)</f>
        <v>0.79166666666666663</v>
      </c>
    </row>
    <row r="341" spans="1:4" ht="15.75" x14ac:dyDescent="0.25">
      <c r="A341" t="s">
        <v>31</v>
      </c>
      <c r="B341" t="s">
        <v>27</v>
      </c>
      <c r="C341" s="3">
        <f>DATE(2024, 9, 21)</f>
        <v>45556</v>
      </c>
      <c r="D341" s="2">
        <f>TIME(22,0,0)</f>
        <v>0.91666666666666663</v>
      </c>
    </row>
    <row r="342" spans="1:4" ht="15.75" x14ac:dyDescent="0.25">
      <c r="A342" t="s">
        <v>31</v>
      </c>
      <c r="B342" t="s">
        <v>27</v>
      </c>
      <c r="C342" s="3">
        <f>DATE(2024, 9, 22)</f>
        <v>45557</v>
      </c>
      <c r="D342" s="2">
        <f>TIME(19,0,0)</f>
        <v>0.79166666666666663</v>
      </c>
    </row>
    <row r="343" spans="1:4" ht="15.75" x14ac:dyDescent="0.25">
      <c r="A343" t="s">
        <v>31</v>
      </c>
      <c r="B343" t="s">
        <v>27</v>
      </c>
      <c r="C343" s="3">
        <f>DATE(2024, 9, 22)</f>
        <v>45557</v>
      </c>
      <c r="D343" s="2">
        <f>TIME(22,0,0)</f>
        <v>0.91666666666666663</v>
      </c>
    </row>
    <row r="344" spans="1:4" ht="15.75" x14ac:dyDescent="0.25">
      <c r="A344" t="s">
        <v>31</v>
      </c>
      <c r="B344" t="s">
        <v>27</v>
      </c>
      <c r="C344" s="3">
        <f>DATE(2024, 9, 23)</f>
        <v>45558</v>
      </c>
      <c r="D344" s="2">
        <f>TIME(19,0,0)</f>
        <v>0.79166666666666663</v>
      </c>
    </row>
    <row r="345" spans="1:4" ht="15.75" x14ac:dyDescent="0.25">
      <c r="A345" t="s">
        <v>31</v>
      </c>
      <c r="B345" t="s">
        <v>27</v>
      </c>
      <c r="C345" s="3">
        <f>DATE(2024, 9, 23)</f>
        <v>45558</v>
      </c>
      <c r="D345" s="2">
        <f>TIME(22,0,0)</f>
        <v>0.91666666666666663</v>
      </c>
    </row>
    <row r="346" spans="1:4" ht="15.75" x14ac:dyDescent="0.25">
      <c r="A346" t="s">
        <v>31</v>
      </c>
      <c r="B346" t="s">
        <v>27</v>
      </c>
      <c r="C346" s="3">
        <f>DATE(2024, 9, 24)</f>
        <v>45559</v>
      </c>
      <c r="D346" s="2">
        <f>TIME(19,0,0)</f>
        <v>0.79166666666666663</v>
      </c>
    </row>
    <row r="347" spans="1:4" ht="15.75" x14ac:dyDescent="0.25">
      <c r="A347" t="s">
        <v>48</v>
      </c>
      <c r="B347" t="s">
        <v>52</v>
      </c>
      <c r="C347" s="3">
        <f>DATE(2024, 9, 17)</f>
        <v>45552</v>
      </c>
      <c r="D347" s="2">
        <f>TIME(19,0,0)</f>
        <v>0.79166666666666663</v>
      </c>
    </row>
    <row r="348" spans="1:4" ht="15.75" x14ac:dyDescent="0.25">
      <c r="A348" t="s">
        <v>48</v>
      </c>
      <c r="B348" t="s">
        <v>52</v>
      </c>
      <c r="C348" s="3">
        <f>DATE(2024, 9, 17)</f>
        <v>45552</v>
      </c>
      <c r="D348" s="2">
        <f>TIME(22,0,0)</f>
        <v>0.91666666666666663</v>
      </c>
    </row>
    <row r="349" spans="1:4" ht="15.75" x14ac:dyDescent="0.25">
      <c r="A349" t="s">
        <v>48</v>
      </c>
      <c r="B349" t="s">
        <v>52</v>
      </c>
      <c r="C349" s="3">
        <f>DATE(2024, 9, 18)</f>
        <v>45553</v>
      </c>
      <c r="D349" s="2">
        <f>TIME(19,0,0)</f>
        <v>0.79166666666666663</v>
      </c>
    </row>
    <row r="350" spans="1:4" ht="15.75" x14ac:dyDescent="0.25">
      <c r="A350" t="s">
        <v>48</v>
      </c>
      <c r="B350" t="s">
        <v>52</v>
      </c>
      <c r="C350" s="3">
        <f>DATE(2024, 9, 18)</f>
        <v>45553</v>
      </c>
      <c r="D350" s="2">
        <f>TIME(22,0,0)</f>
        <v>0.91666666666666663</v>
      </c>
    </row>
    <row r="351" spans="1:4" ht="15.75" x14ac:dyDescent="0.25">
      <c r="A351" t="s">
        <v>48</v>
      </c>
      <c r="B351" t="s">
        <v>52</v>
      </c>
      <c r="C351" s="3">
        <f>DATE(2024, 9, 19)</f>
        <v>45554</v>
      </c>
      <c r="D351" s="2">
        <f>TIME(19,0,0)</f>
        <v>0.79166666666666663</v>
      </c>
    </row>
    <row r="352" spans="1:4" ht="15.75" x14ac:dyDescent="0.25">
      <c r="A352" t="s">
        <v>48</v>
      </c>
      <c r="B352" t="s">
        <v>52</v>
      </c>
      <c r="C352" s="3">
        <f>DATE(2024, 9, 19)</f>
        <v>45554</v>
      </c>
      <c r="D352" s="2">
        <f>TIME(22,0,0)</f>
        <v>0.91666666666666663</v>
      </c>
    </row>
    <row r="353" spans="1:8" ht="15.75" x14ac:dyDescent="0.25">
      <c r="A353" t="s">
        <v>48</v>
      </c>
      <c r="B353" t="s">
        <v>52</v>
      </c>
      <c r="C353" s="3">
        <f>DATE(2024, 9, 20)</f>
        <v>45555</v>
      </c>
      <c r="D353" s="2">
        <f>TIME(19,0,0)</f>
        <v>0.79166666666666663</v>
      </c>
    </row>
    <row r="354" spans="1:8" ht="15.75" x14ac:dyDescent="0.25">
      <c r="A354" t="s">
        <v>48</v>
      </c>
      <c r="B354" t="s">
        <v>52</v>
      </c>
      <c r="C354" s="3">
        <f>DATE(2024, 9, 20)</f>
        <v>45555</v>
      </c>
      <c r="D354" s="2">
        <f>TIME(22,0,0)</f>
        <v>0.91666666666666663</v>
      </c>
    </row>
    <row r="355" spans="1:8" ht="15.75" x14ac:dyDescent="0.25">
      <c r="A355" t="s">
        <v>48</v>
      </c>
      <c r="B355" t="s">
        <v>52</v>
      </c>
      <c r="C355" s="3">
        <f>DATE(2024, 9, 21)</f>
        <v>45556</v>
      </c>
      <c r="D355" s="2">
        <f>TIME(19,0,0)</f>
        <v>0.79166666666666663</v>
      </c>
    </row>
    <row r="356" spans="1:8" ht="15.75" x14ac:dyDescent="0.25">
      <c r="A356" t="s">
        <v>48</v>
      </c>
      <c r="B356" t="s">
        <v>52</v>
      </c>
      <c r="C356" s="3">
        <f>DATE(2024, 9, 21)</f>
        <v>45556</v>
      </c>
      <c r="D356" s="2">
        <f>TIME(22,0,0)</f>
        <v>0.91666666666666663</v>
      </c>
    </row>
    <row r="357" spans="1:8" ht="15.75" x14ac:dyDescent="0.25">
      <c r="A357" t="s">
        <v>48</v>
      </c>
      <c r="B357" t="s">
        <v>52</v>
      </c>
      <c r="C357" s="3">
        <f>DATE(2024, 9, 22)</f>
        <v>45557</v>
      </c>
      <c r="D357" s="2">
        <f>TIME(19,0,0)</f>
        <v>0.79166666666666663</v>
      </c>
    </row>
    <row r="358" spans="1:8" ht="15.75" x14ac:dyDescent="0.25">
      <c r="A358" t="s">
        <v>48</v>
      </c>
      <c r="B358" t="s">
        <v>52</v>
      </c>
      <c r="C358" s="3">
        <f>DATE(2024, 9, 22)</f>
        <v>45557</v>
      </c>
      <c r="D358" s="2">
        <f>TIME(22,0,0)</f>
        <v>0.91666666666666663</v>
      </c>
    </row>
    <row r="359" spans="1:8" ht="15.75" x14ac:dyDescent="0.25">
      <c r="A359" t="s">
        <v>48</v>
      </c>
      <c r="B359" t="s">
        <v>52</v>
      </c>
      <c r="C359" s="3">
        <f>DATE(2024, 9, 23)</f>
        <v>45558</v>
      </c>
      <c r="D359" s="2">
        <f>TIME(19,0,0)</f>
        <v>0.79166666666666663</v>
      </c>
    </row>
    <row r="360" spans="1:8" ht="15.75" x14ac:dyDescent="0.25">
      <c r="A360" t="s">
        <v>48</v>
      </c>
      <c r="B360" t="s">
        <v>52</v>
      </c>
      <c r="C360" s="3">
        <f>DATE(2024, 9, 23)</f>
        <v>45558</v>
      </c>
      <c r="D360" s="2">
        <f>TIME(22,0,0)</f>
        <v>0.91666666666666663</v>
      </c>
    </row>
    <row r="361" spans="1:8" ht="15.75" x14ac:dyDescent="0.25">
      <c r="A361" t="s">
        <v>48</v>
      </c>
      <c r="B361" t="s">
        <v>52</v>
      </c>
      <c r="C361" s="3">
        <f>DATE(2024, 9, 24)</f>
        <v>45559</v>
      </c>
      <c r="D361" s="2">
        <f>TIME(19,0,0)</f>
        <v>0.79166666666666663</v>
      </c>
    </row>
    <row r="362" spans="1:8" ht="15.75" x14ac:dyDescent="0.25">
      <c r="A362" t="s">
        <v>1</v>
      </c>
      <c r="B362" t="s">
        <v>5</v>
      </c>
      <c r="C362" s="3">
        <f>DATE(2024, 9, 17)</f>
        <v>45552</v>
      </c>
      <c r="D362" s="2">
        <f>TIME(19,0,0)</f>
        <v>0.79166666666666663</v>
      </c>
      <c r="E362" s="1"/>
      <c r="F362" s="1"/>
      <c r="G362" s="1"/>
      <c r="H362" s="1"/>
    </row>
    <row r="363" spans="1:8" ht="15.75" x14ac:dyDescent="0.25">
      <c r="A363" t="s">
        <v>1</v>
      </c>
      <c r="B363" t="s">
        <v>5</v>
      </c>
      <c r="C363" s="3">
        <f>DATE(2024, 9, 17)</f>
        <v>45552</v>
      </c>
      <c r="D363" s="2">
        <f>TIME(22,0,0)</f>
        <v>0.91666666666666663</v>
      </c>
    </row>
    <row r="364" spans="1:8" ht="15.75" x14ac:dyDescent="0.25">
      <c r="A364" t="s">
        <v>1</v>
      </c>
      <c r="B364" t="s">
        <v>5</v>
      </c>
      <c r="C364" s="3">
        <f>DATE(2024, 9, 18)</f>
        <v>45553</v>
      </c>
      <c r="D364" s="2">
        <f>TIME(19,0,0)</f>
        <v>0.79166666666666663</v>
      </c>
    </row>
    <row r="365" spans="1:8" ht="15.75" x14ac:dyDescent="0.25">
      <c r="A365" t="s">
        <v>1</v>
      </c>
      <c r="B365" t="s">
        <v>5</v>
      </c>
      <c r="C365" s="3">
        <f>DATE(2024, 9, 18)</f>
        <v>45553</v>
      </c>
      <c r="D365" s="2">
        <f>TIME(22,0,0)</f>
        <v>0.91666666666666663</v>
      </c>
    </row>
    <row r="366" spans="1:8" ht="15.75" x14ac:dyDescent="0.25">
      <c r="A366" t="s">
        <v>1</v>
      </c>
      <c r="B366" t="s">
        <v>5</v>
      </c>
      <c r="C366" s="3">
        <f>DATE(2024, 9, 19)</f>
        <v>45554</v>
      </c>
      <c r="D366" s="2">
        <f>TIME(19,0,0)</f>
        <v>0.79166666666666663</v>
      </c>
    </row>
    <row r="367" spans="1:8" ht="15.75" x14ac:dyDescent="0.25">
      <c r="A367" t="s">
        <v>1</v>
      </c>
      <c r="B367" t="s">
        <v>5</v>
      </c>
      <c r="C367" s="3">
        <f>DATE(2024, 9, 19)</f>
        <v>45554</v>
      </c>
      <c r="D367" s="2">
        <f>TIME(22,0,0)</f>
        <v>0.91666666666666663</v>
      </c>
    </row>
    <row r="368" spans="1:8" ht="15.75" x14ac:dyDescent="0.25">
      <c r="A368" t="s">
        <v>1</v>
      </c>
      <c r="B368" t="s">
        <v>5</v>
      </c>
      <c r="C368" s="3">
        <f>DATE(2024, 9, 20)</f>
        <v>45555</v>
      </c>
      <c r="D368" s="2">
        <f>TIME(19,0,0)</f>
        <v>0.79166666666666663</v>
      </c>
    </row>
    <row r="369" spans="1:7" ht="15.75" x14ac:dyDescent="0.25">
      <c r="A369" t="s">
        <v>1</v>
      </c>
      <c r="B369" t="s">
        <v>5</v>
      </c>
      <c r="C369" s="3">
        <f>DATE(2024, 9, 20)</f>
        <v>45555</v>
      </c>
      <c r="D369" s="2">
        <f>TIME(22,0,0)</f>
        <v>0.91666666666666663</v>
      </c>
    </row>
    <row r="370" spans="1:7" ht="15.75" x14ac:dyDescent="0.25">
      <c r="A370" t="s">
        <v>1</v>
      </c>
      <c r="B370" t="s">
        <v>5</v>
      </c>
      <c r="C370" s="3">
        <f>DATE(2024, 9, 21)</f>
        <v>45556</v>
      </c>
      <c r="D370" s="2">
        <f>TIME(19,0,0)</f>
        <v>0.79166666666666663</v>
      </c>
    </row>
    <row r="371" spans="1:7" ht="15.75" x14ac:dyDescent="0.25">
      <c r="A371" t="s">
        <v>1</v>
      </c>
      <c r="B371" t="s">
        <v>5</v>
      </c>
      <c r="C371" s="3">
        <f>DATE(2024, 9, 21)</f>
        <v>45556</v>
      </c>
      <c r="D371" s="2">
        <f>TIME(22,0,0)</f>
        <v>0.91666666666666663</v>
      </c>
    </row>
    <row r="372" spans="1:7" ht="15.75" x14ac:dyDescent="0.25">
      <c r="A372" t="s">
        <v>1</v>
      </c>
      <c r="B372" t="s">
        <v>5</v>
      </c>
      <c r="C372" s="3">
        <f>DATE(2024, 9, 22)</f>
        <v>45557</v>
      </c>
      <c r="D372" s="2">
        <f>TIME(19,0,0)</f>
        <v>0.79166666666666663</v>
      </c>
    </row>
    <row r="373" spans="1:7" ht="15.75" x14ac:dyDescent="0.25">
      <c r="A373" t="s">
        <v>1</v>
      </c>
      <c r="B373" t="s">
        <v>5</v>
      </c>
      <c r="C373" s="3">
        <f>DATE(2024, 9, 22)</f>
        <v>45557</v>
      </c>
      <c r="D373" s="2">
        <f>TIME(22,0,0)</f>
        <v>0.91666666666666663</v>
      </c>
    </row>
    <row r="374" spans="1:7" ht="15.75" x14ac:dyDescent="0.25">
      <c r="A374" t="s">
        <v>1</v>
      </c>
      <c r="B374" t="s">
        <v>5</v>
      </c>
      <c r="C374" s="3">
        <f>DATE(2024, 9, 23)</f>
        <v>45558</v>
      </c>
      <c r="D374" s="2">
        <f>TIME(19,0,0)</f>
        <v>0.79166666666666663</v>
      </c>
    </row>
    <row r="375" spans="1:7" ht="15.75" x14ac:dyDescent="0.25">
      <c r="A375" t="s">
        <v>1</v>
      </c>
      <c r="B375" t="s">
        <v>5</v>
      </c>
      <c r="C375" s="3">
        <f>DATE(2024, 9, 23)</f>
        <v>45558</v>
      </c>
      <c r="D375" s="2">
        <f>TIME(22,0,0)</f>
        <v>0.91666666666666663</v>
      </c>
    </row>
    <row r="376" spans="1:7" ht="15.75" x14ac:dyDescent="0.25">
      <c r="A376" t="s">
        <v>1</v>
      </c>
      <c r="B376" t="s">
        <v>5</v>
      </c>
      <c r="C376" s="3">
        <f>DATE(2024, 9, 24)</f>
        <v>45559</v>
      </c>
      <c r="D376" s="2">
        <f>TIME(19,0,0)</f>
        <v>0.79166666666666663</v>
      </c>
    </row>
    <row r="377" spans="1:7" ht="15.75" x14ac:dyDescent="0.25">
      <c r="A377" t="s">
        <v>56</v>
      </c>
      <c r="B377" t="s">
        <v>55</v>
      </c>
      <c r="C377" s="3">
        <f>DATE(2024, 9, 17)</f>
        <v>45552</v>
      </c>
      <c r="D377" s="2">
        <f>TIME(22,0,0)</f>
        <v>0.91666666666666663</v>
      </c>
      <c r="E377">
        <v>4115</v>
      </c>
      <c r="F377">
        <v>4115</v>
      </c>
      <c r="G377">
        <v>3</v>
      </c>
    </row>
    <row r="378" spans="1:7" ht="15.75" x14ac:dyDescent="0.25">
      <c r="A378" t="s">
        <v>56</v>
      </c>
      <c r="B378" t="s">
        <v>55</v>
      </c>
      <c r="C378" s="3">
        <f>DATE(2024, 9, 17)</f>
        <v>45552</v>
      </c>
      <c r="D378" s="2">
        <f>TIME(19,0,0)</f>
        <v>0.79166666666666663</v>
      </c>
      <c r="E378">
        <v>3000</v>
      </c>
      <c r="F378">
        <v>3000</v>
      </c>
      <c r="G378">
        <v>0</v>
      </c>
    </row>
    <row r="379" spans="1:7" ht="15.75" x14ac:dyDescent="0.25">
      <c r="A379" t="s">
        <v>56</v>
      </c>
      <c r="B379" t="s">
        <v>55</v>
      </c>
      <c r="C379" s="3">
        <f>DATE(2024, 9, 18)</f>
        <v>45553</v>
      </c>
      <c r="D379" s="2">
        <f>TIME(19,0,0)</f>
        <v>0.79166666666666663</v>
      </c>
      <c r="E379">
        <v>4973</v>
      </c>
      <c r="F379">
        <v>4973</v>
      </c>
      <c r="G379">
        <v>3</v>
      </c>
    </row>
    <row r="380" spans="1:7" ht="15.75" x14ac:dyDescent="0.25">
      <c r="A380" t="s">
        <v>56</v>
      </c>
      <c r="B380" t="s">
        <v>55</v>
      </c>
      <c r="C380" s="3">
        <f>DATE(2024, 9, 18)</f>
        <v>45553</v>
      </c>
      <c r="D380" s="2">
        <f>TIME(22,0,0)</f>
        <v>0.91666666666666663</v>
      </c>
      <c r="E380">
        <f>667+4185</f>
        <v>4852</v>
      </c>
      <c r="F380">
        <f>667+4185</f>
        <v>4852</v>
      </c>
      <c r="G380">
        <v>2</v>
      </c>
    </row>
    <row r="381" spans="1:7" ht="15.75" x14ac:dyDescent="0.25">
      <c r="A381" t="s">
        <v>56</v>
      </c>
      <c r="B381" t="s">
        <v>55</v>
      </c>
      <c r="C381" s="3">
        <f>DATE(2024, 9, 19)</f>
        <v>45554</v>
      </c>
      <c r="D381" s="2">
        <f>TIME(22,0,0)</f>
        <v>0.91666666666666663</v>
      </c>
      <c r="E381">
        <v>6454</v>
      </c>
      <c r="F381">
        <v>6454</v>
      </c>
      <c r="G381">
        <v>2</v>
      </c>
    </row>
    <row r="382" spans="1:7" ht="15.75" x14ac:dyDescent="0.25">
      <c r="A382" t="s">
        <v>56</v>
      </c>
      <c r="B382" t="s">
        <v>55</v>
      </c>
      <c r="C382" s="3">
        <f>DATE(2024, 9, 19)</f>
        <v>45554</v>
      </c>
      <c r="D382" s="2">
        <f>TIME(19,0,0)</f>
        <v>0.79166666666666663</v>
      </c>
      <c r="E382">
        <f>5880</f>
        <v>5880</v>
      </c>
      <c r="F382">
        <f>5880</f>
        <v>5880</v>
      </c>
      <c r="G382">
        <v>2</v>
      </c>
    </row>
    <row r="383" spans="1:7" ht="15.75" x14ac:dyDescent="0.25">
      <c r="A383" t="s">
        <v>56</v>
      </c>
      <c r="B383" t="s">
        <v>55</v>
      </c>
      <c r="C383" s="3">
        <f>DATE(2024, 9, 20)</f>
        <v>45555</v>
      </c>
      <c r="D383" s="2">
        <f>TIME(22,0,0)</f>
        <v>0.91666666666666663</v>
      </c>
      <c r="E383">
        <v>9850</v>
      </c>
      <c r="F383">
        <v>9850</v>
      </c>
      <c r="G383">
        <v>2</v>
      </c>
    </row>
    <row r="384" spans="1:7" ht="15.75" x14ac:dyDescent="0.25">
      <c r="A384" t="s">
        <v>56</v>
      </c>
      <c r="B384" t="s">
        <v>55</v>
      </c>
      <c r="C384" s="3">
        <f>DATE(2024, 9, 20)</f>
        <v>45555</v>
      </c>
      <c r="D384" s="2">
        <f>TIME(19,0,0)</f>
        <v>0.79166666666666663</v>
      </c>
      <c r="E384">
        <f>6131+1552</f>
        <v>7683</v>
      </c>
      <c r="F384">
        <f>6131+1552</f>
        <v>7683</v>
      </c>
      <c r="G384">
        <v>2</v>
      </c>
    </row>
    <row r="385" spans="1:8" ht="15.75" x14ac:dyDescent="0.25">
      <c r="A385" t="s">
        <v>56</v>
      </c>
      <c r="B385" t="s">
        <v>55</v>
      </c>
      <c r="C385" s="3">
        <f>DATE(2024, 9, 21)</f>
        <v>45556</v>
      </c>
      <c r="D385" s="2">
        <f>TIME(19,0,0)</f>
        <v>0.79166666666666663</v>
      </c>
      <c r="E385">
        <f>9324+2652</f>
        <v>11976</v>
      </c>
      <c r="F385">
        <f>9324+2652</f>
        <v>11976</v>
      </c>
      <c r="G385">
        <v>2</v>
      </c>
    </row>
    <row r="386" spans="1:8" ht="15.75" x14ac:dyDescent="0.25">
      <c r="A386" t="s">
        <v>56</v>
      </c>
      <c r="B386" t="s">
        <v>55</v>
      </c>
      <c r="C386" s="3">
        <f>DATE(2024, 9, 21)</f>
        <v>45556</v>
      </c>
      <c r="D386" s="2">
        <f>TIME(22,0,0)</f>
        <v>0.91666666666666663</v>
      </c>
    </row>
    <row r="387" spans="1:8" ht="15.75" x14ac:dyDescent="0.25">
      <c r="A387" t="s">
        <v>56</v>
      </c>
      <c r="B387" t="s">
        <v>55</v>
      </c>
      <c r="C387" s="3">
        <f>DATE(2024, 9, 22)</f>
        <v>45557</v>
      </c>
      <c r="D387" s="2">
        <f>TIME(19,0,0)</f>
        <v>0.79166666666666663</v>
      </c>
    </row>
    <row r="388" spans="1:8" ht="15.75" x14ac:dyDescent="0.25">
      <c r="A388" t="s">
        <v>56</v>
      </c>
      <c r="B388" t="s">
        <v>55</v>
      </c>
      <c r="C388" s="3">
        <f>DATE(2024, 9, 22)</f>
        <v>45557</v>
      </c>
      <c r="D388" s="2">
        <f>TIME(22,0,0)</f>
        <v>0.91666666666666663</v>
      </c>
    </row>
    <row r="389" spans="1:8" ht="15.75" x14ac:dyDescent="0.25">
      <c r="A389" t="s">
        <v>56</v>
      </c>
      <c r="B389" t="s">
        <v>55</v>
      </c>
      <c r="C389" s="3">
        <f>DATE(2024, 9, 23)</f>
        <v>45558</v>
      </c>
      <c r="D389" s="2">
        <f>TIME(22,0,0)</f>
        <v>0.91666666666666663</v>
      </c>
      <c r="E389">
        <v>38000</v>
      </c>
      <c r="F389">
        <f>24000+38000</f>
        <v>62000</v>
      </c>
      <c r="G389">
        <v>2</v>
      </c>
      <c r="H389" t="s">
        <v>80</v>
      </c>
    </row>
    <row r="390" spans="1:8" ht="15.75" x14ac:dyDescent="0.25">
      <c r="A390" t="s">
        <v>56</v>
      </c>
      <c r="B390" t="s">
        <v>55</v>
      </c>
      <c r="C390" s="3">
        <f>DATE(2024, 9, 23)</f>
        <v>45558</v>
      </c>
      <c r="D390" s="2">
        <f>TIME(19,0,0)</f>
        <v>0.79166666666666663</v>
      </c>
    </row>
    <row r="391" spans="1:8" ht="15.75" x14ac:dyDescent="0.25">
      <c r="A391" t="s">
        <v>56</v>
      </c>
      <c r="B391" t="s">
        <v>55</v>
      </c>
      <c r="C391" s="3">
        <f>DATE(2024, 9, 24)</f>
        <v>45559</v>
      </c>
      <c r="D391" s="2">
        <f>TIME(19,0,0)</f>
        <v>0.79166666666666663</v>
      </c>
      <c r="E391">
        <v>38900</v>
      </c>
      <c r="F391">
        <f>24000+E391</f>
        <v>62900</v>
      </c>
      <c r="G391">
        <v>2</v>
      </c>
    </row>
    <row r="392" spans="1:8" ht="15.75" x14ac:dyDescent="0.25">
      <c r="A392" t="s">
        <v>71</v>
      </c>
      <c r="B392" t="s">
        <v>37</v>
      </c>
      <c r="C392" s="3">
        <f>DATE(2024, 9, 17)</f>
        <v>45552</v>
      </c>
      <c r="D392" s="2">
        <f>TIME(22,0,0)</f>
        <v>0.91666666666666663</v>
      </c>
      <c r="E392">
        <v>3624</v>
      </c>
      <c r="F392">
        <v>3624</v>
      </c>
      <c r="G392">
        <v>3</v>
      </c>
    </row>
    <row r="393" spans="1:8" ht="15.75" x14ac:dyDescent="0.25">
      <c r="A393" t="s">
        <v>71</v>
      </c>
      <c r="B393" t="s">
        <v>37</v>
      </c>
      <c r="C393" s="3">
        <f>DATE(2024, 9, 17)</f>
        <v>45552</v>
      </c>
      <c r="D393" s="2">
        <f>TIME(19,0,0)</f>
        <v>0.79166666666666663</v>
      </c>
      <c r="E393">
        <v>3000</v>
      </c>
      <c r="F393">
        <v>3000</v>
      </c>
      <c r="G393">
        <v>0</v>
      </c>
    </row>
    <row r="394" spans="1:8" ht="15.75" x14ac:dyDescent="0.25">
      <c r="A394" t="s">
        <v>71</v>
      </c>
      <c r="B394" t="s">
        <v>37</v>
      </c>
      <c r="C394" s="3">
        <f>DATE(2024, 9, 18)</f>
        <v>45553</v>
      </c>
      <c r="D394" s="2">
        <f>TIME(22,0,0)</f>
        <v>0.91666666666666663</v>
      </c>
      <c r="E394">
        <f>3979+5784</f>
        <v>9763</v>
      </c>
      <c r="F394">
        <f>3979+5784</f>
        <v>9763</v>
      </c>
      <c r="G394">
        <v>3</v>
      </c>
    </row>
    <row r="395" spans="1:8" ht="15.75" x14ac:dyDescent="0.25">
      <c r="A395" t="s">
        <v>71</v>
      </c>
      <c r="B395" t="s">
        <v>37</v>
      </c>
      <c r="C395" s="3">
        <f>DATE(2024, 9, 18)</f>
        <v>45553</v>
      </c>
      <c r="D395" s="2">
        <f>TIME(19,0,0)</f>
        <v>0.79166666666666663</v>
      </c>
      <c r="E395">
        <f>1992+4737</f>
        <v>6729</v>
      </c>
      <c r="F395">
        <f>1992+4737</f>
        <v>6729</v>
      </c>
      <c r="G395">
        <v>3</v>
      </c>
    </row>
    <row r="396" spans="1:8" ht="15.75" x14ac:dyDescent="0.25">
      <c r="A396" t="s">
        <v>71</v>
      </c>
      <c r="B396" t="s">
        <v>37</v>
      </c>
      <c r="C396" s="3">
        <f>DATE(2024, 9, 19)</f>
        <v>45554</v>
      </c>
      <c r="D396" s="2">
        <f>TIME(22,0,0)</f>
        <v>0.91666666666666663</v>
      </c>
      <c r="E396">
        <f>4827+3869</f>
        <v>8696</v>
      </c>
      <c r="F396">
        <f>E396+11000+24000</f>
        <v>43696</v>
      </c>
      <c r="G396">
        <v>3</v>
      </c>
      <c r="H396" t="s">
        <v>86</v>
      </c>
    </row>
    <row r="397" spans="1:8" ht="15.75" x14ac:dyDescent="0.25">
      <c r="A397" t="s">
        <v>71</v>
      </c>
      <c r="B397" t="s">
        <v>37</v>
      </c>
      <c r="C397" s="3">
        <f>DATE(2024, 9, 19)</f>
        <v>45554</v>
      </c>
      <c r="D397" s="2">
        <f>TIME(19,0,0)</f>
        <v>0.79166666666666663</v>
      </c>
      <c r="E397">
        <f>13279+9184</f>
        <v>22463</v>
      </c>
      <c r="F397">
        <f>13279+9184</f>
        <v>22463</v>
      </c>
      <c r="G397">
        <v>3</v>
      </c>
      <c r="H397" t="s">
        <v>72</v>
      </c>
    </row>
    <row r="398" spans="1:8" ht="15.75" x14ac:dyDescent="0.25">
      <c r="A398" t="s">
        <v>71</v>
      </c>
      <c r="B398" t="s">
        <v>37</v>
      </c>
      <c r="C398" s="3">
        <f>DATE(2024, 9, 20)</f>
        <v>45555</v>
      </c>
      <c r="D398" s="2">
        <f>TIME(22,0,0)</f>
        <v>0.91666666666666663</v>
      </c>
      <c r="E398">
        <f>3030+18494</f>
        <v>21524</v>
      </c>
      <c r="F398">
        <f t="shared" ref="F398:F403" si="3">E398+11000+24000+10000</f>
        <v>66524</v>
      </c>
      <c r="G398">
        <v>2</v>
      </c>
    </row>
    <row r="399" spans="1:8" ht="15.75" x14ac:dyDescent="0.25">
      <c r="A399" t="s">
        <v>71</v>
      </c>
      <c r="B399" t="s">
        <v>37</v>
      </c>
      <c r="C399" s="3">
        <f>DATE(2024, 9, 20)</f>
        <v>45555</v>
      </c>
      <c r="D399" s="2">
        <f>TIME(19,0,0)</f>
        <v>0.79166666666666663</v>
      </c>
      <c r="E399">
        <f>3750+25269-5000-5000</f>
        <v>19019</v>
      </c>
      <c r="F399">
        <f t="shared" si="3"/>
        <v>64019</v>
      </c>
      <c r="G399">
        <v>3</v>
      </c>
      <c r="H399" t="s">
        <v>73</v>
      </c>
    </row>
    <row r="400" spans="1:8" ht="15.75" x14ac:dyDescent="0.25">
      <c r="A400" t="s">
        <v>71</v>
      </c>
      <c r="B400" t="s">
        <v>37</v>
      </c>
      <c r="C400" s="3">
        <f>DATE(2024, 9, 21)</f>
        <v>45556</v>
      </c>
      <c r="D400" s="2">
        <f>TIME(22,0,0)</f>
        <v>0.91666666666666663</v>
      </c>
      <c r="E400">
        <v>28179</v>
      </c>
      <c r="F400">
        <f t="shared" si="3"/>
        <v>73179</v>
      </c>
      <c r="G400">
        <v>3</v>
      </c>
    </row>
    <row r="401" spans="1:8" ht="15.75" x14ac:dyDescent="0.25">
      <c r="A401" t="s">
        <v>71</v>
      </c>
      <c r="B401" t="s">
        <v>37</v>
      </c>
      <c r="C401" s="3">
        <f>DATE(2024, 9, 21)</f>
        <v>45556</v>
      </c>
      <c r="D401" s="2">
        <f>TIME(19,0,0)</f>
        <v>0.79166666666666663</v>
      </c>
      <c r="E401">
        <f>6518+19144</f>
        <v>25662</v>
      </c>
      <c r="F401">
        <f t="shared" si="3"/>
        <v>70662</v>
      </c>
      <c r="G401">
        <v>2</v>
      </c>
    </row>
    <row r="402" spans="1:8" ht="15.75" x14ac:dyDescent="0.25">
      <c r="A402" t="s">
        <v>71</v>
      </c>
      <c r="B402" t="s">
        <v>37</v>
      </c>
      <c r="C402" s="3">
        <f>DATE(2024, 9, 22)</f>
        <v>45557</v>
      </c>
      <c r="D402" s="2">
        <f>TIME(19,0,0)</f>
        <v>0.79166666666666663</v>
      </c>
      <c r="E402">
        <v>169832</v>
      </c>
      <c r="F402">
        <f t="shared" si="3"/>
        <v>214832</v>
      </c>
      <c r="G402">
        <v>3</v>
      </c>
      <c r="H402" t="s">
        <v>75</v>
      </c>
    </row>
    <row r="403" spans="1:8" ht="15.75" x14ac:dyDescent="0.25">
      <c r="A403" t="s">
        <v>71</v>
      </c>
      <c r="B403" t="s">
        <v>37</v>
      </c>
      <c r="C403" s="3">
        <f>DATE(2024, 9, 22)</f>
        <v>45557</v>
      </c>
      <c r="D403" s="2">
        <f>TIME(22,0,0)</f>
        <v>0.91666666666666663</v>
      </c>
      <c r="E403">
        <v>131800</v>
      </c>
      <c r="F403">
        <f t="shared" si="3"/>
        <v>176800</v>
      </c>
      <c r="G403">
        <v>3</v>
      </c>
    </row>
    <row r="404" spans="1:8" ht="15.75" x14ac:dyDescent="0.25">
      <c r="A404" t="s">
        <v>71</v>
      </c>
      <c r="B404" t="s">
        <v>37</v>
      </c>
      <c r="C404" s="3">
        <f>DATE(2024, 9, 23)</f>
        <v>45558</v>
      </c>
      <c r="D404" s="2">
        <f>TIME(22,0,0)</f>
        <v>0.91666666666666663</v>
      </c>
      <c r="E404">
        <v>9200</v>
      </c>
      <c r="F404">
        <f>E404+11000+24000+10000+180000</f>
        <v>234200</v>
      </c>
      <c r="G404">
        <v>3</v>
      </c>
      <c r="H404" t="s">
        <v>85</v>
      </c>
    </row>
    <row r="405" spans="1:8" ht="15.75" x14ac:dyDescent="0.25">
      <c r="A405" t="s">
        <v>71</v>
      </c>
      <c r="B405" t="s">
        <v>37</v>
      </c>
      <c r="C405" s="3">
        <f>DATE(2024, 9, 23)</f>
        <v>45558</v>
      </c>
      <c r="D405" s="2">
        <f>TIME(19,0,0)</f>
        <v>0.79166666666666663</v>
      </c>
      <c r="E405">
        <f>147000</f>
        <v>147000</v>
      </c>
      <c r="F405">
        <f>E405+11000+24000+10000</f>
        <v>192000</v>
      </c>
      <c r="G405">
        <v>3</v>
      </c>
    </row>
    <row r="406" spans="1:8" ht="15.75" x14ac:dyDescent="0.25">
      <c r="A406" t="s">
        <v>71</v>
      </c>
      <c r="B406" t="s">
        <v>37</v>
      </c>
      <c r="C406" s="3">
        <f>DATE(2024, 9, 24)</f>
        <v>45559</v>
      </c>
      <c r="D406" s="2">
        <f>TIME(19,0,0)</f>
        <v>0.79166666666666663</v>
      </c>
      <c r="E406">
        <v>0</v>
      </c>
      <c r="F406">
        <f>E406+11000+24000+10000+180000</f>
        <v>225000</v>
      </c>
      <c r="G406">
        <v>3</v>
      </c>
    </row>
    <row r="407" spans="1:8" ht="15.75" x14ac:dyDescent="0.25">
      <c r="A407" t="s">
        <v>13</v>
      </c>
      <c r="B407" t="s">
        <v>16</v>
      </c>
      <c r="C407" s="3">
        <f>DATE(2024, 9, 17)</f>
        <v>45552</v>
      </c>
      <c r="D407" s="2">
        <f>TIME(19,0,0)</f>
        <v>0.79166666666666663</v>
      </c>
      <c r="E407" s="1"/>
      <c r="F407" s="1"/>
      <c r="G407" s="1"/>
      <c r="H407" s="1"/>
    </row>
    <row r="408" spans="1:8" ht="15.75" x14ac:dyDescent="0.25">
      <c r="A408" t="s">
        <v>13</v>
      </c>
      <c r="B408" t="s">
        <v>16</v>
      </c>
      <c r="C408" s="3">
        <f>DATE(2024, 9, 17)</f>
        <v>45552</v>
      </c>
      <c r="D408" s="2">
        <f>TIME(22,0,0)</f>
        <v>0.91666666666666663</v>
      </c>
    </row>
    <row r="409" spans="1:8" ht="15.75" x14ac:dyDescent="0.25">
      <c r="A409" t="s">
        <v>13</v>
      </c>
      <c r="B409" t="s">
        <v>16</v>
      </c>
      <c r="C409" s="3">
        <f>DATE(2024, 9, 18)</f>
        <v>45553</v>
      </c>
      <c r="D409" s="2">
        <f>TIME(19,0,0)</f>
        <v>0.79166666666666663</v>
      </c>
    </row>
    <row r="410" spans="1:8" ht="15.75" x14ac:dyDescent="0.25">
      <c r="A410" t="s">
        <v>13</v>
      </c>
      <c r="B410" t="s">
        <v>16</v>
      </c>
      <c r="C410" s="3">
        <f>DATE(2024, 9, 18)</f>
        <v>45553</v>
      </c>
      <c r="D410" s="2">
        <f>TIME(22,0,0)</f>
        <v>0.91666666666666663</v>
      </c>
    </row>
    <row r="411" spans="1:8" ht="15.75" x14ac:dyDescent="0.25">
      <c r="A411" t="s">
        <v>13</v>
      </c>
      <c r="B411" t="s">
        <v>16</v>
      </c>
      <c r="C411" s="3">
        <f>DATE(2024, 9, 19)</f>
        <v>45554</v>
      </c>
      <c r="D411" s="2">
        <f>TIME(19,0,0)</f>
        <v>0.79166666666666663</v>
      </c>
    </row>
    <row r="412" spans="1:8" ht="15.75" x14ac:dyDescent="0.25">
      <c r="A412" t="s">
        <v>13</v>
      </c>
      <c r="B412" t="s">
        <v>16</v>
      </c>
      <c r="C412" s="3">
        <f>DATE(2024, 9, 19)</f>
        <v>45554</v>
      </c>
      <c r="D412" s="2">
        <f>TIME(22,0,0)</f>
        <v>0.91666666666666663</v>
      </c>
    </row>
    <row r="413" spans="1:8" ht="15.75" x14ac:dyDescent="0.25">
      <c r="A413" t="s">
        <v>13</v>
      </c>
      <c r="B413" t="s">
        <v>16</v>
      </c>
      <c r="C413" s="3">
        <f>DATE(2024, 9, 20)</f>
        <v>45555</v>
      </c>
      <c r="D413" s="2">
        <f>TIME(19,0,0)</f>
        <v>0.79166666666666663</v>
      </c>
    </row>
    <row r="414" spans="1:8" ht="15.75" x14ac:dyDescent="0.25">
      <c r="A414" t="s">
        <v>13</v>
      </c>
      <c r="B414" t="s">
        <v>16</v>
      </c>
      <c r="C414" s="3">
        <f>DATE(2024, 9, 20)</f>
        <v>45555</v>
      </c>
      <c r="D414" s="2">
        <f>TIME(22,0,0)</f>
        <v>0.91666666666666663</v>
      </c>
    </row>
    <row r="415" spans="1:8" ht="15.75" x14ac:dyDescent="0.25">
      <c r="A415" t="s">
        <v>13</v>
      </c>
      <c r="B415" t="s">
        <v>16</v>
      </c>
      <c r="C415" s="3">
        <f>DATE(2024, 9, 21)</f>
        <v>45556</v>
      </c>
      <c r="D415" s="2">
        <f>TIME(19,0,0)</f>
        <v>0.79166666666666663</v>
      </c>
    </row>
    <row r="416" spans="1:8" ht="15.75" x14ac:dyDescent="0.25">
      <c r="A416" t="s">
        <v>13</v>
      </c>
      <c r="B416" t="s">
        <v>16</v>
      </c>
      <c r="C416" s="3">
        <f>DATE(2024, 9, 21)</f>
        <v>45556</v>
      </c>
      <c r="D416" s="2">
        <f>TIME(22,0,0)</f>
        <v>0.91666666666666663</v>
      </c>
    </row>
    <row r="417" spans="1:4" ht="15.75" x14ac:dyDescent="0.25">
      <c r="A417" t="s">
        <v>13</v>
      </c>
      <c r="B417" t="s">
        <v>16</v>
      </c>
      <c r="C417" s="3">
        <f>DATE(2024, 9, 22)</f>
        <v>45557</v>
      </c>
      <c r="D417" s="2">
        <f>TIME(19,0,0)</f>
        <v>0.79166666666666663</v>
      </c>
    </row>
    <row r="418" spans="1:4" ht="15.75" x14ac:dyDescent="0.25">
      <c r="A418" t="s">
        <v>13</v>
      </c>
      <c r="B418" t="s">
        <v>16</v>
      </c>
      <c r="C418" s="3">
        <f>DATE(2024, 9, 22)</f>
        <v>45557</v>
      </c>
      <c r="D418" s="2">
        <f>TIME(22,0,0)</f>
        <v>0.91666666666666663</v>
      </c>
    </row>
    <row r="419" spans="1:4" ht="15.75" x14ac:dyDescent="0.25">
      <c r="A419" t="s">
        <v>13</v>
      </c>
      <c r="B419" t="s">
        <v>16</v>
      </c>
      <c r="C419" s="3">
        <f>DATE(2024, 9, 23)</f>
        <v>45558</v>
      </c>
      <c r="D419" s="2">
        <f>TIME(19,0,0)</f>
        <v>0.79166666666666663</v>
      </c>
    </row>
    <row r="420" spans="1:4" ht="15.75" x14ac:dyDescent="0.25">
      <c r="A420" t="s">
        <v>13</v>
      </c>
      <c r="B420" t="s">
        <v>16</v>
      </c>
      <c r="C420" s="3">
        <f>DATE(2024, 9, 23)</f>
        <v>45558</v>
      </c>
      <c r="D420" s="2">
        <f>TIME(22,0,0)</f>
        <v>0.91666666666666663</v>
      </c>
    </row>
    <row r="421" spans="1:4" ht="15.75" x14ac:dyDescent="0.25">
      <c r="A421" t="s">
        <v>13</v>
      </c>
      <c r="B421" t="s">
        <v>16</v>
      </c>
      <c r="C421" s="3">
        <f>DATE(2024, 9, 24)</f>
        <v>45559</v>
      </c>
      <c r="D421" s="2">
        <f>TIME(19,0,0)</f>
        <v>0.79166666666666663</v>
      </c>
    </row>
    <row r="422" spans="1:4" ht="15.75" x14ac:dyDescent="0.25">
      <c r="A422" t="s">
        <v>56</v>
      </c>
      <c r="B422" t="s">
        <v>54</v>
      </c>
      <c r="C422" s="3">
        <f>DATE(2024, 9, 17)</f>
        <v>45552</v>
      </c>
      <c r="D422" s="2">
        <f>TIME(19,0,0)</f>
        <v>0.79166666666666663</v>
      </c>
    </row>
    <row r="423" spans="1:4" ht="15.75" x14ac:dyDescent="0.25">
      <c r="A423" t="s">
        <v>56</v>
      </c>
      <c r="B423" t="s">
        <v>54</v>
      </c>
      <c r="C423" s="3">
        <f>DATE(2024, 9, 17)</f>
        <v>45552</v>
      </c>
      <c r="D423" s="2">
        <f>TIME(22,0,0)</f>
        <v>0.91666666666666663</v>
      </c>
    </row>
    <row r="424" spans="1:4" ht="15.75" x14ac:dyDescent="0.25">
      <c r="A424" t="s">
        <v>56</v>
      </c>
      <c r="B424" t="s">
        <v>54</v>
      </c>
      <c r="C424" s="3">
        <f>DATE(2024, 9, 18)</f>
        <v>45553</v>
      </c>
      <c r="D424" s="2">
        <f>TIME(19,0,0)</f>
        <v>0.79166666666666663</v>
      </c>
    </row>
    <row r="425" spans="1:4" ht="15.75" x14ac:dyDescent="0.25">
      <c r="A425" t="s">
        <v>56</v>
      </c>
      <c r="B425" t="s">
        <v>54</v>
      </c>
      <c r="C425" s="3">
        <f>DATE(2024, 9, 18)</f>
        <v>45553</v>
      </c>
      <c r="D425" s="2">
        <f>TIME(22,0,0)</f>
        <v>0.91666666666666663</v>
      </c>
    </row>
    <row r="426" spans="1:4" ht="15.75" x14ac:dyDescent="0.25">
      <c r="A426" t="s">
        <v>56</v>
      </c>
      <c r="B426" t="s">
        <v>54</v>
      </c>
      <c r="C426" s="3">
        <f>DATE(2024, 9, 19)</f>
        <v>45554</v>
      </c>
      <c r="D426" s="2">
        <f>TIME(19,0,0)</f>
        <v>0.79166666666666663</v>
      </c>
    </row>
    <row r="427" spans="1:4" ht="15.75" x14ac:dyDescent="0.25">
      <c r="A427" t="s">
        <v>56</v>
      </c>
      <c r="B427" t="s">
        <v>54</v>
      </c>
      <c r="C427" s="3">
        <f>DATE(2024, 9, 19)</f>
        <v>45554</v>
      </c>
      <c r="D427" s="2">
        <f>TIME(22,0,0)</f>
        <v>0.91666666666666663</v>
      </c>
    </row>
    <row r="428" spans="1:4" ht="15.75" x14ac:dyDescent="0.25">
      <c r="A428" t="s">
        <v>56</v>
      </c>
      <c r="B428" t="s">
        <v>54</v>
      </c>
      <c r="C428" s="3">
        <f>DATE(2024, 9, 20)</f>
        <v>45555</v>
      </c>
      <c r="D428" s="2">
        <f>TIME(19,0,0)</f>
        <v>0.79166666666666663</v>
      </c>
    </row>
    <row r="429" spans="1:4" ht="15.75" x14ac:dyDescent="0.25">
      <c r="A429" t="s">
        <v>56</v>
      </c>
      <c r="B429" t="s">
        <v>54</v>
      </c>
      <c r="C429" s="3">
        <f>DATE(2024, 9, 20)</f>
        <v>45555</v>
      </c>
      <c r="D429" s="2">
        <f>TIME(22,0,0)</f>
        <v>0.91666666666666663</v>
      </c>
    </row>
    <row r="430" spans="1:4" ht="15.75" x14ac:dyDescent="0.25">
      <c r="A430" t="s">
        <v>56</v>
      </c>
      <c r="B430" t="s">
        <v>54</v>
      </c>
      <c r="C430" s="3">
        <f>DATE(2024, 9, 21)</f>
        <v>45556</v>
      </c>
      <c r="D430" s="2">
        <f>TIME(19,0,0)</f>
        <v>0.79166666666666663</v>
      </c>
    </row>
    <row r="431" spans="1:4" ht="15.75" x14ac:dyDescent="0.25">
      <c r="A431" t="s">
        <v>56</v>
      </c>
      <c r="B431" t="s">
        <v>54</v>
      </c>
      <c r="C431" s="3">
        <f>DATE(2024, 9, 21)</f>
        <v>45556</v>
      </c>
      <c r="D431" s="2">
        <f>TIME(22,0,0)</f>
        <v>0.91666666666666663</v>
      </c>
    </row>
    <row r="432" spans="1:4" ht="15.75" x14ac:dyDescent="0.25">
      <c r="A432" t="s">
        <v>56</v>
      </c>
      <c r="B432" t="s">
        <v>54</v>
      </c>
      <c r="C432" s="3">
        <f>DATE(2024, 9, 22)</f>
        <v>45557</v>
      </c>
      <c r="D432" s="2">
        <f>TIME(19,0,0)</f>
        <v>0.79166666666666663</v>
      </c>
    </row>
    <row r="433" spans="1:8" ht="15.75" x14ac:dyDescent="0.25">
      <c r="A433" t="s">
        <v>56</v>
      </c>
      <c r="B433" t="s">
        <v>54</v>
      </c>
      <c r="C433" s="3">
        <f>DATE(2024, 9, 22)</f>
        <v>45557</v>
      </c>
      <c r="D433" s="2">
        <f>TIME(22,0,0)</f>
        <v>0.91666666666666663</v>
      </c>
    </row>
    <row r="434" spans="1:8" ht="15.75" x14ac:dyDescent="0.25">
      <c r="A434" t="s">
        <v>56</v>
      </c>
      <c r="B434" t="s">
        <v>54</v>
      </c>
      <c r="C434" s="3">
        <f>DATE(2024, 9, 23)</f>
        <v>45558</v>
      </c>
      <c r="D434" s="2">
        <f>TIME(19,0,0)</f>
        <v>0.79166666666666663</v>
      </c>
    </row>
    <row r="435" spans="1:8" ht="15.75" x14ac:dyDescent="0.25">
      <c r="A435" t="s">
        <v>56</v>
      </c>
      <c r="B435" t="s">
        <v>54</v>
      </c>
      <c r="C435" s="3">
        <f>DATE(2024, 9, 23)</f>
        <v>45558</v>
      </c>
      <c r="D435" s="2">
        <f>TIME(22,0,0)</f>
        <v>0.91666666666666663</v>
      </c>
    </row>
    <row r="436" spans="1:8" ht="15.75" x14ac:dyDescent="0.25">
      <c r="A436" t="s">
        <v>56</v>
      </c>
      <c r="B436" t="s">
        <v>54</v>
      </c>
      <c r="C436" s="3">
        <f>DATE(2024, 9, 24)</f>
        <v>45559</v>
      </c>
      <c r="D436" s="2">
        <f>TIME(19,0,0)</f>
        <v>0.79166666666666663</v>
      </c>
    </row>
    <row r="437" spans="1:8" ht="15.75" x14ac:dyDescent="0.25">
      <c r="A437" t="s">
        <v>1</v>
      </c>
      <c r="B437" t="s">
        <v>6</v>
      </c>
      <c r="C437" s="3">
        <f>DATE(2024, 9, 17)</f>
        <v>45552</v>
      </c>
      <c r="D437" s="2">
        <f>TIME(19,0,0)</f>
        <v>0.79166666666666663</v>
      </c>
      <c r="E437" s="1"/>
      <c r="F437" s="1"/>
      <c r="G437" s="1"/>
      <c r="H437" s="1"/>
    </row>
    <row r="438" spans="1:8" ht="15.75" x14ac:dyDescent="0.25">
      <c r="A438" t="s">
        <v>1</v>
      </c>
      <c r="B438" t="s">
        <v>6</v>
      </c>
      <c r="C438" s="3">
        <f>DATE(2024, 9, 17)</f>
        <v>45552</v>
      </c>
      <c r="D438" s="2">
        <f>TIME(22,0,0)</f>
        <v>0.91666666666666663</v>
      </c>
    </row>
    <row r="439" spans="1:8" ht="15.75" x14ac:dyDescent="0.25">
      <c r="A439" t="s">
        <v>1</v>
      </c>
      <c r="B439" t="s">
        <v>6</v>
      </c>
      <c r="C439" s="3">
        <f>DATE(2024, 9, 18)</f>
        <v>45553</v>
      </c>
      <c r="D439" s="2">
        <f>TIME(19,0,0)</f>
        <v>0.79166666666666663</v>
      </c>
    </row>
    <row r="440" spans="1:8" ht="15.75" x14ac:dyDescent="0.25">
      <c r="A440" t="s">
        <v>1</v>
      </c>
      <c r="B440" t="s">
        <v>6</v>
      </c>
      <c r="C440" s="3">
        <f>DATE(2024, 9, 18)</f>
        <v>45553</v>
      </c>
      <c r="D440" s="2">
        <f>TIME(22,0,0)</f>
        <v>0.91666666666666663</v>
      </c>
    </row>
    <row r="441" spans="1:8" ht="15.75" x14ac:dyDescent="0.25">
      <c r="A441" t="s">
        <v>1</v>
      </c>
      <c r="B441" t="s">
        <v>6</v>
      </c>
      <c r="C441" s="3">
        <f>DATE(2024, 9, 19)</f>
        <v>45554</v>
      </c>
      <c r="D441" s="2">
        <f>TIME(19,0,0)</f>
        <v>0.79166666666666663</v>
      </c>
    </row>
    <row r="442" spans="1:8" ht="15.75" x14ac:dyDescent="0.25">
      <c r="A442" t="s">
        <v>1</v>
      </c>
      <c r="B442" t="s">
        <v>6</v>
      </c>
      <c r="C442" s="3">
        <f>DATE(2024, 9, 19)</f>
        <v>45554</v>
      </c>
      <c r="D442" s="2">
        <f>TIME(22,0,0)</f>
        <v>0.91666666666666663</v>
      </c>
    </row>
    <row r="443" spans="1:8" ht="15.75" x14ac:dyDescent="0.25">
      <c r="A443" t="s">
        <v>1</v>
      </c>
      <c r="B443" t="s">
        <v>6</v>
      </c>
      <c r="C443" s="3">
        <f>DATE(2024, 9, 20)</f>
        <v>45555</v>
      </c>
      <c r="D443" s="2">
        <f>TIME(19,0,0)</f>
        <v>0.79166666666666663</v>
      </c>
    </row>
    <row r="444" spans="1:8" ht="15.75" x14ac:dyDescent="0.25">
      <c r="A444" t="s">
        <v>1</v>
      </c>
      <c r="B444" t="s">
        <v>6</v>
      </c>
      <c r="C444" s="3">
        <f>DATE(2024, 9, 20)</f>
        <v>45555</v>
      </c>
      <c r="D444" s="2">
        <f>TIME(22,0,0)</f>
        <v>0.91666666666666663</v>
      </c>
    </row>
    <row r="445" spans="1:8" ht="15.75" x14ac:dyDescent="0.25">
      <c r="A445" t="s">
        <v>1</v>
      </c>
      <c r="B445" t="s">
        <v>6</v>
      </c>
      <c r="C445" s="3">
        <f>DATE(2024, 9, 21)</f>
        <v>45556</v>
      </c>
      <c r="D445" s="2">
        <f>TIME(19,0,0)</f>
        <v>0.79166666666666663</v>
      </c>
    </row>
    <row r="446" spans="1:8" ht="15.75" x14ac:dyDescent="0.25">
      <c r="A446" t="s">
        <v>1</v>
      </c>
      <c r="B446" t="s">
        <v>6</v>
      </c>
      <c r="C446" s="3">
        <f>DATE(2024, 9, 21)</f>
        <v>45556</v>
      </c>
      <c r="D446" s="2">
        <f>TIME(22,0,0)</f>
        <v>0.91666666666666663</v>
      </c>
    </row>
    <row r="447" spans="1:8" ht="15.75" x14ac:dyDescent="0.25">
      <c r="A447" t="s">
        <v>1</v>
      </c>
      <c r="B447" t="s">
        <v>6</v>
      </c>
      <c r="C447" s="3">
        <f>DATE(2024, 9, 22)</f>
        <v>45557</v>
      </c>
      <c r="D447" s="2">
        <f>TIME(19,0,0)</f>
        <v>0.79166666666666663</v>
      </c>
    </row>
    <row r="448" spans="1:8" ht="15.75" x14ac:dyDescent="0.25">
      <c r="A448" t="s">
        <v>1</v>
      </c>
      <c r="B448" t="s">
        <v>6</v>
      </c>
      <c r="C448" s="3">
        <f>DATE(2024, 9, 22)</f>
        <v>45557</v>
      </c>
      <c r="D448" s="2">
        <f>TIME(22,0,0)</f>
        <v>0.91666666666666663</v>
      </c>
    </row>
    <row r="449" spans="1:8" ht="15.75" x14ac:dyDescent="0.25">
      <c r="A449" t="s">
        <v>1</v>
      </c>
      <c r="B449" t="s">
        <v>6</v>
      </c>
      <c r="C449" s="3">
        <f>DATE(2024, 9, 23)</f>
        <v>45558</v>
      </c>
      <c r="D449" s="2">
        <f>TIME(19,0,0)</f>
        <v>0.79166666666666663</v>
      </c>
    </row>
    <row r="450" spans="1:8" ht="15.75" x14ac:dyDescent="0.25">
      <c r="A450" t="s">
        <v>1</v>
      </c>
      <c r="B450" t="s">
        <v>6</v>
      </c>
      <c r="C450" s="3">
        <f>DATE(2024, 9, 23)</f>
        <v>45558</v>
      </c>
      <c r="D450" s="2">
        <f>TIME(22,0,0)</f>
        <v>0.91666666666666663</v>
      </c>
    </row>
    <row r="451" spans="1:8" ht="15.75" x14ac:dyDescent="0.25">
      <c r="A451" t="s">
        <v>1</v>
      </c>
      <c r="B451" t="s">
        <v>6</v>
      </c>
      <c r="C451" s="3">
        <f>DATE(2024, 9, 24)</f>
        <v>45559</v>
      </c>
      <c r="D451" s="2">
        <f>TIME(19,0,0)</f>
        <v>0.79166666666666663</v>
      </c>
    </row>
    <row r="452" spans="1:8" ht="15.75" x14ac:dyDescent="0.25">
      <c r="A452" t="s">
        <v>1</v>
      </c>
      <c r="B452" t="s">
        <v>43</v>
      </c>
      <c r="C452" s="3">
        <f>DATE(2024, 9, 17)</f>
        <v>45552</v>
      </c>
      <c r="D452" s="2">
        <f>TIME(19,0,0)</f>
        <v>0.79166666666666663</v>
      </c>
      <c r="E452" s="1">
        <f>834+5971</f>
        <v>6805</v>
      </c>
      <c r="F452" s="1">
        <f>834+5971</f>
        <v>6805</v>
      </c>
      <c r="G452" s="1">
        <v>0</v>
      </c>
      <c r="H452" s="1"/>
    </row>
    <row r="453" spans="1:8" ht="15.75" x14ac:dyDescent="0.25">
      <c r="A453" t="s">
        <v>1</v>
      </c>
      <c r="B453" t="s">
        <v>43</v>
      </c>
      <c r="C453" s="3">
        <f>DATE(2024, 9, 17)</f>
        <v>45552</v>
      </c>
      <c r="D453" s="2">
        <f>TIME(22,0,0)</f>
        <v>0.91666666666666663</v>
      </c>
      <c r="E453" s="1">
        <f>834+5971-400</f>
        <v>6405</v>
      </c>
      <c r="F453" s="1">
        <f>834+5971-400</f>
        <v>6405</v>
      </c>
      <c r="G453" s="1">
        <v>3</v>
      </c>
    </row>
    <row r="454" spans="1:8" ht="15.75" x14ac:dyDescent="0.25">
      <c r="A454" t="s">
        <v>1</v>
      </c>
      <c r="B454" t="s">
        <v>43</v>
      </c>
      <c r="C454" s="3">
        <f>DATE(2024, 9, 18)</f>
        <v>45553</v>
      </c>
      <c r="D454" s="2">
        <f>TIME(22,0,0)</f>
        <v>0.91666666666666663</v>
      </c>
      <c r="E454">
        <f>724+11111</f>
        <v>11835</v>
      </c>
      <c r="F454">
        <f>724+11111</f>
        <v>11835</v>
      </c>
      <c r="G454" s="1">
        <v>3</v>
      </c>
    </row>
    <row r="455" spans="1:8" ht="15.75" x14ac:dyDescent="0.25">
      <c r="A455" t="s">
        <v>1</v>
      </c>
      <c r="B455" t="s">
        <v>43</v>
      </c>
      <c r="C455" s="3">
        <f>DATE(2024, 9, 18)</f>
        <v>45553</v>
      </c>
      <c r="D455" s="2">
        <f>TIME(19,0,0)</f>
        <v>0.79166666666666663</v>
      </c>
      <c r="E455">
        <f>724+7151</f>
        <v>7875</v>
      </c>
      <c r="F455">
        <f>E455</f>
        <v>7875</v>
      </c>
      <c r="G455" s="1">
        <v>3</v>
      </c>
    </row>
    <row r="456" spans="1:8" ht="15.75" x14ac:dyDescent="0.25">
      <c r="A456" t="s">
        <v>1</v>
      </c>
      <c r="B456" t="s">
        <v>43</v>
      </c>
      <c r="C456" s="3">
        <f>DATE(2024, 9, 19)</f>
        <v>45554</v>
      </c>
      <c r="D456" s="2">
        <f>TIME(22,0,0)</f>
        <v>0.91666666666666663</v>
      </c>
      <c r="E456">
        <f>681+13730</f>
        <v>14411</v>
      </c>
      <c r="F456">
        <f>681+13730</f>
        <v>14411</v>
      </c>
      <c r="G456" s="1">
        <v>3</v>
      </c>
    </row>
    <row r="457" spans="1:8" ht="15.75" x14ac:dyDescent="0.25">
      <c r="A457" t="s">
        <v>1</v>
      </c>
      <c r="B457" t="s">
        <v>43</v>
      </c>
      <c r="C457" s="3">
        <f>DATE(2024, 9, 19)</f>
        <v>45554</v>
      </c>
      <c r="D457" s="2">
        <f>TIME(19,0,0)</f>
        <v>0.79166666666666663</v>
      </c>
      <c r="E457">
        <f>774+12556</f>
        <v>13330</v>
      </c>
      <c r="F457">
        <f>774+12556</f>
        <v>13330</v>
      </c>
      <c r="G457" s="1">
        <v>3</v>
      </c>
    </row>
    <row r="458" spans="1:8" ht="15.75" x14ac:dyDescent="0.25">
      <c r="A458" t="s">
        <v>1</v>
      </c>
      <c r="B458" t="s">
        <v>43</v>
      </c>
      <c r="C458" s="3">
        <f>DATE(2024, 9, 20)</f>
        <v>45555</v>
      </c>
      <c r="D458" s="2">
        <f>TIME(22,0,0)</f>
        <v>0.91666666666666663</v>
      </c>
      <c r="E458">
        <f>23000</f>
        <v>23000</v>
      </c>
      <c r="F458">
        <f>23000</f>
        <v>23000</v>
      </c>
      <c r="G458" s="1">
        <v>3</v>
      </c>
    </row>
    <row r="459" spans="1:8" ht="15.75" x14ac:dyDescent="0.25">
      <c r="A459" t="s">
        <v>1</v>
      </c>
      <c r="B459" t="s">
        <v>43</v>
      </c>
      <c r="C459" s="3">
        <f>DATE(2024, 9, 20)</f>
        <v>45555</v>
      </c>
      <c r="D459" s="2">
        <f>TIME(19,0,0)</f>
        <v>0.79166666666666663</v>
      </c>
      <c r="E459">
        <f>676+17185</f>
        <v>17861</v>
      </c>
      <c r="F459">
        <f>676+17185</f>
        <v>17861</v>
      </c>
      <c r="G459" s="1">
        <v>3</v>
      </c>
    </row>
    <row r="460" spans="1:8" ht="15.75" x14ac:dyDescent="0.25">
      <c r="A460" t="s">
        <v>1</v>
      </c>
      <c r="B460" t="s">
        <v>43</v>
      </c>
      <c r="C460" s="3">
        <f>DATE(2024, 9, 21)</f>
        <v>45556</v>
      </c>
      <c r="D460" s="2">
        <f>TIME(22,0,0)</f>
        <v>0.91666666666666663</v>
      </c>
      <c r="E460">
        <f>605+14885</f>
        <v>15490</v>
      </c>
      <c r="F460">
        <f>605+14885</f>
        <v>15490</v>
      </c>
      <c r="G460" s="1">
        <v>3</v>
      </c>
    </row>
    <row r="461" spans="1:8" ht="15.75" x14ac:dyDescent="0.25">
      <c r="A461" t="s">
        <v>1</v>
      </c>
      <c r="B461" t="s">
        <v>43</v>
      </c>
      <c r="C461" s="3">
        <f>DATE(2024, 9, 21)</f>
        <v>45556</v>
      </c>
      <c r="D461" s="2">
        <f>TIME(19,0,0)</f>
        <v>0.79166666666666663</v>
      </c>
      <c r="E461">
        <f>678+6829</f>
        <v>7507</v>
      </c>
      <c r="F461">
        <f>678+6829</f>
        <v>7507</v>
      </c>
      <c r="G461" s="1">
        <v>3</v>
      </c>
      <c r="H461" t="s">
        <v>76</v>
      </c>
    </row>
    <row r="462" spans="1:8" ht="15.75" x14ac:dyDescent="0.25">
      <c r="A462" t="s">
        <v>1</v>
      </c>
      <c r="B462" t="s">
        <v>43</v>
      </c>
      <c r="C462" s="3">
        <f>DATE(2024, 9, 22)</f>
        <v>45557</v>
      </c>
      <c r="D462" s="2">
        <f>TIME(22,0,0)</f>
        <v>0.91666666666666663</v>
      </c>
      <c r="E462">
        <f>29500</f>
        <v>29500</v>
      </c>
      <c r="F462">
        <f>29500</f>
        <v>29500</v>
      </c>
      <c r="G462" s="1">
        <v>3</v>
      </c>
    </row>
    <row r="463" spans="1:8" ht="15.75" x14ac:dyDescent="0.25">
      <c r="A463" t="s">
        <v>1</v>
      </c>
      <c r="B463" t="s">
        <v>43</v>
      </c>
      <c r="C463" s="3">
        <f>DATE(2024, 9, 22)</f>
        <v>45557</v>
      </c>
      <c r="D463" s="2">
        <f>TIME(19,0,0)</f>
        <v>0.79166666666666663</v>
      </c>
      <c r="E463">
        <f>590+21394</f>
        <v>21984</v>
      </c>
      <c r="F463">
        <f>590+21394</f>
        <v>21984</v>
      </c>
      <c r="G463" s="1">
        <v>3</v>
      </c>
    </row>
    <row r="464" spans="1:8" ht="15.75" x14ac:dyDescent="0.25">
      <c r="A464" t="s">
        <v>1</v>
      </c>
      <c r="B464" t="s">
        <v>43</v>
      </c>
      <c r="C464" s="3">
        <f>DATE(2024, 9, 23)</f>
        <v>45558</v>
      </c>
      <c r="D464" s="2">
        <f>TIME(19,0,0)</f>
        <v>0.79166666666666663</v>
      </c>
      <c r="E464">
        <v>31660</v>
      </c>
      <c r="F464">
        <v>31660</v>
      </c>
      <c r="G464" s="1">
        <v>3</v>
      </c>
    </row>
    <row r="465" spans="1:8" ht="15.75" x14ac:dyDescent="0.25">
      <c r="A465" t="s">
        <v>1</v>
      </c>
      <c r="B465" t="s">
        <v>43</v>
      </c>
      <c r="C465" s="3">
        <f>DATE(2024, 9, 23)</f>
        <v>45558</v>
      </c>
      <c r="D465" s="2">
        <f>TIME(22,0,0)</f>
        <v>0.91666666666666663</v>
      </c>
      <c r="E465">
        <v>10800</v>
      </c>
      <c r="F465">
        <f>E465+15000</f>
        <v>25800</v>
      </c>
      <c r="G465">
        <v>3</v>
      </c>
      <c r="H465" t="s">
        <v>87</v>
      </c>
    </row>
    <row r="466" spans="1:8" ht="15.75" x14ac:dyDescent="0.25">
      <c r="A466" t="s">
        <v>1</v>
      </c>
      <c r="B466" t="s">
        <v>43</v>
      </c>
      <c r="C466" s="3">
        <f>DATE(2024, 9, 24)</f>
        <v>45559</v>
      </c>
      <c r="D466" s="2">
        <f>TIME(19,0,0)</f>
        <v>0.79166666666666663</v>
      </c>
      <c r="E466">
        <v>4400</v>
      </c>
      <c r="F466">
        <f>E466+15000</f>
        <v>19400</v>
      </c>
      <c r="G466" s="1">
        <v>3</v>
      </c>
    </row>
    <row r="467" spans="1:8" ht="15.75" x14ac:dyDescent="0.25">
      <c r="A467" t="s">
        <v>32</v>
      </c>
      <c r="B467" t="s">
        <v>33</v>
      </c>
      <c r="C467" s="3">
        <f>DATE(2024, 9, 17)</f>
        <v>45552</v>
      </c>
      <c r="D467" s="2">
        <f>TIME(19,0,0)</f>
        <v>0.79166666666666663</v>
      </c>
    </row>
    <row r="468" spans="1:8" ht="15.75" x14ac:dyDescent="0.25">
      <c r="A468" t="s">
        <v>32</v>
      </c>
      <c r="B468" t="s">
        <v>33</v>
      </c>
      <c r="C468" s="3">
        <f>DATE(2024, 9, 17)</f>
        <v>45552</v>
      </c>
      <c r="D468" s="2">
        <f>TIME(22,0,0)</f>
        <v>0.91666666666666663</v>
      </c>
    </row>
    <row r="469" spans="1:8" ht="15.75" x14ac:dyDescent="0.25">
      <c r="A469" t="s">
        <v>32</v>
      </c>
      <c r="B469" t="s">
        <v>33</v>
      </c>
      <c r="C469" s="3">
        <f>DATE(2024, 9, 18)</f>
        <v>45553</v>
      </c>
      <c r="D469" s="2">
        <f>TIME(19,0,0)</f>
        <v>0.79166666666666663</v>
      </c>
    </row>
    <row r="470" spans="1:8" ht="15.75" x14ac:dyDescent="0.25">
      <c r="A470" t="s">
        <v>32</v>
      </c>
      <c r="B470" t="s">
        <v>33</v>
      </c>
      <c r="C470" s="3">
        <f>DATE(2024, 9, 18)</f>
        <v>45553</v>
      </c>
      <c r="D470" s="2">
        <f>TIME(22,0,0)</f>
        <v>0.91666666666666663</v>
      </c>
    </row>
    <row r="471" spans="1:8" ht="15.75" x14ac:dyDescent="0.25">
      <c r="A471" t="s">
        <v>32</v>
      </c>
      <c r="B471" t="s">
        <v>33</v>
      </c>
      <c r="C471" s="3">
        <f>DATE(2024, 9, 19)</f>
        <v>45554</v>
      </c>
      <c r="D471" s="2">
        <f>TIME(19,0,0)</f>
        <v>0.79166666666666663</v>
      </c>
    </row>
    <row r="472" spans="1:8" ht="15.75" x14ac:dyDescent="0.25">
      <c r="A472" t="s">
        <v>32</v>
      </c>
      <c r="B472" t="s">
        <v>33</v>
      </c>
      <c r="C472" s="3">
        <f>DATE(2024, 9, 19)</f>
        <v>45554</v>
      </c>
      <c r="D472" s="2">
        <f>TIME(22,0,0)</f>
        <v>0.91666666666666663</v>
      </c>
    </row>
    <row r="473" spans="1:8" ht="15.75" x14ac:dyDescent="0.25">
      <c r="A473" t="s">
        <v>32</v>
      </c>
      <c r="B473" t="s">
        <v>33</v>
      </c>
      <c r="C473" s="3">
        <f>DATE(2024, 9, 20)</f>
        <v>45555</v>
      </c>
      <c r="D473" s="2">
        <f>TIME(19,0,0)</f>
        <v>0.79166666666666663</v>
      </c>
    </row>
    <row r="474" spans="1:8" ht="15.75" x14ac:dyDescent="0.25">
      <c r="A474" t="s">
        <v>32</v>
      </c>
      <c r="B474" t="s">
        <v>33</v>
      </c>
      <c r="C474" s="3">
        <f>DATE(2024, 9, 20)</f>
        <v>45555</v>
      </c>
      <c r="D474" s="2">
        <f>TIME(22,0,0)</f>
        <v>0.91666666666666663</v>
      </c>
    </row>
    <row r="475" spans="1:8" ht="15.75" x14ac:dyDescent="0.25">
      <c r="A475" t="s">
        <v>32</v>
      </c>
      <c r="B475" t="s">
        <v>33</v>
      </c>
      <c r="C475" s="3">
        <f>DATE(2024, 9, 21)</f>
        <v>45556</v>
      </c>
      <c r="D475" s="2">
        <f>TIME(19,0,0)</f>
        <v>0.79166666666666663</v>
      </c>
    </row>
    <row r="476" spans="1:8" ht="15.75" x14ac:dyDescent="0.25">
      <c r="A476" t="s">
        <v>32</v>
      </c>
      <c r="B476" t="s">
        <v>33</v>
      </c>
      <c r="C476" s="3">
        <f>DATE(2024, 9, 21)</f>
        <v>45556</v>
      </c>
      <c r="D476" s="2">
        <f>TIME(22,0,0)</f>
        <v>0.91666666666666663</v>
      </c>
    </row>
    <row r="477" spans="1:8" ht="15.75" x14ac:dyDescent="0.25">
      <c r="A477" t="s">
        <v>32</v>
      </c>
      <c r="B477" t="s">
        <v>33</v>
      </c>
      <c r="C477" s="3">
        <f>DATE(2024, 9, 22)</f>
        <v>45557</v>
      </c>
      <c r="D477" s="2">
        <f>TIME(19,0,0)</f>
        <v>0.79166666666666663</v>
      </c>
    </row>
    <row r="478" spans="1:8" ht="15.75" x14ac:dyDescent="0.25">
      <c r="A478" t="s">
        <v>32</v>
      </c>
      <c r="B478" t="s">
        <v>33</v>
      </c>
      <c r="C478" s="3">
        <f>DATE(2024, 9, 22)</f>
        <v>45557</v>
      </c>
      <c r="D478" s="2">
        <f>TIME(22,0,0)</f>
        <v>0.91666666666666663</v>
      </c>
    </row>
    <row r="479" spans="1:8" ht="15.75" x14ac:dyDescent="0.25">
      <c r="A479" t="s">
        <v>32</v>
      </c>
      <c r="B479" t="s">
        <v>33</v>
      </c>
      <c r="C479" s="3">
        <f>DATE(2024, 9, 23)</f>
        <v>45558</v>
      </c>
      <c r="D479" s="2">
        <f>TIME(19,0,0)</f>
        <v>0.79166666666666663</v>
      </c>
    </row>
    <row r="480" spans="1:8" ht="15.75" x14ac:dyDescent="0.25">
      <c r="A480" t="s">
        <v>32</v>
      </c>
      <c r="B480" t="s">
        <v>33</v>
      </c>
      <c r="C480" s="3">
        <f>DATE(2024, 9, 23)</f>
        <v>45558</v>
      </c>
      <c r="D480" s="2">
        <f>TIME(22,0,0)</f>
        <v>0.91666666666666663</v>
      </c>
    </row>
    <row r="481" spans="1:8" ht="15.75" x14ac:dyDescent="0.25">
      <c r="A481" t="s">
        <v>32</v>
      </c>
      <c r="B481" t="s">
        <v>33</v>
      </c>
      <c r="C481" s="3">
        <f>DATE(2024, 9, 24)</f>
        <v>45559</v>
      </c>
      <c r="D481" s="2">
        <f>TIME(19,0,0)</f>
        <v>0.79166666666666663</v>
      </c>
    </row>
    <row r="482" spans="1:8" ht="15.75" x14ac:dyDescent="0.25">
      <c r="A482" t="s">
        <v>38</v>
      </c>
      <c r="B482" t="s">
        <v>42</v>
      </c>
      <c r="C482" s="3">
        <f>DATE(2024, 9, 17)</f>
        <v>45552</v>
      </c>
      <c r="D482" s="2">
        <f>TIME(19,0,0)</f>
        <v>0.79166666666666663</v>
      </c>
      <c r="E482">
        <v>3000</v>
      </c>
      <c r="F482">
        <v>3000</v>
      </c>
      <c r="G482">
        <v>0</v>
      </c>
    </row>
    <row r="483" spans="1:8" ht="15.75" x14ac:dyDescent="0.25">
      <c r="A483" t="s">
        <v>38</v>
      </c>
      <c r="B483" t="s">
        <v>42</v>
      </c>
      <c r="C483" s="3">
        <f>DATE(2024, 9, 17)</f>
        <v>45552</v>
      </c>
      <c r="D483" s="2">
        <f>TIME(22,0,0)</f>
        <v>0.91666666666666663</v>
      </c>
      <c r="E483">
        <v>3000</v>
      </c>
      <c r="F483">
        <v>3000</v>
      </c>
      <c r="G483">
        <v>3</v>
      </c>
    </row>
    <row r="484" spans="1:8" ht="15.75" x14ac:dyDescent="0.25">
      <c r="A484" t="s">
        <v>38</v>
      </c>
      <c r="B484" t="s">
        <v>42</v>
      </c>
      <c r="C484" s="3">
        <f>DATE(2024, 9, 18)</f>
        <v>45553</v>
      </c>
      <c r="D484" s="2">
        <f>TIME(22,0,0)</f>
        <v>0.91666666666666663</v>
      </c>
      <c r="E484">
        <f>708+8640</f>
        <v>9348</v>
      </c>
      <c r="F484">
        <f>708+8640</f>
        <v>9348</v>
      </c>
      <c r="G484">
        <v>3</v>
      </c>
    </row>
    <row r="485" spans="1:8" ht="15.75" x14ac:dyDescent="0.25">
      <c r="A485" t="s">
        <v>38</v>
      </c>
      <c r="B485" t="s">
        <v>42</v>
      </c>
      <c r="C485" s="3">
        <f>DATE(2024, 9, 18)</f>
        <v>45553</v>
      </c>
      <c r="D485" s="2">
        <f>TIME(19,0,0)</f>
        <v>0.79166666666666663</v>
      </c>
      <c r="E485">
        <f>827+2193</f>
        <v>3020</v>
      </c>
      <c r="F485">
        <f>827+2193</f>
        <v>3020</v>
      </c>
      <c r="G485">
        <v>3</v>
      </c>
    </row>
    <row r="486" spans="1:8" ht="15.75" x14ac:dyDescent="0.25">
      <c r="A486" t="s">
        <v>38</v>
      </c>
      <c r="B486" t="s">
        <v>42</v>
      </c>
      <c r="C486" s="3">
        <f>DATE(2024, 9, 19)</f>
        <v>45554</v>
      </c>
      <c r="D486" s="2">
        <f>TIME(22,0,0)</f>
        <v>0.91666666666666663</v>
      </c>
      <c r="E486">
        <v>12400</v>
      </c>
      <c r="F486">
        <v>12400</v>
      </c>
      <c r="G486">
        <v>1</v>
      </c>
    </row>
    <row r="487" spans="1:8" ht="15.75" x14ac:dyDescent="0.25">
      <c r="A487" t="s">
        <v>38</v>
      </c>
      <c r="B487" t="s">
        <v>42</v>
      </c>
      <c r="C487" s="3">
        <f>DATE(2024, 9, 19)</f>
        <v>45554</v>
      </c>
      <c r="D487" s="2">
        <f>TIME(19,0,0)</f>
        <v>0.79166666666666663</v>
      </c>
      <c r="E487">
        <v>11268</v>
      </c>
      <c r="F487">
        <v>11268</v>
      </c>
      <c r="G487">
        <v>3</v>
      </c>
    </row>
    <row r="488" spans="1:8" ht="15.75" x14ac:dyDescent="0.25">
      <c r="A488" t="s">
        <v>38</v>
      </c>
      <c r="B488" t="s">
        <v>42</v>
      </c>
      <c r="C488" s="3">
        <f>DATE(2024, 9, 20)</f>
        <v>45555</v>
      </c>
      <c r="D488" s="2">
        <f>TIME(22,0,0)</f>
        <v>0.91666666666666663</v>
      </c>
      <c r="E488">
        <v>8740</v>
      </c>
      <c r="F488">
        <f>5500+E488</f>
        <v>14240</v>
      </c>
      <c r="G488">
        <v>3</v>
      </c>
      <c r="H488" t="s">
        <v>82</v>
      </c>
    </row>
    <row r="489" spans="1:8" ht="15.75" x14ac:dyDescent="0.25">
      <c r="A489" t="s">
        <v>38</v>
      </c>
      <c r="B489" t="s">
        <v>42</v>
      </c>
      <c r="C489" s="3">
        <f>DATE(2024, 9, 20)</f>
        <v>45555</v>
      </c>
      <c r="D489" s="2">
        <f>TIME(19,0,0)</f>
        <v>0.79166666666666663</v>
      </c>
      <c r="E489">
        <v>13000</v>
      </c>
      <c r="F489">
        <v>13000</v>
      </c>
      <c r="G489">
        <v>1</v>
      </c>
    </row>
    <row r="490" spans="1:8" ht="15.75" x14ac:dyDescent="0.25">
      <c r="A490" t="s">
        <v>38</v>
      </c>
      <c r="B490" t="s">
        <v>42</v>
      </c>
      <c r="C490" s="3">
        <f>DATE(2024, 9, 21)</f>
        <v>45556</v>
      </c>
      <c r="D490" s="2">
        <f>TIME(22,0,0)</f>
        <v>0.91666666666666663</v>
      </c>
      <c r="E490">
        <v>28500</v>
      </c>
      <c r="F490">
        <f>5500+24000+E490</f>
        <v>58000</v>
      </c>
      <c r="G490">
        <v>3</v>
      </c>
      <c r="H490" t="s">
        <v>80</v>
      </c>
    </row>
    <row r="491" spans="1:8" ht="15.75" x14ac:dyDescent="0.25">
      <c r="A491" t="s">
        <v>38</v>
      </c>
      <c r="B491" t="s">
        <v>42</v>
      </c>
      <c r="C491" s="3">
        <f>DATE(2024, 9, 21)</f>
        <v>45556</v>
      </c>
      <c r="D491" s="2">
        <f>TIME(19,0,0)</f>
        <v>0.79166666666666663</v>
      </c>
      <c r="E491">
        <f>26668</f>
        <v>26668</v>
      </c>
      <c r="F491">
        <f>5500+E491</f>
        <v>32168</v>
      </c>
      <c r="G491">
        <v>3</v>
      </c>
    </row>
    <row r="492" spans="1:8" ht="15.75" x14ac:dyDescent="0.25">
      <c r="A492" t="s">
        <v>38</v>
      </c>
      <c r="B492" t="s">
        <v>42</v>
      </c>
      <c r="C492" s="3">
        <f>DATE(2024, 9, 22)</f>
        <v>45557</v>
      </c>
      <c r="D492" s="2">
        <f>TIME(19,0,0)</f>
        <v>0.79166666666666663</v>
      </c>
      <c r="E492">
        <v>35000</v>
      </c>
      <c r="F492">
        <f>5500+24000+E492</f>
        <v>64500</v>
      </c>
      <c r="G492">
        <v>3</v>
      </c>
    </row>
    <row r="493" spans="1:8" ht="15.75" x14ac:dyDescent="0.25">
      <c r="A493" t="s">
        <v>38</v>
      </c>
      <c r="B493" t="s">
        <v>42</v>
      </c>
      <c r="C493" s="3">
        <f>DATE(2024, 9, 22)</f>
        <v>45557</v>
      </c>
      <c r="D493" s="2">
        <f>TIME(22,0,0)</f>
        <v>0.91666666666666663</v>
      </c>
      <c r="E493">
        <v>34000</v>
      </c>
      <c r="F493">
        <f>5500+24000+E493</f>
        <v>63500</v>
      </c>
      <c r="G493">
        <v>3</v>
      </c>
    </row>
    <row r="494" spans="1:8" ht="15.75" x14ac:dyDescent="0.25">
      <c r="A494" t="s">
        <v>38</v>
      </c>
      <c r="B494" t="s">
        <v>42</v>
      </c>
      <c r="C494" s="3">
        <f>DATE(2024, 9, 23)</f>
        <v>45558</v>
      </c>
      <c r="D494" s="2">
        <f>TIME(22,0,0)</f>
        <v>0.91666666666666663</v>
      </c>
      <c r="E494">
        <v>5500</v>
      </c>
      <c r="F494">
        <f>5500+24000+E494+55000+5000</f>
        <v>95000</v>
      </c>
      <c r="G494">
        <v>3</v>
      </c>
      <c r="H494" t="s">
        <v>89</v>
      </c>
    </row>
    <row r="495" spans="1:8" ht="15.75" x14ac:dyDescent="0.25">
      <c r="A495" t="s">
        <v>38</v>
      </c>
      <c r="B495" t="s">
        <v>42</v>
      </c>
      <c r="C495" s="3">
        <f>DATE(2024, 9, 23)</f>
        <v>45558</v>
      </c>
      <c r="D495" s="2">
        <f>TIME(19,0,0)</f>
        <v>0.79166666666666663</v>
      </c>
      <c r="E495">
        <v>41000</v>
      </c>
      <c r="F495">
        <f>5500+24000+E495</f>
        <v>70500</v>
      </c>
      <c r="G495">
        <v>3</v>
      </c>
    </row>
    <row r="496" spans="1:8" ht="15.75" x14ac:dyDescent="0.25">
      <c r="A496" t="s">
        <v>38</v>
      </c>
      <c r="B496" t="s">
        <v>42</v>
      </c>
      <c r="C496" s="3">
        <f>DATE(2024, 9, 24)</f>
        <v>45559</v>
      </c>
      <c r="D496" s="2">
        <f>TIME(19,0,0)</f>
        <v>0.79166666666666663</v>
      </c>
      <c r="E496">
        <v>800</v>
      </c>
      <c r="F496">
        <f>5500+24000+E496+55000+5000</f>
        <v>90300</v>
      </c>
      <c r="G496">
        <v>3</v>
      </c>
    </row>
    <row r="497" spans="1:8" ht="15.75" x14ac:dyDescent="0.25">
      <c r="A497" t="s">
        <v>31</v>
      </c>
      <c r="B497" t="s">
        <v>30</v>
      </c>
      <c r="C497" s="3">
        <f>DATE(2024, 9, 17)</f>
        <v>45552</v>
      </c>
      <c r="D497" s="2">
        <f>TIME(19,0,0)</f>
        <v>0.79166666666666663</v>
      </c>
    </row>
    <row r="498" spans="1:8" ht="15.75" x14ac:dyDescent="0.25">
      <c r="A498" t="s">
        <v>31</v>
      </c>
      <c r="B498" t="s">
        <v>30</v>
      </c>
      <c r="C498" s="3">
        <f>DATE(2024, 9, 17)</f>
        <v>45552</v>
      </c>
      <c r="D498" s="2">
        <f>TIME(22,0,0)</f>
        <v>0.91666666666666663</v>
      </c>
    </row>
    <row r="499" spans="1:8" ht="15.75" x14ac:dyDescent="0.25">
      <c r="A499" t="s">
        <v>31</v>
      </c>
      <c r="B499" t="s">
        <v>30</v>
      </c>
      <c r="C499" s="3">
        <f>DATE(2024, 9, 18)</f>
        <v>45553</v>
      </c>
      <c r="D499" s="2">
        <f>TIME(19,0,0)</f>
        <v>0.79166666666666663</v>
      </c>
    </row>
    <row r="500" spans="1:8" ht="15.75" x14ac:dyDescent="0.25">
      <c r="A500" t="s">
        <v>31</v>
      </c>
      <c r="B500" t="s">
        <v>30</v>
      </c>
      <c r="C500" s="3">
        <f>DATE(2024, 9, 18)</f>
        <v>45553</v>
      </c>
      <c r="D500" s="2">
        <f>TIME(22,0,0)</f>
        <v>0.91666666666666663</v>
      </c>
    </row>
    <row r="501" spans="1:8" ht="15.75" x14ac:dyDescent="0.25">
      <c r="A501" t="s">
        <v>31</v>
      </c>
      <c r="B501" t="s">
        <v>30</v>
      </c>
      <c r="C501" s="3">
        <f>DATE(2024, 9, 19)</f>
        <v>45554</v>
      </c>
      <c r="D501" s="2">
        <f>TIME(19,0,0)</f>
        <v>0.79166666666666663</v>
      </c>
    </row>
    <row r="502" spans="1:8" ht="15.75" x14ac:dyDescent="0.25">
      <c r="A502" t="s">
        <v>31</v>
      </c>
      <c r="B502" t="s">
        <v>30</v>
      </c>
      <c r="C502" s="3">
        <f>DATE(2024, 9, 19)</f>
        <v>45554</v>
      </c>
      <c r="D502" s="2">
        <f>TIME(22,0,0)</f>
        <v>0.91666666666666663</v>
      </c>
    </row>
    <row r="503" spans="1:8" ht="15.75" x14ac:dyDescent="0.25">
      <c r="A503" t="s">
        <v>31</v>
      </c>
      <c r="B503" t="s">
        <v>30</v>
      </c>
      <c r="C503" s="3">
        <f>DATE(2024, 9, 20)</f>
        <v>45555</v>
      </c>
      <c r="D503" s="2">
        <f>TIME(19,0,0)</f>
        <v>0.79166666666666663</v>
      </c>
    </row>
    <row r="504" spans="1:8" ht="15.75" x14ac:dyDescent="0.25">
      <c r="A504" t="s">
        <v>31</v>
      </c>
      <c r="B504" t="s">
        <v>30</v>
      </c>
      <c r="C504" s="3">
        <f>DATE(2024, 9, 20)</f>
        <v>45555</v>
      </c>
      <c r="D504" s="2">
        <f>TIME(22,0,0)</f>
        <v>0.91666666666666663</v>
      </c>
    </row>
    <row r="505" spans="1:8" ht="15.75" x14ac:dyDescent="0.25">
      <c r="A505" t="s">
        <v>31</v>
      </c>
      <c r="B505" t="s">
        <v>30</v>
      </c>
      <c r="C505" s="3">
        <f>DATE(2024, 9, 21)</f>
        <v>45556</v>
      </c>
      <c r="D505" s="2">
        <f>TIME(19,0,0)</f>
        <v>0.79166666666666663</v>
      </c>
    </row>
    <row r="506" spans="1:8" ht="15.75" x14ac:dyDescent="0.25">
      <c r="A506" t="s">
        <v>31</v>
      </c>
      <c r="B506" t="s">
        <v>30</v>
      </c>
      <c r="C506" s="3">
        <f>DATE(2024, 9, 21)</f>
        <v>45556</v>
      </c>
      <c r="D506" s="2">
        <f>TIME(22,0,0)</f>
        <v>0.91666666666666663</v>
      </c>
    </row>
    <row r="507" spans="1:8" ht="15.75" x14ac:dyDescent="0.25">
      <c r="A507" t="s">
        <v>31</v>
      </c>
      <c r="B507" t="s">
        <v>30</v>
      </c>
      <c r="C507" s="3">
        <f>DATE(2024, 9, 22)</f>
        <v>45557</v>
      </c>
      <c r="D507" s="2">
        <f>TIME(19,0,0)</f>
        <v>0.79166666666666663</v>
      </c>
    </row>
    <row r="508" spans="1:8" ht="15.75" x14ac:dyDescent="0.25">
      <c r="A508" t="s">
        <v>31</v>
      </c>
      <c r="B508" t="s">
        <v>30</v>
      </c>
      <c r="C508" s="3">
        <f>DATE(2024, 9, 22)</f>
        <v>45557</v>
      </c>
      <c r="D508" s="2">
        <f>TIME(22,0,0)</f>
        <v>0.91666666666666663</v>
      </c>
    </row>
    <row r="509" spans="1:8" ht="15.75" x14ac:dyDescent="0.25">
      <c r="A509" t="s">
        <v>31</v>
      </c>
      <c r="B509" t="s">
        <v>30</v>
      </c>
      <c r="C509" s="3">
        <f>DATE(2024, 9, 23)</f>
        <v>45558</v>
      </c>
      <c r="D509" s="2">
        <f>TIME(19,0,0)</f>
        <v>0.79166666666666663</v>
      </c>
    </row>
    <row r="510" spans="1:8" ht="15.75" x14ac:dyDescent="0.25">
      <c r="A510" t="s">
        <v>31</v>
      </c>
      <c r="B510" t="s">
        <v>30</v>
      </c>
      <c r="C510" s="3">
        <f>DATE(2024, 9, 23)</f>
        <v>45558</v>
      </c>
      <c r="D510" s="2">
        <f>TIME(22,0,0)</f>
        <v>0.91666666666666663</v>
      </c>
    </row>
    <row r="511" spans="1:8" ht="15.75" x14ac:dyDescent="0.25">
      <c r="A511" t="s">
        <v>31</v>
      </c>
      <c r="B511" t="s">
        <v>30</v>
      </c>
      <c r="C511" s="3">
        <f>DATE(2024, 9, 24)</f>
        <v>45559</v>
      </c>
      <c r="D511" s="2">
        <f>TIME(19,0,0)</f>
        <v>0.79166666666666663</v>
      </c>
    </row>
    <row r="512" spans="1:8" ht="15.75" x14ac:dyDescent="0.25">
      <c r="A512" t="s">
        <v>1</v>
      </c>
      <c r="B512" t="s">
        <v>10</v>
      </c>
      <c r="C512" s="3">
        <f>DATE(2024, 9, 17)</f>
        <v>45552</v>
      </c>
      <c r="D512" s="2">
        <f>TIME(19,0,0)</f>
        <v>0.79166666666666663</v>
      </c>
      <c r="E512" s="1"/>
      <c r="F512" s="1"/>
      <c r="G512" s="1"/>
      <c r="H512" s="1"/>
    </row>
    <row r="513" spans="1:7" ht="15.75" x14ac:dyDescent="0.25">
      <c r="A513" t="s">
        <v>1</v>
      </c>
      <c r="B513" t="s">
        <v>10</v>
      </c>
      <c r="C513" s="3">
        <f>DATE(2024, 9, 17)</f>
        <v>45552</v>
      </c>
      <c r="D513" s="2">
        <f>TIME(22,0,0)</f>
        <v>0.91666666666666663</v>
      </c>
    </row>
    <row r="514" spans="1:7" ht="15.75" x14ac:dyDescent="0.25">
      <c r="A514" t="s">
        <v>1</v>
      </c>
      <c r="B514" t="s">
        <v>10</v>
      </c>
      <c r="C514" s="3">
        <f>DATE(2024, 9, 18)</f>
        <v>45553</v>
      </c>
      <c r="D514" s="2">
        <f>TIME(19,0,0)</f>
        <v>0.79166666666666663</v>
      </c>
    </row>
    <row r="515" spans="1:7" ht="15.75" x14ac:dyDescent="0.25">
      <c r="A515" t="s">
        <v>1</v>
      </c>
      <c r="B515" t="s">
        <v>10</v>
      </c>
      <c r="C515" s="3">
        <f>DATE(2024, 9, 18)</f>
        <v>45553</v>
      </c>
      <c r="D515" s="2">
        <f>TIME(22,0,0)</f>
        <v>0.91666666666666663</v>
      </c>
    </row>
    <row r="516" spans="1:7" ht="15.75" x14ac:dyDescent="0.25">
      <c r="A516" t="s">
        <v>1</v>
      </c>
      <c r="B516" t="s">
        <v>10</v>
      </c>
      <c r="C516" s="3">
        <f>DATE(2024, 9, 19)</f>
        <v>45554</v>
      </c>
      <c r="D516" s="2">
        <f>TIME(19,0,0)</f>
        <v>0.79166666666666663</v>
      </c>
    </row>
    <row r="517" spans="1:7" ht="15.75" x14ac:dyDescent="0.25">
      <c r="A517" t="s">
        <v>1</v>
      </c>
      <c r="B517" t="s">
        <v>10</v>
      </c>
      <c r="C517" s="3">
        <f>DATE(2024, 9, 19)</f>
        <v>45554</v>
      </c>
      <c r="D517" s="2">
        <f>TIME(22,0,0)</f>
        <v>0.91666666666666663</v>
      </c>
    </row>
    <row r="518" spans="1:7" ht="15.75" x14ac:dyDescent="0.25">
      <c r="A518" t="s">
        <v>1</v>
      </c>
      <c r="B518" t="s">
        <v>10</v>
      </c>
      <c r="C518" s="3">
        <f>DATE(2024, 9, 20)</f>
        <v>45555</v>
      </c>
      <c r="D518" s="2">
        <f>TIME(19,0,0)</f>
        <v>0.79166666666666663</v>
      </c>
    </row>
    <row r="519" spans="1:7" ht="15.75" x14ac:dyDescent="0.25">
      <c r="A519" t="s">
        <v>1</v>
      </c>
      <c r="B519" t="s">
        <v>10</v>
      </c>
      <c r="C519" s="3">
        <f>DATE(2024, 9, 20)</f>
        <v>45555</v>
      </c>
      <c r="D519" s="2">
        <f>TIME(22,0,0)</f>
        <v>0.91666666666666663</v>
      </c>
    </row>
    <row r="520" spans="1:7" ht="15.75" x14ac:dyDescent="0.25">
      <c r="A520" t="s">
        <v>1</v>
      </c>
      <c r="B520" t="s">
        <v>10</v>
      </c>
      <c r="C520" s="3">
        <f>DATE(2024, 9, 21)</f>
        <v>45556</v>
      </c>
      <c r="D520" s="2">
        <f>TIME(19,0,0)</f>
        <v>0.79166666666666663</v>
      </c>
    </row>
    <row r="521" spans="1:7" ht="15.75" x14ac:dyDescent="0.25">
      <c r="A521" t="s">
        <v>1</v>
      </c>
      <c r="B521" t="s">
        <v>10</v>
      </c>
      <c r="C521" s="3">
        <f>DATE(2024, 9, 21)</f>
        <v>45556</v>
      </c>
      <c r="D521" s="2">
        <f>TIME(22,0,0)</f>
        <v>0.91666666666666663</v>
      </c>
    </row>
    <row r="522" spans="1:7" ht="15.75" x14ac:dyDescent="0.25">
      <c r="A522" t="s">
        <v>1</v>
      </c>
      <c r="B522" t="s">
        <v>10</v>
      </c>
      <c r="C522" s="3">
        <f>DATE(2024, 9, 22)</f>
        <v>45557</v>
      </c>
      <c r="D522" s="2">
        <f>TIME(19,0,0)</f>
        <v>0.79166666666666663</v>
      </c>
    </row>
    <row r="523" spans="1:7" ht="15.75" x14ac:dyDescent="0.25">
      <c r="A523" t="s">
        <v>1</v>
      </c>
      <c r="B523" t="s">
        <v>10</v>
      </c>
      <c r="C523" s="3">
        <f>DATE(2024, 9, 22)</f>
        <v>45557</v>
      </c>
      <c r="D523" s="2">
        <f>TIME(22,0,0)</f>
        <v>0.91666666666666663</v>
      </c>
    </row>
    <row r="524" spans="1:7" ht="15.75" x14ac:dyDescent="0.25">
      <c r="A524" t="s">
        <v>1</v>
      </c>
      <c r="B524" t="s">
        <v>10</v>
      </c>
      <c r="C524" s="3">
        <f>DATE(2024, 9, 23)</f>
        <v>45558</v>
      </c>
      <c r="D524" s="2">
        <f>TIME(19,0,0)</f>
        <v>0.79166666666666663</v>
      </c>
    </row>
    <row r="525" spans="1:7" ht="15.75" x14ac:dyDescent="0.25">
      <c r="A525" t="s">
        <v>1</v>
      </c>
      <c r="B525" t="s">
        <v>10</v>
      </c>
      <c r="C525" s="3">
        <f>DATE(2024, 9, 23)</f>
        <v>45558</v>
      </c>
      <c r="D525" s="2">
        <f>TIME(22,0,0)</f>
        <v>0.91666666666666663</v>
      </c>
    </row>
    <row r="526" spans="1:7" ht="15.75" x14ac:dyDescent="0.25">
      <c r="A526" t="s">
        <v>1</v>
      </c>
      <c r="B526" t="s">
        <v>10</v>
      </c>
      <c r="C526" s="3">
        <f>DATE(2024, 9, 24)</f>
        <v>45559</v>
      </c>
      <c r="D526" s="2">
        <f>TIME(19,0,0)</f>
        <v>0.79166666666666663</v>
      </c>
    </row>
    <row r="527" spans="1:7" ht="15.75" x14ac:dyDescent="0.25">
      <c r="A527" t="s">
        <v>48</v>
      </c>
      <c r="B527" t="s">
        <v>49</v>
      </c>
      <c r="C527" s="3">
        <f>DATE(2024, 9, 17)</f>
        <v>45552</v>
      </c>
      <c r="D527" s="2">
        <f>TIME(22,0,0)</f>
        <v>0.91666666666666663</v>
      </c>
      <c r="E527">
        <v>3400</v>
      </c>
      <c r="F527">
        <v>3400</v>
      </c>
      <c r="G527">
        <v>3</v>
      </c>
    </row>
    <row r="528" spans="1:7" ht="15.75" x14ac:dyDescent="0.25">
      <c r="A528" t="s">
        <v>48</v>
      </c>
      <c r="B528" t="s">
        <v>49</v>
      </c>
      <c r="C528" s="3">
        <f>DATE(2024, 9, 17)</f>
        <v>45552</v>
      </c>
      <c r="D528" s="2">
        <f>TIME(19,0,0)</f>
        <v>0.79166666666666663</v>
      </c>
      <c r="E528">
        <v>3000</v>
      </c>
      <c r="F528">
        <v>3000</v>
      </c>
      <c r="G528">
        <v>0</v>
      </c>
    </row>
    <row r="529" spans="1:8" ht="15.75" x14ac:dyDescent="0.25">
      <c r="A529" t="s">
        <v>48</v>
      </c>
      <c r="B529" t="s">
        <v>49</v>
      </c>
      <c r="C529" s="3">
        <f>DATE(2024, 9, 18)</f>
        <v>45553</v>
      </c>
      <c r="D529" s="2">
        <f>TIME(22,0,0)</f>
        <v>0.91666666666666663</v>
      </c>
      <c r="E529">
        <v>10760</v>
      </c>
      <c r="F529">
        <v>10760</v>
      </c>
      <c r="G529">
        <v>3</v>
      </c>
    </row>
    <row r="530" spans="1:8" ht="15.75" x14ac:dyDescent="0.25">
      <c r="A530" t="s">
        <v>48</v>
      </c>
      <c r="B530" t="s">
        <v>49</v>
      </c>
      <c r="C530" s="3">
        <f>DATE(2024, 9, 18)</f>
        <v>45553</v>
      </c>
      <c r="D530" s="2">
        <f>TIME(19,0,0)</f>
        <v>0.79166666666666663</v>
      </c>
      <c r="E530">
        <f>2848+1606</f>
        <v>4454</v>
      </c>
      <c r="F530">
        <f>2848+1606</f>
        <v>4454</v>
      </c>
      <c r="G530">
        <v>3</v>
      </c>
    </row>
    <row r="531" spans="1:8" ht="15.75" x14ac:dyDescent="0.25">
      <c r="A531" t="s">
        <v>48</v>
      </c>
      <c r="B531" t="s">
        <v>49</v>
      </c>
      <c r="C531" s="3">
        <f>DATE(2024, 9, 19)</f>
        <v>45554</v>
      </c>
      <c r="D531" s="2">
        <f>TIME(22,0,0)</f>
        <v>0.91666666666666663</v>
      </c>
      <c r="E531">
        <v>4865</v>
      </c>
      <c r="F531">
        <f>4865+5500</f>
        <v>10365</v>
      </c>
      <c r="G531">
        <v>3</v>
      </c>
    </row>
    <row r="532" spans="1:8" ht="15.75" x14ac:dyDescent="0.25">
      <c r="A532" t="s">
        <v>48</v>
      </c>
      <c r="B532" t="s">
        <v>49</v>
      </c>
      <c r="C532" s="3">
        <f>DATE(2024, 9, 19)</f>
        <v>45554</v>
      </c>
      <c r="D532" s="2">
        <f>TIME(19,0,0)</f>
        <v>0.79166666666666663</v>
      </c>
      <c r="E532">
        <v>2750</v>
      </c>
      <c r="F532">
        <f>2750+5500</f>
        <v>8250</v>
      </c>
      <c r="G532">
        <v>3</v>
      </c>
      <c r="H532" t="s">
        <v>82</v>
      </c>
    </row>
    <row r="533" spans="1:8" ht="15.75" x14ac:dyDescent="0.25">
      <c r="A533" t="s">
        <v>48</v>
      </c>
      <c r="B533" t="s">
        <v>49</v>
      </c>
      <c r="C533" s="3">
        <f>DATE(2024, 9, 20)</f>
        <v>45555</v>
      </c>
      <c r="D533" s="2">
        <f>TIME(22,0,0)</f>
        <v>0.91666666666666663</v>
      </c>
      <c r="E533">
        <v>38000</v>
      </c>
      <c r="F533">
        <f>38000+5500</f>
        <v>43500</v>
      </c>
      <c r="G533">
        <v>3</v>
      </c>
    </row>
    <row r="534" spans="1:8" ht="15.75" x14ac:dyDescent="0.25">
      <c r="A534" t="s">
        <v>48</v>
      </c>
      <c r="B534" t="s">
        <v>49</v>
      </c>
      <c r="C534" s="3">
        <f>DATE(2024, 9, 20)</f>
        <v>45555</v>
      </c>
      <c r="D534" s="2">
        <f>TIME(19,0,0)</f>
        <v>0.79166666666666663</v>
      </c>
      <c r="E534">
        <v>17730</v>
      </c>
      <c r="F534">
        <f>17730+5500</f>
        <v>23230</v>
      </c>
      <c r="G534">
        <v>3</v>
      </c>
    </row>
    <row r="535" spans="1:8" ht="15.75" x14ac:dyDescent="0.25">
      <c r="A535" t="s">
        <v>48</v>
      </c>
      <c r="B535" t="s">
        <v>49</v>
      </c>
      <c r="C535" s="3">
        <f>DATE(2024, 9, 21)</f>
        <v>45556</v>
      </c>
      <c r="D535" s="2">
        <f>TIME(22,0,0)</f>
        <v>0.91666666666666663</v>
      </c>
      <c r="E535">
        <f>7793+85994</f>
        <v>93787</v>
      </c>
      <c r="F535">
        <f>E535+5500</f>
        <v>99287</v>
      </c>
      <c r="G535">
        <v>3</v>
      </c>
    </row>
    <row r="536" spans="1:8" ht="15.75" x14ac:dyDescent="0.25">
      <c r="A536" t="s">
        <v>48</v>
      </c>
      <c r="B536" t="s">
        <v>49</v>
      </c>
      <c r="C536" s="3">
        <f>DATE(2024, 9, 21)</f>
        <v>45556</v>
      </c>
      <c r="D536" s="2">
        <f>TIME(19,0,0)</f>
        <v>0.79166666666666663</v>
      </c>
      <c r="E536">
        <v>60000</v>
      </c>
      <c r="F536">
        <f>65500</f>
        <v>65500</v>
      </c>
      <c r="G536">
        <v>3</v>
      </c>
    </row>
    <row r="537" spans="1:8" ht="15.75" x14ac:dyDescent="0.25">
      <c r="A537" t="s">
        <v>48</v>
      </c>
      <c r="B537" t="s">
        <v>49</v>
      </c>
      <c r="C537" s="3">
        <f>DATE(2024, 9, 22)</f>
        <v>45557</v>
      </c>
      <c r="D537" s="2">
        <f>TIME(22,0,0)</f>
        <v>0.91666666666666663</v>
      </c>
      <c r="E537">
        <v>65200</v>
      </c>
      <c r="F537">
        <f>E537+5500+55000</f>
        <v>125700</v>
      </c>
      <c r="H537" t="s">
        <v>90</v>
      </c>
    </row>
    <row r="538" spans="1:8" ht="15.75" x14ac:dyDescent="0.25">
      <c r="A538" t="s">
        <v>48</v>
      </c>
      <c r="B538" t="s">
        <v>49</v>
      </c>
      <c r="C538" s="3">
        <f>DATE(2024, 9, 22)</f>
        <v>45557</v>
      </c>
      <c r="D538" s="2">
        <f>TIME(19,0,0)</f>
        <v>0.79166666666666663</v>
      </c>
      <c r="E538">
        <v>96415</v>
      </c>
      <c r="F538">
        <f>E538+5500</f>
        <v>101915</v>
      </c>
    </row>
    <row r="539" spans="1:8" ht="15.75" x14ac:dyDescent="0.25">
      <c r="A539" t="s">
        <v>48</v>
      </c>
      <c r="B539" t="s">
        <v>49</v>
      </c>
      <c r="C539" s="3">
        <f>DATE(2024, 9, 23)</f>
        <v>45558</v>
      </c>
      <c r="D539" s="2">
        <f>TIME(22,0,0)</f>
        <v>0.91666666666666663</v>
      </c>
      <c r="E539">
        <v>142000</v>
      </c>
      <c r="F539">
        <f>E539+5500+55000</f>
        <v>202500</v>
      </c>
      <c r="G539">
        <v>3</v>
      </c>
    </row>
    <row r="540" spans="1:8" ht="15.75" x14ac:dyDescent="0.25">
      <c r="A540" t="s">
        <v>48</v>
      </c>
      <c r="B540" t="s">
        <v>49</v>
      </c>
      <c r="C540" s="3">
        <f>DATE(2024, 9, 23)</f>
        <v>45558</v>
      </c>
      <c r="D540" s="2">
        <f>TIME(19,0,0)</f>
        <v>0.79166666666666663</v>
      </c>
      <c r="E540">
        <v>85000</v>
      </c>
      <c r="F540">
        <f>E540+5500+55000</f>
        <v>145500</v>
      </c>
    </row>
    <row r="541" spans="1:8" ht="15.75" x14ac:dyDescent="0.25">
      <c r="A541" t="s">
        <v>48</v>
      </c>
      <c r="B541" t="s">
        <v>49</v>
      </c>
      <c r="C541" s="3">
        <f>DATE(2024, 9, 24)</f>
        <v>45559</v>
      </c>
      <c r="D541" s="2">
        <f>TIME(19,0,0)</f>
        <v>0.79166666666666663</v>
      </c>
      <c r="E541">
        <v>48000</v>
      </c>
      <c r="F541">
        <f>E541+5500+55000+104000+15000</f>
        <v>227500</v>
      </c>
      <c r="G541">
        <v>3</v>
      </c>
      <c r="H541" t="s">
        <v>91</v>
      </c>
    </row>
    <row r="542" spans="1:8" ht="15.75" x14ac:dyDescent="0.25">
      <c r="A542" t="s">
        <v>1</v>
      </c>
      <c r="B542" t="s">
        <v>40</v>
      </c>
      <c r="C542" s="3">
        <f>DATE(2024, 9, 17)</f>
        <v>45552</v>
      </c>
      <c r="D542" s="2">
        <f>TIME(19,0,0)</f>
        <v>0.79166666666666663</v>
      </c>
      <c r="E542" s="1"/>
      <c r="F542" s="1"/>
      <c r="G542" s="1"/>
      <c r="H542" s="1"/>
    </row>
    <row r="543" spans="1:8" ht="15.75" x14ac:dyDescent="0.25">
      <c r="A543" t="s">
        <v>1</v>
      </c>
      <c r="B543" t="s">
        <v>40</v>
      </c>
      <c r="C543" s="3">
        <f>DATE(2024, 9, 17)</f>
        <v>45552</v>
      </c>
      <c r="D543" s="2">
        <f>TIME(22,0,0)</f>
        <v>0.91666666666666663</v>
      </c>
    </row>
    <row r="544" spans="1:8" ht="15.75" x14ac:dyDescent="0.25">
      <c r="A544" t="s">
        <v>1</v>
      </c>
      <c r="B544" t="s">
        <v>40</v>
      </c>
      <c r="C544" s="3">
        <f>DATE(2024, 9, 18)</f>
        <v>45553</v>
      </c>
      <c r="D544" s="2">
        <f>TIME(19,0,0)</f>
        <v>0.79166666666666663</v>
      </c>
    </row>
    <row r="545" spans="1:8" ht="15.75" x14ac:dyDescent="0.25">
      <c r="A545" t="s">
        <v>1</v>
      </c>
      <c r="B545" t="s">
        <v>40</v>
      </c>
      <c r="C545" s="3">
        <f>DATE(2024, 9, 18)</f>
        <v>45553</v>
      </c>
      <c r="D545" s="2">
        <f>TIME(22,0,0)</f>
        <v>0.91666666666666663</v>
      </c>
    </row>
    <row r="546" spans="1:8" ht="15.75" x14ac:dyDescent="0.25">
      <c r="A546" t="s">
        <v>1</v>
      </c>
      <c r="B546" t="s">
        <v>40</v>
      </c>
      <c r="C546" s="3">
        <f>DATE(2024, 9, 19)</f>
        <v>45554</v>
      </c>
      <c r="D546" s="2">
        <f>TIME(19,0,0)</f>
        <v>0.79166666666666663</v>
      </c>
    </row>
    <row r="547" spans="1:8" ht="15.75" x14ac:dyDescent="0.25">
      <c r="A547" t="s">
        <v>1</v>
      </c>
      <c r="B547" t="s">
        <v>40</v>
      </c>
      <c r="C547" s="3">
        <f>DATE(2024, 9, 19)</f>
        <v>45554</v>
      </c>
      <c r="D547" s="2">
        <f>TIME(22,0,0)</f>
        <v>0.91666666666666663</v>
      </c>
    </row>
    <row r="548" spans="1:8" ht="15.75" x14ac:dyDescent="0.25">
      <c r="A548" t="s">
        <v>1</v>
      </c>
      <c r="B548" t="s">
        <v>40</v>
      </c>
      <c r="C548" s="3">
        <f>DATE(2024, 9, 20)</f>
        <v>45555</v>
      </c>
      <c r="D548" s="2">
        <f>TIME(19,0,0)</f>
        <v>0.79166666666666663</v>
      </c>
    </row>
    <row r="549" spans="1:8" ht="15.75" x14ac:dyDescent="0.25">
      <c r="A549" t="s">
        <v>1</v>
      </c>
      <c r="B549" t="s">
        <v>40</v>
      </c>
      <c r="C549" s="3">
        <f>DATE(2024, 9, 20)</f>
        <v>45555</v>
      </c>
      <c r="D549" s="2">
        <f>TIME(22,0,0)</f>
        <v>0.91666666666666663</v>
      </c>
    </row>
    <row r="550" spans="1:8" ht="15.75" x14ac:dyDescent="0.25">
      <c r="A550" t="s">
        <v>1</v>
      </c>
      <c r="B550" t="s">
        <v>40</v>
      </c>
      <c r="C550" s="3">
        <f>DATE(2024, 9, 21)</f>
        <v>45556</v>
      </c>
      <c r="D550" s="2">
        <f>TIME(19,0,0)</f>
        <v>0.79166666666666663</v>
      </c>
    </row>
    <row r="551" spans="1:8" ht="15.75" x14ac:dyDescent="0.25">
      <c r="A551" t="s">
        <v>1</v>
      </c>
      <c r="B551" t="s">
        <v>40</v>
      </c>
      <c r="C551" s="3">
        <f>DATE(2024, 9, 21)</f>
        <v>45556</v>
      </c>
      <c r="D551" s="2">
        <f>TIME(22,0,0)</f>
        <v>0.91666666666666663</v>
      </c>
    </row>
    <row r="552" spans="1:8" ht="15.75" x14ac:dyDescent="0.25">
      <c r="A552" t="s">
        <v>1</v>
      </c>
      <c r="B552" t="s">
        <v>40</v>
      </c>
      <c r="C552" s="3">
        <f>DATE(2024, 9, 22)</f>
        <v>45557</v>
      </c>
      <c r="D552" s="2">
        <f>TIME(19,0,0)</f>
        <v>0.79166666666666663</v>
      </c>
    </row>
    <row r="553" spans="1:8" ht="15.75" x14ac:dyDescent="0.25">
      <c r="A553" t="s">
        <v>1</v>
      </c>
      <c r="B553" t="s">
        <v>40</v>
      </c>
      <c r="C553" s="3">
        <f>DATE(2024, 9, 22)</f>
        <v>45557</v>
      </c>
      <c r="D553" s="2">
        <f>TIME(22,0,0)</f>
        <v>0.91666666666666663</v>
      </c>
    </row>
    <row r="554" spans="1:8" ht="15.75" x14ac:dyDescent="0.25">
      <c r="A554" t="s">
        <v>1</v>
      </c>
      <c r="B554" t="s">
        <v>40</v>
      </c>
      <c r="C554" s="3">
        <f>DATE(2024, 9, 23)</f>
        <v>45558</v>
      </c>
      <c r="D554" s="2">
        <f>TIME(19,0,0)</f>
        <v>0.79166666666666663</v>
      </c>
    </row>
    <row r="555" spans="1:8" ht="15.75" x14ac:dyDescent="0.25">
      <c r="A555" t="s">
        <v>1</v>
      </c>
      <c r="B555" t="s">
        <v>40</v>
      </c>
      <c r="C555" s="3">
        <f>DATE(2024, 9, 23)</f>
        <v>45558</v>
      </c>
      <c r="D555" s="2">
        <f>TIME(22,0,0)</f>
        <v>0.91666666666666663</v>
      </c>
    </row>
    <row r="556" spans="1:8" ht="15.75" x14ac:dyDescent="0.25">
      <c r="A556" t="s">
        <v>1</v>
      </c>
      <c r="B556" t="s">
        <v>40</v>
      </c>
      <c r="C556" s="3">
        <f>DATE(2024, 9, 24)</f>
        <v>45559</v>
      </c>
      <c r="D556" s="2">
        <f>TIME(19,0,0)</f>
        <v>0.79166666666666663</v>
      </c>
    </row>
    <row r="557" spans="1:8" ht="15.75" x14ac:dyDescent="0.25">
      <c r="A557" t="s">
        <v>31</v>
      </c>
      <c r="B557" t="s">
        <v>25</v>
      </c>
      <c r="C557" s="3">
        <f>DATE(2024, 9, 17)</f>
        <v>45552</v>
      </c>
      <c r="D557" s="2">
        <f>TIME(22,0,0)</f>
        <v>0.91666666666666663</v>
      </c>
      <c r="E557">
        <f>14678+15933</f>
        <v>30611</v>
      </c>
      <c r="F557">
        <f>14678+15933</f>
        <v>30611</v>
      </c>
      <c r="G557">
        <v>3</v>
      </c>
    </row>
    <row r="558" spans="1:8" ht="15.75" x14ac:dyDescent="0.25">
      <c r="A558" t="s">
        <v>31</v>
      </c>
      <c r="B558" t="s">
        <v>25</v>
      </c>
      <c r="C558" s="3">
        <f>DATE(2024, 9, 17)</f>
        <v>45552</v>
      </c>
      <c r="D558" s="2">
        <f>TIME(19,0,0)</f>
        <v>0.79166666666666663</v>
      </c>
      <c r="E558">
        <v>3000</v>
      </c>
      <c r="F558">
        <v>3000</v>
      </c>
      <c r="G558">
        <v>0</v>
      </c>
    </row>
    <row r="559" spans="1:8" ht="15.75" x14ac:dyDescent="0.25">
      <c r="A559" t="s">
        <v>31</v>
      </c>
      <c r="B559" t="s">
        <v>25</v>
      </c>
      <c r="C559" s="3">
        <f>DATE(2024, 9, 18)</f>
        <v>45553</v>
      </c>
      <c r="D559" s="2">
        <f>TIME(22,0,0)</f>
        <v>0.91666666666666663</v>
      </c>
      <c r="E559">
        <f>19700+442</f>
        <v>20142</v>
      </c>
      <c r="F559">
        <f>19700+442</f>
        <v>20142</v>
      </c>
      <c r="G559">
        <v>3</v>
      </c>
    </row>
    <row r="560" spans="1:8" ht="15.75" x14ac:dyDescent="0.25">
      <c r="A560" t="s">
        <v>31</v>
      </c>
      <c r="B560" t="s">
        <v>25</v>
      </c>
      <c r="C560" s="3">
        <f>DATE(2024, 9, 18)</f>
        <v>45553</v>
      </c>
      <c r="D560" s="2">
        <f>TIME(19,0,0)</f>
        <v>0.79166666666666663</v>
      </c>
      <c r="E560">
        <v>10096</v>
      </c>
      <c r="F560">
        <v>10096</v>
      </c>
      <c r="G560">
        <v>3</v>
      </c>
      <c r="H560" t="s">
        <v>69</v>
      </c>
    </row>
    <row r="561" spans="1:8" ht="15.75" x14ac:dyDescent="0.25">
      <c r="A561" t="s">
        <v>31</v>
      </c>
      <c r="B561" t="s">
        <v>25</v>
      </c>
      <c r="C561" s="3">
        <f>DATE(2024, 9, 19)</f>
        <v>45554</v>
      </c>
      <c r="D561" s="2">
        <f>TIME(22,0,0)</f>
        <v>0.91666666666666663</v>
      </c>
      <c r="E561">
        <f>3476+25305</f>
        <v>28781</v>
      </c>
      <c r="F561">
        <f>3476+25305</f>
        <v>28781</v>
      </c>
      <c r="G561">
        <v>3</v>
      </c>
    </row>
    <row r="562" spans="1:8" ht="15.75" x14ac:dyDescent="0.25">
      <c r="A562" t="s">
        <v>31</v>
      </c>
      <c r="B562" t="s">
        <v>25</v>
      </c>
      <c r="C562" s="3">
        <f>DATE(2024, 9, 19)</f>
        <v>45554</v>
      </c>
      <c r="D562" s="2">
        <f>TIME(19,0,0)</f>
        <v>0.79166666666666663</v>
      </c>
      <c r="E562">
        <f>396+7120</f>
        <v>7516</v>
      </c>
      <c r="F562">
        <f>396+7120</f>
        <v>7516</v>
      </c>
      <c r="G562">
        <v>3</v>
      </c>
      <c r="H562" t="s">
        <v>69</v>
      </c>
    </row>
    <row r="563" spans="1:8" ht="15.75" x14ac:dyDescent="0.25">
      <c r="A563" t="s">
        <v>31</v>
      </c>
      <c r="B563" t="s">
        <v>25</v>
      </c>
      <c r="C563" s="3">
        <f>DATE(2024, 9, 20)</f>
        <v>45555</v>
      </c>
      <c r="D563" s="2">
        <f>TIME(22,0,0)</f>
        <v>0.91666666666666663</v>
      </c>
      <c r="E563">
        <v>138699</v>
      </c>
      <c r="F563">
        <v>138699</v>
      </c>
      <c r="G563">
        <v>3</v>
      </c>
    </row>
    <row r="564" spans="1:8" ht="15.75" x14ac:dyDescent="0.25">
      <c r="A564" t="s">
        <v>31</v>
      </c>
      <c r="B564" t="s">
        <v>25</v>
      </c>
      <c r="C564" s="3">
        <f>DATE(2024, 9, 20)</f>
        <v>45555</v>
      </c>
      <c r="D564" s="2">
        <f>TIME(19,0,0)</f>
        <v>0.79166666666666663</v>
      </c>
      <c r="E564">
        <f>12952+27113</f>
        <v>40065</v>
      </c>
      <c r="F564">
        <f>12952+27113</f>
        <v>40065</v>
      </c>
      <c r="G564">
        <v>3</v>
      </c>
    </row>
    <row r="565" spans="1:8" ht="15.75" x14ac:dyDescent="0.25">
      <c r="A565" t="s">
        <v>31</v>
      </c>
      <c r="B565" t="s">
        <v>25</v>
      </c>
      <c r="C565" s="3">
        <f>DATE(2024, 9, 21)</f>
        <v>45556</v>
      </c>
      <c r="D565" s="2">
        <f>TIME(22,0,0)</f>
        <v>0.91666666666666663</v>
      </c>
      <c r="E565">
        <v>19750</v>
      </c>
      <c r="F565">
        <f>E565+168000</f>
        <v>187750</v>
      </c>
      <c r="G565">
        <v>3</v>
      </c>
    </row>
    <row r="566" spans="1:8" ht="15.75" x14ac:dyDescent="0.25">
      <c r="A566" t="s">
        <v>31</v>
      </c>
      <c r="B566" t="s">
        <v>25</v>
      </c>
      <c r="C566" s="3">
        <f>DATE(2024, 9, 21)</f>
        <v>45556</v>
      </c>
      <c r="D566" s="2">
        <f>TIME(19,0,0)</f>
        <v>0.79166666666666663</v>
      </c>
      <c r="E566">
        <v>8550</v>
      </c>
      <c r="F566">
        <f>8550+168000</f>
        <v>176550</v>
      </c>
      <c r="G566">
        <v>3</v>
      </c>
      <c r="H566" t="s">
        <v>81</v>
      </c>
    </row>
    <row r="567" spans="1:8" ht="15.75" x14ac:dyDescent="0.25">
      <c r="A567" t="s">
        <v>31</v>
      </c>
      <c r="B567" t="s">
        <v>25</v>
      </c>
      <c r="C567" s="3">
        <f>DATE(2024, 9, 22)</f>
        <v>45557</v>
      </c>
      <c r="D567" s="2">
        <f>TIME(22,0,0)</f>
        <v>0.91666666666666663</v>
      </c>
      <c r="E567">
        <f>35840+5268</f>
        <v>41108</v>
      </c>
      <c r="F567">
        <f>168000+E567</f>
        <v>209108</v>
      </c>
      <c r="G567">
        <v>3</v>
      </c>
    </row>
    <row r="568" spans="1:8" ht="15.75" x14ac:dyDescent="0.25">
      <c r="A568" t="s">
        <v>31</v>
      </c>
      <c r="B568" t="s">
        <v>25</v>
      </c>
      <c r="C568" s="3">
        <f>DATE(2024, 9, 22)</f>
        <v>45557</v>
      </c>
      <c r="D568" s="2">
        <f>TIME(19,0,0)</f>
        <v>0.79166666666666663</v>
      </c>
      <c r="E568">
        <f>13524+6241</f>
        <v>19765</v>
      </c>
      <c r="F568">
        <f>168000+E568</f>
        <v>187765</v>
      </c>
      <c r="G568">
        <v>3</v>
      </c>
    </row>
    <row r="569" spans="1:8" ht="15.75" x14ac:dyDescent="0.25">
      <c r="A569" t="s">
        <v>31</v>
      </c>
      <c r="B569" t="s">
        <v>25</v>
      </c>
      <c r="C569" s="3">
        <f>DATE(2024, 9, 23)</f>
        <v>45558</v>
      </c>
      <c r="D569" s="2">
        <f>TIME(19,0,0)</f>
        <v>0.79166666666666663</v>
      </c>
      <c r="E569">
        <f>5261+25782</f>
        <v>31043</v>
      </c>
      <c r="F569">
        <f>168000+E569</f>
        <v>199043</v>
      </c>
      <c r="G569">
        <v>3</v>
      </c>
    </row>
    <row r="570" spans="1:8" ht="15.75" x14ac:dyDescent="0.25">
      <c r="A570" t="s">
        <v>31</v>
      </c>
      <c r="B570" t="s">
        <v>25</v>
      </c>
      <c r="C570" s="3">
        <f>DATE(2024, 9, 23)</f>
        <v>45558</v>
      </c>
      <c r="D570" s="2">
        <f>TIME(22,0,0)</f>
        <v>0.91666666666666663</v>
      </c>
      <c r="E570">
        <v>14126</v>
      </c>
      <c r="F570">
        <f>E570+168000+15000</f>
        <v>197126</v>
      </c>
      <c r="G570">
        <v>3</v>
      </c>
      <c r="H570" t="s">
        <v>87</v>
      </c>
    </row>
    <row r="571" spans="1:8" ht="15.75" x14ac:dyDescent="0.25">
      <c r="A571" t="s">
        <v>31</v>
      </c>
      <c r="B571" t="s">
        <v>25</v>
      </c>
      <c r="C571" s="3">
        <f>DATE(2024, 9, 24)</f>
        <v>45559</v>
      </c>
      <c r="D571" s="2">
        <f>TIME(19,0,0)</f>
        <v>0.79166666666666663</v>
      </c>
      <c r="E571">
        <v>6045</v>
      </c>
      <c r="F571">
        <f>E571+168000+15000</f>
        <v>189045</v>
      </c>
      <c r="G571">
        <v>3</v>
      </c>
    </row>
    <row r="572" spans="1:8" ht="15.75" x14ac:dyDescent="0.25">
      <c r="A572" t="s">
        <v>58</v>
      </c>
      <c r="B572" t="s">
        <v>59</v>
      </c>
      <c r="C572" s="3">
        <f>DATE(2024, 9, 17)</f>
        <v>45552</v>
      </c>
      <c r="D572" s="2">
        <f>TIME(22,0,0)</f>
        <v>0.91666666666666663</v>
      </c>
      <c r="E572">
        <v>16564</v>
      </c>
      <c r="F572">
        <v>16564</v>
      </c>
      <c r="G572">
        <v>3</v>
      </c>
    </row>
    <row r="573" spans="1:8" ht="15.75" x14ac:dyDescent="0.25">
      <c r="A573" t="s">
        <v>58</v>
      </c>
      <c r="B573" t="s">
        <v>59</v>
      </c>
      <c r="C573" s="3">
        <f>DATE(2024, 9, 17)</f>
        <v>45552</v>
      </c>
      <c r="D573" s="2">
        <f>TIME(19,0,0)</f>
        <v>0.79166666666666663</v>
      </c>
      <c r="E573">
        <v>3000</v>
      </c>
      <c r="F573">
        <v>3000</v>
      </c>
      <c r="G573">
        <v>0</v>
      </c>
    </row>
    <row r="574" spans="1:8" ht="15.75" x14ac:dyDescent="0.25">
      <c r="A574" t="s">
        <v>58</v>
      </c>
      <c r="B574" t="s">
        <v>59</v>
      </c>
      <c r="C574" s="3">
        <f>DATE(2024, 9, 18)</f>
        <v>45553</v>
      </c>
      <c r="D574" s="2">
        <f>TIME(22,0,0)</f>
        <v>0.91666666666666663</v>
      </c>
      <c r="E574">
        <f>1180+29282</f>
        <v>30462</v>
      </c>
      <c r="F574">
        <f>1180+29282</f>
        <v>30462</v>
      </c>
      <c r="G574">
        <v>3</v>
      </c>
    </row>
    <row r="575" spans="1:8" ht="15.75" x14ac:dyDescent="0.25">
      <c r="A575" t="s">
        <v>58</v>
      </c>
      <c r="B575" t="s">
        <v>59</v>
      </c>
      <c r="C575" s="3">
        <f>DATE(2024, 9, 18)</f>
        <v>45553</v>
      </c>
      <c r="D575" s="2">
        <f>TIME(19,0,0)</f>
        <v>0.79166666666666663</v>
      </c>
      <c r="E575">
        <f>1200+23764</f>
        <v>24964</v>
      </c>
      <c r="F575">
        <f>1200+23764</f>
        <v>24964</v>
      </c>
      <c r="G575">
        <v>3</v>
      </c>
    </row>
    <row r="576" spans="1:8" ht="15.75" x14ac:dyDescent="0.25">
      <c r="A576" t="s">
        <v>58</v>
      </c>
      <c r="B576" t="s">
        <v>59</v>
      </c>
      <c r="C576" s="3">
        <f>DATE(2024, 9, 19)</f>
        <v>45554</v>
      </c>
      <c r="D576" s="2">
        <f>TIME(22,0,0)</f>
        <v>0.91666666666666663</v>
      </c>
      <c r="E576">
        <v>47147</v>
      </c>
      <c r="F576">
        <v>47147</v>
      </c>
      <c r="G576">
        <v>3</v>
      </c>
    </row>
    <row r="577" spans="1:8" ht="15.75" x14ac:dyDescent="0.25">
      <c r="A577" t="s">
        <v>58</v>
      </c>
      <c r="B577" t="s">
        <v>59</v>
      </c>
      <c r="C577" s="3">
        <f>DATE(2024, 9, 19)</f>
        <v>45554</v>
      </c>
      <c r="D577" s="2">
        <f>TIME(19,0,0)</f>
        <v>0.79166666666666663</v>
      </c>
      <c r="E577">
        <v>35188</v>
      </c>
      <c r="F577">
        <v>35188</v>
      </c>
      <c r="G577">
        <v>3</v>
      </c>
    </row>
    <row r="578" spans="1:8" ht="15.75" x14ac:dyDescent="0.25">
      <c r="A578" t="s">
        <v>58</v>
      </c>
      <c r="B578" t="s">
        <v>59</v>
      </c>
      <c r="C578" s="3">
        <f>DATE(2024, 9, 20)</f>
        <v>45555</v>
      </c>
      <c r="D578" s="2">
        <f>TIME(19,0,0)</f>
        <v>0.79166666666666663</v>
      </c>
      <c r="E578">
        <v>53517</v>
      </c>
      <c r="F578">
        <v>53517</v>
      </c>
      <c r="G578">
        <v>3</v>
      </c>
    </row>
    <row r="579" spans="1:8" ht="15.75" x14ac:dyDescent="0.25">
      <c r="A579" t="s">
        <v>58</v>
      </c>
      <c r="B579" t="s">
        <v>59</v>
      </c>
      <c r="C579" s="3">
        <f>DATE(2024, 9, 20)</f>
        <v>45555</v>
      </c>
      <c r="D579" s="2">
        <f>TIME(22,0,0)</f>
        <v>0.91666666666666663</v>
      </c>
      <c r="E579">
        <v>36771</v>
      </c>
      <c r="F579">
        <f>E579+24000</f>
        <v>60771</v>
      </c>
      <c r="G579">
        <v>3</v>
      </c>
      <c r="H579" t="s">
        <v>80</v>
      </c>
    </row>
    <row r="580" spans="1:8" ht="15.75" x14ac:dyDescent="0.25">
      <c r="A580" t="s">
        <v>58</v>
      </c>
      <c r="B580" t="s">
        <v>59</v>
      </c>
      <c r="C580" s="3">
        <f>DATE(2024, 9, 21)</f>
        <v>45556</v>
      </c>
      <c r="D580" s="2">
        <f>TIME(22,0,0)</f>
        <v>0.91666666666666663</v>
      </c>
      <c r="E580">
        <v>56500</v>
      </c>
      <c r="F580">
        <f>56500+26000</f>
        <v>82500</v>
      </c>
      <c r="G580">
        <v>3</v>
      </c>
    </row>
    <row r="581" spans="1:8" ht="15.75" x14ac:dyDescent="0.25">
      <c r="A581" t="s">
        <v>58</v>
      </c>
      <c r="B581" t="s">
        <v>59</v>
      </c>
      <c r="C581" s="3">
        <f>DATE(2024, 9, 21)</f>
        <v>45556</v>
      </c>
      <c r="D581" s="2">
        <f>TIME(19,0,0)</f>
        <v>0.79166666666666663</v>
      </c>
      <c r="E581">
        <v>45220</v>
      </c>
      <c r="F581">
        <f>E581+24000</f>
        <v>69220</v>
      </c>
      <c r="G581">
        <v>3</v>
      </c>
    </row>
    <row r="582" spans="1:8" ht="15.75" x14ac:dyDescent="0.25">
      <c r="A582" t="s">
        <v>58</v>
      </c>
      <c r="B582" t="s">
        <v>59</v>
      </c>
      <c r="C582" s="3">
        <f>DATE(2024, 9, 22)</f>
        <v>45557</v>
      </c>
      <c r="D582" s="2">
        <f>TIME(22,0,0)</f>
        <v>0.91666666666666663</v>
      </c>
      <c r="E582">
        <f>78980+1903</f>
        <v>80883</v>
      </c>
      <c r="F582">
        <f>E582+24000</f>
        <v>104883</v>
      </c>
      <c r="G582">
        <v>3</v>
      </c>
    </row>
    <row r="583" spans="1:8" ht="15.75" x14ac:dyDescent="0.25">
      <c r="A583" t="s">
        <v>58</v>
      </c>
      <c r="B583" t="s">
        <v>59</v>
      </c>
      <c r="C583" s="3">
        <f>DATE(2024, 9, 22)</f>
        <v>45557</v>
      </c>
      <c r="D583" s="2">
        <f>TIME(19,0,0)</f>
        <v>0.79166666666666663</v>
      </c>
      <c r="E583">
        <f>64230+1773</f>
        <v>66003</v>
      </c>
      <c r="F583">
        <f>E583+24000</f>
        <v>90003</v>
      </c>
      <c r="G583">
        <v>3</v>
      </c>
    </row>
    <row r="584" spans="1:8" ht="15.75" x14ac:dyDescent="0.25">
      <c r="A584" t="s">
        <v>58</v>
      </c>
      <c r="B584" t="s">
        <v>59</v>
      </c>
      <c r="C584" s="3">
        <f>DATE(2024, 9, 23)</f>
        <v>45558</v>
      </c>
      <c r="D584" s="2">
        <f>TIME(19,0,0)</f>
        <v>0.79166666666666663</v>
      </c>
      <c r="E584">
        <v>87868</v>
      </c>
      <c r="F584">
        <f>E584+24000</f>
        <v>111868</v>
      </c>
      <c r="G584">
        <v>3</v>
      </c>
    </row>
    <row r="585" spans="1:8" ht="15.75" x14ac:dyDescent="0.25">
      <c r="A585" t="s">
        <v>58</v>
      </c>
      <c r="B585" t="s">
        <v>59</v>
      </c>
      <c r="C585" s="3">
        <f>DATE(2024, 9, 23)</f>
        <v>45558</v>
      </c>
      <c r="D585" s="2">
        <f>TIME(22,0,0)</f>
        <v>0.91666666666666663</v>
      </c>
      <c r="E585">
        <v>73000</v>
      </c>
      <c r="F585">
        <f>E585+24000</f>
        <v>97000</v>
      </c>
      <c r="G585">
        <v>3</v>
      </c>
    </row>
    <row r="586" spans="1:8" ht="15.75" x14ac:dyDescent="0.25">
      <c r="A586" t="s">
        <v>58</v>
      </c>
      <c r="B586" t="s">
        <v>59</v>
      </c>
      <c r="C586" s="3">
        <f>DATE(2024, 9, 24)</f>
        <v>45559</v>
      </c>
      <c r="D586" s="2">
        <f>TIME(19,0,0)</f>
        <v>0.79166666666666663</v>
      </c>
      <c r="E586">
        <v>1200</v>
      </c>
      <c r="F586">
        <f>E586+24000+75000</f>
        <v>100200</v>
      </c>
      <c r="G586">
        <v>3</v>
      </c>
      <c r="H586" t="s">
        <v>92</v>
      </c>
    </row>
    <row r="587" spans="1:8" ht="15.75" x14ac:dyDescent="0.25">
      <c r="A587" t="s">
        <v>57</v>
      </c>
      <c r="B587" t="s">
        <v>47</v>
      </c>
      <c r="C587" s="3">
        <f>DATE(2024, 9, 17)</f>
        <v>45552</v>
      </c>
      <c r="D587" s="2">
        <f>TIME(19,0,0)</f>
        <v>0.79166666666666663</v>
      </c>
    </row>
    <row r="588" spans="1:8" ht="15.75" x14ac:dyDescent="0.25">
      <c r="A588" t="s">
        <v>57</v>
      </c>
      <c r="B588" t="s">
        <v>47</v>
      </c>
      <c r="C588" s="3">
        <f>DATE(2024, 9, 17)</f>
        <v>45552</v>
      </c>
      <c r="D588" s="2">
        <f>TIME(22,0,0)</f>
        <v>0.91666666666666663</v>
      </c>
    </row>
    <row r="589" spans="1:8" ht="15.75" x14ac:dyDescent="0.25">
      <c r="A589" t="s">
        <v>57</v>
      </c>
      <c r="B589" t="s">
        <v>47</v>
      </c>
      <c r="C589" s="3">
        <f>DATE(2024, 9, 18)</f>
        <v>45553</v>
      </c>
      <c r="D589" s="2">
        <f>TIME(19,0,0)</f>
        <v>0.79166666666666663</v>
      </c>
    </row>
    <row r="590" spans="1:8" ht="15.75" x14ac:dyDescent="0.25">
      <c r="A590" t="s">
        <v>57</v>
      </c>
      <c r="B590" t="s">
        <v>47</v>
      </c>
      <c r="C590" s="3">
        <f>DATE(2024, 9, 18)</f>
        <v>45553</v>
      </c>
      <c r="D590" s="2">
        <f>TIME(22,0,0)</f>
        <v>0.91666666666666663</v>
      </c>
    </row>
    <row r="591" spans="1:8" ht="15.75" x14ac:dyDescent="0.25">
      <c r="A591" t="s">
        <v>57</v>
      </c>
      <c r="B591" t="s">
        <v>47</v>
      </c>
      <c r="C591" s="3">
        <f>DATE(2024, 9, 19)</f>
        <v>45554</v>
      </c>
      <c r="D591" s="2">
        <f>TIME(19,0,0)</f>
        <v>0.79166666666666663</v>
      </c>
    </row>
    <row r="592" spans="1:8" ht="15.75" x14ac:dyDescent="0.25">
      <c r="A592" t="s">
        <v>57</v>
      </c>
      <c r="B592" t="s">
        <v>47</v>
      </c>
      <c r="C592" s="3">
        <f>DATE(2024, 9, 19)</f>
        <v>45554</v>
      </c>
      <c r="D592" s="2">
        <f>TIME(22,0,0)</f>
        <v>0.91666666666666663</v>
      </c>
    </row>
    <row r="593" spans="1:4" ht="15.75" x14ac:dyDescent="0.25">
      <c r="A593" t="s">
        <v>57</v>
      </c>
      <c r="B593" t="s">
        <v>47</v>
      </c>
      <c r="C593" s="3">
        <f>DATE(2024, 9, 20)</f>
        <v>45555</v>
      </c>
      <c r="D593" s="2">
        <f>TIME(19,0,0)</f>
        <v>0.79166666666666663</v>
      </c>
    </row>
    <row r="594" spans="1:4" ht="15.75" x14ac:dyDescent="0.25">
      <c r="A594" t="s">
        <v>57</v>
      </c>
      <c r="B594" t="s">
        <v>47</v>
      </c>
      <c r="C594" s="3">
        <f>DATE(2024, 9, 20)</f>
        <v>45555</v>
      </c>
      <c r="D594" s="2">
        <f>TIME(22,0,0)</f>
        <v>0.91666666666666663</v>
      </c>
    </row>
    <row r="595" spans="1:4" ht="15.75" x14ac:dyDescent="0.25">
      <c r="A595" t="s">
        <v>57</v>
      </c>
      <c r="B595" t="s">
        <v>47</v>
      </c>
      <c r="C595" s="3">
        <f>DATE(2024, 9, 21)</f>
        <v>45556</v>
      </c>
      <c r="D595" s="2">
        <f>TIME(19,0,0)</f>
        <v>0.79166666666666663</v>
      </c>
    </row>
    <row r="596" spans="1:4" ht="15.75" x14ac:dyDescent="0.25">
      <c r="A596" t="s">
        <v>57</v>
      </c>
      <c r="B596" t="s">
        <v>47</v>
      </c>
      <c r="C596" s="3">
        <f>DATE(2024, 9, 21)</f>
        <v>45556</v>
      </c>
      <c r="D596" s="2">
        <f>TIME(22,0,0)</f>
        <v>0.91666666666666663</v>
      </c>
    </row>
    <row r="597" spans="1:4" ht="15.75" x14ac:dyDescent="0.25">
      <c r="A597" t="s">
        <v>57</v>
      </c>
      <c r="B597" t="s">
        <v>47</v>
      </c>
      <c r="C597" s="3">
        <f>DATE(2024, 9, 22)</f>
        <v>45557</v>
      </c>
      <c r="D597" s="2">
        <f>TIME(19,0,0)</f>
        <v>0.79166666666666663</v>
      </c>
    </row>
    <row r="598" spans="1:4" ht="15.75" x14ac:dyDescent="0.25">
      <c r="A598" t="s">
        <v>57</v>
      </c>
      <c r="B598" t="s">
        <v>47</v>
      </c>
      <c r="C598" s="3">
        <f>DATE(2024, 9, 22)</f>
        <v>45557</v>
      </c>
      <c r="D598" s="2">
        <f>TIME(22,0,0)</f>
        <v>0.91666666666666663</v>
      </c>
    </row>
    <row r="599" spans="1:4" ht="15.75" x14ac:dyDescent="0.25">
      <c r="A599" t="s">
        <v>57</v>
      </c>
      <c r="B599" t="s">
        <v>47</v>
      </c>
      <c r="C599" s="3">
        <f>DATE(2024, 9, 23)</f>
        <v>45558</v>
      </c>
      <c r="D599" s="2">
        <f>TIME(19,0,0)</f>
        <v>0.79166666666666663</v>
      </c>
    </row>
    <row r="600" spans="1:4" ht="15.75" x14ac:dyDescent="0.25">
      <c r="A600" t="s">
        <v>57</v>
      </c>
      <c r="B600" t="s">
        <v>47</v>
      </c>
      <c r="C600" s="3">
        <f>DATE(2024, 9, 23)</f>
        <v>45558</v>
      </c>
      <c r="D600" s="2">
        <f>TIME(22,0,0)</f>
        <v>0.91666666666666663</v>
      </c>
    </row>
    <row r="601" spans="1:4" ht="15.75" x14ac:dyDescent="0.25">
      <c r="A601" t="s">
        <v>57</v>
      </c>
      <c r="B601" t="s">
        <v>47</v>
      </c>
      <c r="C601" s="3">
        <f>DATE(2024, 9, 24)</f>
        <v>45559</v>
      </c>
      <c r="D601" s="2">
        <f>TIME(19,0,0)</f>
        <v>0.79166666666666663</v>
      </c>
    </row>
    <row r="602" spans="1:4" ht="15.75" x14ac:dyDescent="0.25">
      <c r="A602" t="s">
        <v>38</v>
      </c>
      <c r="B602" t="s">
        <v>41</v>
      </c>
      <c r="C602" s="3">
        <f>DATE(2024, 9, 17)</f>
        <v>45552</v>
      </c>
      <c r="D602" s="2">
        <f>TIME(19,0,0)</f>
        <v>0.79166666666666663</v>
      </c>
    </row>
    <row r="603" spans="1:4" ht="15.75" x14ac:dyDescent="0.25">
      <c r="A603" t="s">
        <v>38</v>
      </c>
      <c r="B603" t="s">
        <v>41</v>
      </c>
      <c r="C603" s="3">
        <f>DATE(2024, 9, 17)</f>
        <v>45552</v>
      </c>
      <c r="D603" s="2">
        <f>TIME(22,0,0)</f>
        <v>0.91666666666666663</v>
      </c>
    </row>
    <row r="604" spans="1:4" ht="15.75" x14ac:dyDescent="0.25">
      <c r="A604" t="s">
        <v>38</v>
      </c>
      <c r="B604" t="s">
        <v>41</v>
      </c>
      <c r="C604" s="3">
        <f>DATE(2024, 9, 18)</f>
        <v>45553</v>
      </c>
      <c r="D604" s="2">
        <f>TIME(19,0,0)</f>
        <v>0.79166666666666663</v>
      </c>
    </row>
    <row r="605" spans="1:4" ht="15.75" x14ac:dyDescent="0.25">
      <c r="A605" t="s">
        <v>38</v>
      </c>
      <c r="B605" t="s">
        <v>41</v>
      </c>
      <c r="C605" s="3">
        <f>DATE(2024, 9, 18)</f>
        <v>45553</v>
      </c>
      <c r="D605" s="2">
        <f>TIME(22,0,0)</f>
        <v>0.91666666666666663</v>
      </c>
    </row>
    <row r="606" spans="1:4" ht="15.75" x14ac:dyDescent="0.25">
      <c r="A606" t="s">
        <v>38</v>
      </c>
      <c r="B606" t="s">
        <v>41</v>
      </c>
      <c r="C606" s="3">
        <f>DATE(2024, 9, 19)</f>
        <v>45554</v>
      </c>
      <c r="D606" s="2">
        <f>TIME(19,0,0)</f>
        <v>0.79166666666666663</v>
      </c>
    </row>
    <row r="607" spans="1:4" ht="15.75" x14ac:dyDescent="0.25">
      <c r="A607" t="s">
        <v>38</v>
      </c>
      <c r="B607" t="s">
        <v>41</v>
      </c>
      <c r="C607" s="3">
        <f>DATE(2024, 9, 19)</f>
        <v>45554</v>
      </c>
      <c r="D607" s="2">
        <f>TIME(22,0,0)</f>
        <v>0.91666666666666663</v>
      </c>
    </row>
    <row r="608" spans="1:4" ht="15.75" x14ac:dyDescent="0.25">
      <c r="A608" t="s">
        <v>38</v>
      </c>
      <c r="B608" t="s">
        <v>41</v>
      </c>
      <c r="C608" s="3">
        <f>DATE(2024, 9, 20)</f>
        <v>45555</v>
      </c>
      <c r="D608" s="2">
        <f>TIME(19,0,0)</f>
        <v>0.79166666666666663</v>
      </c>
    </row>
    <row r="609" spans="1:8" ht="15.75" x14ac:dyDescent="0.25">
      <c r="A609" t="s">
        <v>38</v>
      </c>
      <c r="B609" t="s">
        <v>41</v>
      </c>
      <c r="C609" s="3">
        <f>DATE(2024, 9, 20)</f>
        <v>45555</v>
      </c>
      <c r="D609" s="2">
        <f>TIME(22,0,0)</f>
        <v>0.91666666666666663</v>
      </c>
    </row>
    <row r="610" spans="1:8" ht="15.75" x14ac:dyDescent="0.25">
      <c r="A610" t="s">
        <v>38</v>
      </c>
      <c r="B610" t="s">
        <v>41</v>
      </c>
      <c r="C610" s="3">
        <f>DATE(2024, 9, 21)</f>
        <v>45556</v>
      </c>
      <c r="D610" s="2">
        <f>TIME(19,0,0)</f>
        <v>0.79166666666666663</v>
      </c>
    </row>
    <row r="611" spans="1:8" ht="15.75" x14ac:dyDescent="0.25">
      <c r="A611" t="s">
        <v>38</v>
      </c>
      <c r="B611" t="s">
        <v>41</v>
      </c>
      <c r="C611" s="3">
        <f>DATE(2024, 9, 21)</f>
        <v>45556</v>
      </c>
      <c r="D611" s="2">
        <f>TIME(22,0,0)</f>
        <v>0.91666666666666663</v>
      </c>
    </row>
    <row r="612" spans="1:8" ht="15.75" x14ac:dyDescent="0.25">
      <c r="A612" t="s">
        <v>38</v>
      </c>
      <c r="B612" t="s">
        <v>41</v>
      </c>
      <c r="C612" s="3">
        <f>DATE(2024, 9, 22)</f>
        <v>45557</v>
      </c>
      <c r="D612" s="2">
        <f>TIME(19,0,0)</f>
        <v>0.79166666666666663</v>
      </c>
    </row>
    <row r="613" spans="1:8" ht="15.75" x14ac:dyDescent="0.25">
      <c r="A613" t="s">
        <v>38</v>
      </c>
      <c r="B613" t="s">
        <v>41</v>
      </c>
      <c r="C613" s="3">
        <f>DATE(2024, 9, 22)</f>
        <v>45557</v>
      </c>
      <c r="D613" s="2">
        <f>TIME(22,0,0)</f>
        <v>0.91666666666666663</v>
      </c>
    </row>
    <row r="614" spans="1:8" ht="15.75" x14ac:dyDescent="0.25">
      <c r="A614" t="s">
        <v>38</v>
      </c>
      <c r="B614" t="s">
        <v>41</v>
      </c>
      <c r="C614" s="3">
        <f>DATE(2024, 9, 23)</f>
        <v>45558</v>
      </c>
      <c r="D614" s="2">
        <f>TIME(19,0,0)</f>
        <v>0.79166666666666663</v>
      </c>
    </row>
    <row r="615" spans="1:8" ht="15.75" x14ac:dyDescent="0.25">
      <c r="A615" t="s">
        <v>38</v>
      </c>
      <c r="B615" t="s">
        <v>41</v>
      </c>
      <c r="C615" s="3">
        <f>DATE(2024, 9, 23)</f>
        <v>45558</v>
      </c>
      <c r="D615" s="2">
        <f>TIME(22,0,0)</f>
        <v>0.91666666666666663</v>
      </c>
    </row>
    <row r="616" spans="1:8" ht="15.75" x14ac:dyDescent="0.25">
      <c r="A616" t="s">
        <v>38</v>
      </c>
      <c r="B616" t="s">
        <v>41</v>
      </c>
      <c r="C616" s="3">
        <f>DATE(2024, 9, 24)</f>
        <v>45559</v>
      </c>
      <c r="D616" s="2">
        <f>TIME(19,0,0)</f>
        <v>0.79166666666666663</v>
      </c>
    </row>
    <row r="617" spans="1:8" ht="15.75" x14ac:dyDescent="0.25">
      <c r="A617" t="s">
        <v>13</v>
      </c>
      <c r="B617" t="s">
        <v>18</v>
      </c>
      <c r="C617" s="3">
        <f>DATE(2024, 9, 17)</f>
        <v>45552</v>
      </c>
      <c r="D617" s="2">
        <f>TIME(19,0,0)</f>
        <v>0.79166666666666663</v>
      </c>
      <c r="E617" s="1"/>
      <c r="F617" s="1"/>
      <c r="G617" s="1"/>
      <c r="H617" s="1"/>
    </row>
    <row r="618" spans="1:8" ht="15.75" x14ac:dyDescent="0.25">
      <c r="A618" t="s">
        <v>13</v>
      </c>
      <c r="B618" t="s">
        <v>18</v>
      </c>
      <c r="C618" s="3">
        <f>DATE(2024, 9, 17)</f>
        <v>45552</v>
      </c>
      <c r="D618" s="2">
        <f>TIME(22,0,0)</f>
        <v>0.91666666666666663</v>
      </c>
    </row>
    <row r="619" spans="1:8" ht="15.75" x14ac:dyDescent="0.25">
      <c r="A619" t="s">
        <v>13</v>
      </c>
      <c r="B619" t="s">
        <v>18</v>
      </c>
      <c r="C619" s="3">
        <f>DATE(2024, 9, 18)</f>
        <v>45553</v>
      </c>
      <c r="D619" s="2">
        <f>TIME(19,0,0)</f>
        <v>0.79166666666666663</v>
      </c>
    </row>
    <row r="620" spans="1:8" ht="15.75" x14ac:dyDescent="0.25">
      <c r="A620" t="s">
        <v>13</v>
      </c>
      <c r="B620" t="s">
        <v>18</v>
      </c>
      <c r="C620" s="3">
        <f>DATE(2024, 9, 18)</f>
        <v>45553</v>
      </c>
      <c r="D620" s="2">
        <f>TIME(22,0,0)</f>
        <v>0.91666666666666663</v>
      </c>
    </row>
    <row r="621" spans="1:8" ht="15.75" x14ac:dyDescent="0.25">
      <c r="A621" t="s">
        <v>13</v>
      </c>
      <c r="B621" t="s">
        <v>18</v>
      </c>
      <c r="C621" s="3">
        <f>DATE(2024, 9, 19)</f>
        <v>45554</v>
      </c>
      <c r="D621" s="2">
        <f>TIME(19,0,0)</f>
        <v>0.79166666666666663</v>
      </c>
    </row>
    <row r="622" spans="1:8" ht="15.75" x14ac:dyDescent="0.25">
      <c r="A622" t="s">
        <v>13</v>
      </c>
      <c r="B622" t="s">
        <v>18</v>
      </c>
      <c r="C622" s="3">
        <f>DATE(2024, 9, 19)</f>
        <v>45554</v>
      </c>
      <c r="D622" s="2">
        <f>TIME(22,0,0)</f>
        <v>0.91666666666666663</v>
      </c>
    </row>
    <row r="623" spans="1:8" ht="15.75" x14ac:dyDescent="0.25">
      <c r="A623" t="s">
        <v>13</v>
      </c>
      <c r="B623" t="s">
        <v>18</v>
      </c>
      <c r="C623" s="3">
        <f>DATE(2024, 9, 20)</f>
        <v>45555</v>
      </c>
      <c r="D623" s="2">
        <f>TIME(19,0,0)</f>
        <v>0.79166666666666663</v>
      </c>
    </row>
    <row r="624" spans="1:8" ht="15.75" x14ac:dyDescent="0.25">
      <c r="A624" t="s">
        <v>13</v>
      </c>
      <c r="B624" t="s">
        <v>18</v>
      </c>
      <c r="C624" s="3">
        <f>DATE(2024, 9, 20)</f>
        <v>45555</v>
      </c>
      <c r="D624" s="2">
        <f>TIME(22,0,0)</f>
        <v>0.91666666666666663</v>
      </c>
    </row>
    <row r="625" spans="1:4" ht="15.75" x14ac:dyDescent="0.25">
      <c r="A625" t="s">
        <v>13</v>
      </c>
      <c r="B625" t="s">
        <v>18</v>
      </c>
      <c r="C625" s="3">
        <f>DATE(2024, 9, 21)</f>
        <v>45556</v>
      </c>
      <c r="D625" s="2">
        <f>TIME(19,0,0)</f>
        <v>0.79166666666666663</v>
      </c>
    </row>
    <row r="626" spans="1:4" ht="15.75" x14ac:dyDescent="0.25">
      <c r="A626" t="s">
        <v>13</v>
      </c>
      <c r="B626" t="s">
        <v>18</v>
      </c>
      <c r="C626" s="3">
        <f>DATE(2024, 9, 21)</f>
        <v>45556</v>
      </c>
      <c r="D626" s="2">
        <f>TIME(22,0,0)</f>
        <v>0.91666666666666663</v>
      </c>
    </row>
    <row r="627" spans="1:4" ht="15.75" x14ac:dyDescent="0.25">
      <c r="A627" t="s">
        <v>13</v>
      </c>
      <c r="B627" t="s">
        <v>18</v>
      </c>
      <c r="C627" s="3">
        <f>DATE(2024, 9, 22)</f>
        <v>45557</v>
      </c>
      <c r="D627" s="2">
        <f>TIME(19,0,0)</f>
        <v>0.79166666666666663</v>
      </c>
    </row>
    <row r="628" spans="1:4" ht="15.75" x14ac:dyDescent="0.25">
      <c r="A628" t="s">
        <v>13</v>
      </c>
      <c r="B628" t="s">
        <v>18</v>
      </c>
      <c r="C628" s="3">
        <f>DATE(2024, 9, 22)</f>
        <v>45557</v>
      </c>
      <c r="D628" s="2">
        <f>TIME(22,0,0)</f>
        <v>0.91666666666666663</v>
      </c>
    </row>
    <row r="629" spans="1:4" ht="15.75" x14ac:dyDescent="0.25">
      <c r="A629" t="s">
        <v>13</v>
      </c>
      <c r="B629" t="s">
        <v>18</v>
      </c>
      <c r="C629" s="3">
        <f>DATE(2024, 9, 23)</f>
        <v>45558</v>
      </c>
      <c r="D629" s="2">
        <f>TIME(19,0,0)</f>
        <v>0.79166666666666663</v>
      </c>
    </row>
    <row r="630" spans="1:4" ht="15.75" x14ac:dyDescent="0.25">
      <c r="A630" t="s">
        <v>13</v>
      </c>
      <c r="B630" t="s">
        <v>18</v>
      </c>
      <c r="C630" s="3">
        <f>DATE(2024, 9, 23)</f>
        <v>45558</v>
      </c>
      <c r="D630" s="2">
        <f>TIME(22,0,0)</f>
        <v>0.91666666666666663</v>
      </c>
    </row>
    <row r="631" spans="1:4" ht="15.75" x14ac:dyDescent="0.25">
      <c r="A631" t="s">
        <v>13</v>
      </c>
      <c r="B631" t="s">
        <v>18</v>
      </c>
      <c r="C631" s="3">
        <f>DATE(2024, 9, 24)</f>
        <v>45559</v>
      </c>
      <c r="D631" s="2">
        <f>TIME(19,0,0)</f>
        <v>0.79166666666666663</v>
      </c>
    </row>
    <row r="632" spans="1:4" ht="15.75" x14ac:dyDescent="0.25">
      <c r="A632" t="s">
        <v>48</v>
      </c>
      <c r="B632" t="s">
        <v>50</v>
      </c>
      <c r="C632" s="3">
        <f>DATE(2024, 9, 17)</f>
        <v>45552</v>
      </c>
      <c r="D632" s="2">
        <f>TIME(19,0,0)</f>
        <v>0.79166666666666663</v>
      </c>
    </row>
    <row r="633" spans="1:4" ht="15.75" x14ac:dyDescent="0.25">
      <c r="A633" t="s">
        <v>48</v>
      </c>
      <c r="B633" t="s">
        <v>50</v>
      </c>
      <c r="C633" s="3">
        <f>DATE(2024, 9, 17)</f>
        <v>45552</v>
      </c>
      <c r="D633" s="2">
        <f>TIME(22,0,0)</f>
        <v>0.91666666666666663</v>
      </c>
    </row>
    <row r="634" spans="1:4" ht="15.75" x14ac:dyDescent="0.25">
      <c r="A634" t="s">
        <v>48</v>
      </c>
      <c r="B634" t="s">
        <v>50</v>
      </c>
      <c r="C634" s="3">
        <f>DATE(2024, 9, 18)</f>
        <v>45553</v>
      </c>
      <c r="D634" s="2">
        <f>TIME(19,0,0)</f>
        <v>0.79166666666666663</v>
      </c>
    </row>
    <row r="635" spans="1:4" ht="15.75" x14ac:dyDescent="0.25">
      <c r="A635" t="s">
        <v>48</v>
      </c>
      <c r="B635" t="s">
        <v>50</v>
      </c>
      <c r="C635" s="3">
        <f>DATE(2024, 9, 18)</f>
        <v>45553</v>
      </c>
      <c r="D635" s="2">
        <f>TIME(22,0,0)</f>
        <v>0.91666666666666663</v>
      </c>
    </row>
    <row r="636" spans="1:4" ht="15.75" x14ac:dyDescent="0.25">
      <c r="A636" t="s">
        <v>48</v>
      </c>
      <c r="B636" t="s">
        <v>50</v>
      </c>
      <c r="C636" s="3">
        <f>DATE(2024, 9, 19)</f>
        <v>45554</v>
      </c>
      <c r="D636" s="2">
        <f>TIME(19,0,0)</f>
        <v>0.79166666666666663</v>
      </c>
    </row>
    <row r="637" spans="1:4" ht="15.75" x14ac:dyDescent="0.25">
      <c r="A637" t="s">
        <v>48</v>
      </c>
      <c r="B637" t="s">
        <v>50</v>
      </c>
      <c r="C637" s="3">
        <f>DATE(2024, 9, 19)</f>
        <v>45554</v>
      </c>
      <c r="D637" s="2">
        <f>TIME(22,0,0)</f>
        <v>0.91666666666666663</v>
      </c>
    </row>
    <row r="638" spans="1:4" ht="15.75" x14ac:dyDescent="0.25">
      <c r="A638" t="s">
        <v>48</v>
      </c>
      <c r="B638" t="s">
        <v>50</v>
      </c>
      <c r="C638" s="3">
        <f>DATE(2024, 9, 20)</f>
        <v>45555</v>
      </c>
      <c r="D638" s="2">
        <f>TIME(19,0,0)</f>
        <v>0.79166666666666663</v>
      </c>
    </row>
    <row r="639" spans="1:4" ht="15.75" x14ac:dyDescent="0.25">
      <c r="A639" t="s">
        <v>48</v>
      </c>
      <c r="B639" t="s">
        <v>50</v>
      </c>
      <c r="C639" s="3">
        <f>DATE(2024, 9, 20)</f>
        <v>45555</v>
      </c>
      <c r="D639" s="2">
        <f>TIME(22,0,0)</f>
        <v>0.91666666666666663</v>
      </c>
    </row>
    <row r="640" spans="1:4" ht="15.75" x14ac:dyDescent="0.25">
      <c r="A640" t="s">
        <v>48</v>
      </c>
      <c r="B640" t="s">
        <v>50</v>
      </c>
      <c r="C640" s="3">
        <f>DATE(2024, 9, 21)</f>
        <v>45556</v>
      </c>
      <c r="D640" s="2">
        <f>TIME(19,0,0)</f>
        <v>0.79166666666666663</v>
      </c>
    </row>
    <row r="641" spans="1:8" ht="15.75" x14ac:dyDescent="0.25">
      <c r="A641" t="s">
        <v>48</v>
      </c>
      <c r="B641" t="s">
        <v>50</v>
      </c>
      <c r="C641" s="3">
        <f>DATE(2024, 9, 21)</f>
        <v>45556</v>
      </c>
      <c r="D641" s="2">
        <f>TIME(22,0,0)</f>
        <v>0.91666666666666663</v>
      </c>
    </row>
    <row r="642" spans="1:8" ht="15.75" x14ac:dyDescent="0.25">
      <c r="A642" t="s">
        <v>48</v>
      </c>
      <c r="B642" t="s">
        <v>50</v>
      </c>
      <c r="C642" s="3">
        <f>DATE(2024, 9, 22)</f>
        <v>45557</v>
      </c>
      <c r="D642" s="2">
        <f>TIME(19,0,0)</f>
        <v>0.79166666666666663</v>
      </c>
    </row>
    <row r="643" spans="1:8" ht="15.75" x14ac:dyDescent="0.25">
      <c r="A643" t="s">
        <v>48</v>
      </c>
      <c r="B643" t="s">
        <v>50</v>
      </c>
      <c r="C643" s="3">
        <f>DATE(2024, 9, 22)</f>
        <v>45557</v>
      </c>
      <c r="D643" s="2">
        <f>TIME(22,0,0)</f>
        <v>0.91666666666666663</v>
      </c>
    </row>
    <row r="644" spans="1:8" ht="15.75" x14ac:dyDescent="0.25">
      <c r="A644" t="s">
        <v>48</v>
      </c>
      <c r="B644" t="s">
        <v>50</v>
      </c>
      <c r="C644" s="3">
        <f>DATE(2024, 9, 23)</f>
        <v>45558</v>
      </c>
      <c r="D644" s="2">
        <f>TIME(19,0,0)</f>
        <v>0.79166666666666663</v>
      </c>
    </row>
    <row r="645" spans="1:8" ht="15.75" x14ac:dyDescent="0.25">
      <c r="A645" t="s">
        <v>48</v>
      </c>
      <c r="B645" t="s">
        <v>50</v>
      </c>
      <c r="C645" s="3">
        <f>DATE(2024, 9, 23)</f>
        <v>45558</v>
      </c>
      <c r="D645" s="2">
        <f>TIME(22,0,0)</f>
        <v>0.91666666666666663</v>
      </c>
    </row>
    <row r="646" spans="1:8" ht="15.75" x14ac:dyDescent="0.25">
      <c r="A646" t="s">
        <v>48</v>
      </c>
      <c r="B646" t="s">
        <v>50</v>
      </c>
      <c r="C646" s="3">
        <f>DATE(2024, 9, 24)</f>
        <v>45559</v>
      </c>
      <c r="D646" s="2">
        <f>TIME(19,0,0)</f>
        <v>0.79166666666666663</v>
      </c>
    </row>
    <row r="647" spans="1:8" ht="15.75" x14ac:dyDescent="0.25">
      <c r="A647" t="s">
        <v>39</v>
      </c>
      <c r="B647" t="s">
        <v>36</v>
      </c>
      <c r="C647" s="3">
        <f>DATE(2024, 9, 17)</f>
        <v>45552</v>
      </c>
      <c r="D647" s="2">
        <f>TIME(22,0,0)</f>
        <v>0.91666666666666663</v>
      </c>
      <c r="E647">
        <v>3369</v>
      </c>
      <c r="F647">
        <v>3369</v>
      </c>
      <c r="G647">
        <v>2</v>
      </c>
    </row>
    <row r="648" spans="1:8" ht="15.75" x14ac:dyDescent="0.25">
      <c r="A648" t="s">
        <v>39</v>
      </c>
      <c r="B648" t="s">
        <v>36</v>
      </c>
      <c r="C648" s="3">
        <f>DATE(2024, 9, 17)</f>
        <v>45552</v>
      </c>
      <c r="D648" s="2">
        <f>TIME(19,0,0)</f>
        <v>0.79166666666666663</v>
      </c>
      <c r="E648">
        <v>3000</v>
      </c>
      <c r="F648">
        <v>3000</v>
      </c>
      <c r="G648">
        <v>0</v>
      </c>
    </row>
    <row r="649" spans="1:8" ht="15.75" x14ac:dyDescent="0.25">
      <c r="A649" t="s">
        <v>39</v>
      </c>
      <c r="B649" t="s">
        <v>36</v>
      </c>
      <c r="C649" s="3">
        <f>DATE(2024, 9, 18)</f>
        <v>45553</v>
      </c>
      <c r="D649" s="2">
        <f>TIME(22,0,0)</f>
        <v>0.91666666666666663</v>
      </c>
      <c r="E649">
        <v>7019</v>
      </c>
      <c r="F649">
        <v>7019</v>
      </c>
      <c r="G649">
        <v>3</v>
      </c>
    </row>
    <row r="650" spans="1:8" ht="15.75" x14ac:dyDescent="0.25">
      <c r="A650" t="s">
        <v>39</v>
      </c>
      <c r="B650" t="s">
        <v>36</v>
      </c>
      <c r="C650" s="3">
        <f>DATE(2024, 9, 18)</f>
        <v>45553</v>
      </c>
      <c r="D650" s="2">
        <f>TIME(19,0,0)</f>
        <v>0.79166666666666663</v>
      </c>
      <c r="E650">
        <v>3969</v>
      </c>
      <c r="F650">
        <v>3969</v>
      </c>
      <c r="G650">
        <v>2</v>
      </c>
    </row>
    <row r="651" spans="1:8" ht="15.75" x14ac:dyDescent="0.25">
      <c r="A651" t="s">
        <v>39</v>
      </c>
      <c r="B651" t="s">
        <v>36</v>
      </c>
      <c r="C651" s="3">
        <f>DATE(2024, 9, 19)</f>
        <v>45554</v>
      </c>
      <c r="D651" s="2">
        <f>TIME(22,0,0)</f>
        <v>0.91666666666666663</v>
      </c>
      <c r="E651">
        <f>1100+12839</f>
        <v>13939</v>
      </c>
      <c r="F651">
        <f>1100+12839</f>
        <v>13939</v>
      </c>
      <c r="G651">
        <v>2</v>
      </c>
    </row>
    <row r="652" spans="1:8" ht="15.75" x14ac:dyDescent="0.25">
      <c r="A652" t="s">
        <v>39</v>
      </c>
      <c r="B652" t="s">
        <v>36</v>
      </c>
      <c r="C652" s="3">
        <f>DATE(2024, 9, 19)</f>
        <v>45554</v>
      </c>
      <c r="D652" s="2">
        <f>TIME(19,0,0)</f>
        <v>0.79166666666666663</v>
      </c>
      <c r="E652">
        <f>1185+10279</f>
        <v>11464</v>
      </c>
      <c r="F652">
        <f>1185+10279</f>
        <v>11464</v>
      </c>
      <c r="G652">
        <v>3</v>
      </c>
    </row>
    <row r="653" spans="1:8" ht="15.75" x14ac:dyDescent="0.25">
      <c r="A653" t="s">
        <v>39</v>
      </c>
      <c r="B653" t="s">
        <v>36</v>
      </c>
      <c r="C653" s="3">
        <f>DATE(2024, 9, 20)</f>
        <v>45555</v>
      </c>
      <c r="D653" s="2">
        <f>TIME(22,0,0)</f>
        <v>0.91666666666666663</v>
      </c>
      <c r="E653">
        <f>928+10489</f>
        <v>11417</v>
      </c>
      <c r="F653">
        <f>E653+5500</f>
        <v>16917</v>
      </c>
      <c r="G653">
        <v>2</v>
      </c>
      <c r="H653" t="s">
        <v>82</v>
      </c>
    </row>
    <row r="654" spans="1:8" ht="15.75" x14ac:dyDescent="0.25">
      <c r="A654" t="s">
        <v>39</v>
      </c>
      <c r="B654" t="s">
        <v>36</v>
      </c>
      <c r="C654" s="3">
        <f>DATE(2024, 9, 20)</f>
        <v>45555</v>
      </c>
      <c r="D654" s="2">
        <f>TIME(19,0,0)</f>
        <v>0.79166666666666663</v>
      </c>
      <c r="E654">
        <f>1100+12839</f>
        <v>13939</v>
      </c>
      <c r="F654">
        <f>1100+12839</f>
        <v>13939</v>
      </c>
      <c r="G654">
        <v>2</v>
      </c>
    </row>
    <row r="655" spans="1:8" ht="15.75" x14ac:dyDescent="0.25">
      <c r="A655" t="s">
        <v>39</v>
      </c>
      <c r="B655" t="s">
        <v>36</v>
      </c>
      <c r="C655" s="3">
        <f>DATE(2024, 9, 21)</f>
        <v>45556</v>
      </c>
      <c r="D655" s="2">
        <f>TIME(22,0,0)</f>
        <v>0.91666666666666663</v>
      </c>
      <c r="E655">
        <f>10934+720</f>
        <v>11654</v>
      </c>
      <c r="F655">
        <f t="shared" ref="F655:F660" si="4">E655+5500</f>
        <v>17154</v>
      </c>
      <c r="G655">
        <v>3</v>
      </c>
    </row>
    <row r="656" spans="1:8" ht="15.75" x14ac:dyDescent="0.25">
      <c r="A656" t="s">
        <v>39</v>
      </c>
      <c r="B656" t="s">
        <v>36</v>
      </c>
      <c r="C656" s="3">
        <f>DATE(2024, 9, 21)</f>
        <v>45556</v>
      </c>
      <c r="D656" s="2">
        <f>TIME(19,0,0)</f>
        <v>0.79166666666666663</v>
      </c>
      <c r="E656">
        <f>10689+838</f>
        <v>11527</v>
      </c>
      <c r="F656">
        <f t="shared" si="4"/>
        <v>17027</v>
      </c>
      <c r="G656">
        <v>2</v>
      </c>
    </row>
    <row r="657" spans="1:8" ht="15.75" x14ac:dyDescent="0.25">
      <c r="A657" t="s">
        <v>39</v>
      </c>
      <c r="B657" t="s">
        <v>36</v>
      </c>
      <c r="C657" s="3">
        <f>DATE(2024, 9, 22)</f>
        <v>45557</v>
      </c>
      <c r="D657" s="2">
        <f>TIME(22,0,0)</f>
        <v>0.91666666666666663</v>
      </c>
      <c r="E657">
        <f>25000</f>
        <v>25000</v>
      </c>
      <c r="F657">
        <f t="shared" si="4"/>
        <v>30500</v>
      </c>
      <c r="G657">
        <v>3</v>
      </c>
    </row>
    <row r="658" spans="1:8" ht="15.75" x14ac:dyDescent="0.25">
      <c r="A658" t="s">
        <v>39</v>
      </c>
      <c r="B658" t="s">
        <v>36</v>
      </c>
      <c r="C658" s="3">
        <f>DATE(2024, 9, 22)</f>
        <v>45557</v>
      </c>
      <c r="D658" s="2">
        <f>TIME(19,0,0)</f>
        <v>0.79166666666666663</v>
      </c>
      <c r="E658">
        <f>18100</f>
        <v>18100</v>
      </c>
      <c r="F658">
        <f t="shared" si="4"/>
        <v>23600</v>
      </c>
      <c r="G658">
        <v>3</v>
      </c>
    </row>
    <row r="659" spans="1:8" ht="15.75" x14ac:dyDescent="0.25">
      <c r="A659" t="s">
        <v>39</v>
      </c>
      <c r="B659" t="s">
        <v>36</v>
      </c>
      <c r="C659" s="3">
        <f>DATE(2024, 9, 23)</f>
        <v>45558</v>
      </c>
      <c r="D659" s="2">
        <f>TIME(19,0,0)</f>
        <v>0.79166666666666663</v>
      </c>
      <c r="E659">
        <v>30300</v>
      </c>
      <c r="F659">
        <f t="shared" si="4"/>
        <v>35800</v>
      </c>
      <c r="G659">
        <v>3</v>
      </c>
    </row>
    <row r="660" spans="1:8" ht="15.75" x14ac:dyDescent="0.25">
      <c r="A660" t="s">
        <v>39</v>
      </c>
      <c r="B660" t="s">
        <v>36</v>
      </c>
      <c r="C660" s="3">
        <f>DATE(2024, 9, 23)</f>
        <v>45558</v>
      </c>
      <c r="D660" s="2">
        <f>TIME(22,0,0)</f>
        <v>0.91666666666666663</v>
      </c>
      <c r="E660">
        <v>29600</v>
      </c>
      <c r="F660">
        <f t="shared" si="4"/>
        <v>35100</v>
      </c>
      <c r="G660">
        <v>3</v>
      </c>
    </row>
    <row r="661" spans="1:8" ht="15.75" x14ac:dyDescent="0.25">
      <c r="A661" t="s">
        <v>39</v>
      </c>
      <c r="B661" t="s">
        <v>36</v>
      </c>
      <c r="C661" s="3">
        <f>DATE(2024, 9, 24)</f>
        <v>45559</v>
      </c>
      <c r="D661" s="2">
        <f>TIME(19,0,0)</f>
        <v>0.79166666666666663</v>
      </c>
      <c r="E661">
        <v>14300</v>
      </c>
      <c r="F661">
        <f>E661+5500+5000</f>
        <v>24800</v>
      </c>
      <c r="G661">
        <v>3</v>
      </c>
      <c r="H661" t="s">
        <v>98</v>
      </c>
    </row>
    <row r="662" spans="1:8" ht="15.75" x14ac:dyDescent="0.25">
      <c r="A662" t="s">
        <v>1</v>
      </c>
      <c r="B662" t="s">
        <v>3</v>
      </c>
      <c r="C662" s="3">
        <f>DATE(2024, 9, 17)</f>
        <v>45552</v>
      </c>
      <c r="D662" s="2">
        <f>TIME(22,0,0)</f>
        <v>0.91666666666666663</v>
      </c>
      <c r="E662">
        <v>4040</v>
      </c>
      <c r="F662">
        <v>4040</v>
      </c>
      <c r="G662">
        <v>3</v>
      </c>
    </row>
    <row r="663" spans="1:8" ht="15.75" x14ac:dyDescent="0.25">
      <c r="A663" t="s">
        <v>1</v>
      </c>
      <c r="B663" t="s">
        <v>3</v>
      </c>
      <c r="C663" s="3">
        <f>DATE(2024, 9, 17)</f>
        <v>45552</v>
      </c>
      <c r="D663" s="2">
        <f>TIME(19,0,0)</f>
        <v>0.79166666666666663</v>
      </c>
      <c r="E663" s="1">
        <f>3600</f>
        <v>3600</v>
      </c>
      <c r="F663" s="1">
        <f>3600</f>
        <v>3600</v>
      </c>
      <c r="G663" s="1">
        <v>0</v>
      </c>
      <c r="H663" s="1"/>
    </row>
    <row r="664" spans="1:8" ht="15.75" x14ac:dyDescent="0.25">
      <c r="A664" t="s">
        <v>1</v>
      </c>
      <c r="B664" t="s">
        <v>3</v>
      </c>
      <c r="C664" s="3">
        <f>DATE(2024, 9, 18)</f>
        <v>45553</v>
      </c>
      <c r="D664" s="2">
        <f>TIME(22,0,0)</f>
        <v>0.91666666666666663</v>
      </c>
      <c r="E664">
        <f>789+7680</f>
        <v>8469</v>
      </c>
      <c r="F664">
        <f>789+7680</f>
        <v>8469</v>
      </c>
      <c r="G664">
        <v>3</v>
      </c>
    </row>
    <row r="665" spans="1:8" ht="15.75" x14ac:dyDescent="0.25">
      <c r="A665" t="s">
        <v>1</v>
      </c>
      <c r="B665" t="s">
        <v>3</v>
      </c>
      <c r="C665" s="3">
        <f>DATE(2024, 9, 18)</f>
        <v>45553</v>
      </c>
      <c r="D665" s="2">
        <f>TIME(19,0,0)</f>
        <v>0.79166666666666663</v>
      </c>
      <c r="E665">
        <f>3500+868</f>
        <v>4368</v>
      </c>
      <c r="F665">
        <f>3500+868</f>
        <v>4368</v>
      </c>
      <c r="G665">
        <v>3</v>
      </c>
    </row>
    <row r="666" spans="1:8" ht="15.75" x14ac:dyDescent="0.25">
      <c r="A666" t="s">
        <v>1</v>
      </c>
      <c r="B666" t="s">
        <v>3</v>
      </c>
      <c r="C666" s="3">
        <f>DATE(2024, 9, 19)</f>
        <v>45554</v>
      </c>
      <c r="D666" s="2">
        <f>TIME(22,0,0)</f>
        <v>0.91666666666666663</v>
      </c>
      <c r="E666">
        <f>615+9445</f>
        <v>10060</v>
      </c>
      <c r="F666">
        <f>615+9445</f>
        <v>10060</v>
      </c>
      <c r="G666">
        <v>3</v>
      </c>
    </row>
    <row r="667" spans="1:8" ht="15.75" x14ac:dyDescent="0.25">
      <c r="A667" t="s">
        <v>1</v>
      </c>
      <c r="B667" t="s">
        <v>3</v>
      </c>
      <c r="C667" s="3">
        <f>DATE(2024, 9, 19)</f>
        <v>45554</v>
      </c>
      <c r="D667" s="2">
        <f>TIME(19,0,0)</f>
        <v>0.79166666666666663</v>
      </c>
      <c r="E667">
        <f>688+7955</f>
        <v>8643</v>
      </c>
      <c r="F667">
        <f>688+7955</f>
        <v>8643</v>
      </c>
      <c r="G667">
        <v>3</v>
      </c>
    </row>
    <row r="668" spans="1:8" ht="15.75" x14ac:dyDescent="0.25">
      <c r="A668" t="s">
        <v>1</v>
      </c>
      <c r="B668" t="s">
        <v>3</v>
      </c>
      <c r="C668" s="3">
        <f>DATE(2024, 9, 20)</f>
        <v>45555</v>
      </c>
      <c r="D668" s="2">
        <f>TIME(22,0,0)</f>
        <v>0.91666666666666663</v>
      </c>
      <c r="E668">
        <f>1663+6735</f>
        <v>8398</v>
      </c>
      <c r="F668">
        <f>1663+6735</f>
        <v>8398</v>
      </c>
      <c r="G668">
        <v>3</v>
      </c>
    </row>
    <row r="669" spans="1:8" ht="15.75" x14ac:dyDescent="0.25">
      <c r="A669" t="s">
        <v>1</v>
      </c>
      <c r="B669" t="s">
        <v>3</v>
      </c>
      <c r="C669" s="3">
        <f>DATE(2024, 9, 20)</f>
        <v>45555</v>
      </c>
      <c r="D669" s="2">
        <f>TIME(19,0,0)</f>
        <v>0.79166666666666663</v>
      </c>
      <c r="E669">
        <v>1627</v>
      </c>
      <c r="F669">
        <v>1627</v>
      </c>
      <c r="G669">
        <v>3</v>
      </c>
      <c r="H669" t="s">
        <v>65</v>
      </c>
    </row>
    <row r="670" spans="1:8" ht="15.75" x14ac:dyDescent="0.25">
      <c r="A670" t="s">
        <v>1</v>
      </c>
      <c r="B670" t="s">
        <v>3</v>
      </c>
      <c r="C670" s="3">
        <f>DATE(2024, 9, 21)</f>
        <v>45556</v>
      </c>
      <c r="D670" s="2">
        <f>TIME(22,0,0)</f>
        <v>0.91666666666666663</v>
      </c>
      <c r="E670">
        <f>960+16466</f>
        <v>17426</v>
      </c>
      <c r="F670">
        <f>960+16466</f>
        <v>17426</v>
      </c>
      <c r="G670">
        <v>3</v>
      </c>
    </row>
    <row r="671" spans="1:8" ht="15.75" x14ac:dyDescent="0.25">
      <c r="A671" t="s">
        <v>1</v>
      </c>
      <c r="B671" t="s">
        <v>3</v>
      </c>
      <c r="C671" s="3">
        <f>DATE(2024, 9, 21)</f>
        <v>45556</v>
      </c>
      <c r="D671" s="2">
        <f>TIME(19,0,0)</f>
        <v>0.79166666666666663</v>
      </c>
      <c r="E671">
        <f>1573+3966</f>
        <v>5539</v>
      </c>
      <c r="F671">
        <f>1573+3966</f>
        <v>5539</v>
      </c>
      <c r="G671">
        <v>3</v>
      </c>
    </row>
    <row r="672" spans="1:8" ht="15.75" x14ac:dyDescent="0.25">
      <c r="A672" t="s">
        <v>1</v>
      </c>
      <c r="B672" t="s">
        <v>3</v>
      </c>
      <c r="C672" s="3">
        <f>DATE(2024, 9, 22)</f>
        <v>45557</v>
      </c>
      <c r="D672" s="2">
        <f>TIME(22,0,0)</f>
        <v>0.91666666666666663</v>
      </c>
      <c r="E672">
        <v>29500</v>
      </c>
      <c r="F672">
        <v>29500</v>
      </c>
      <c r="G672">
        <v>3</v>
      </c>
    </row>
    <row r="673" spans="1:8" ht="15.75" x14ac:dyDescent="0.25">
      <c r="A673" t="s">
        <v>1</v>
      </c>
      <c r="B673" t="s">
        <v>3</v>
      </c>
      <c r="C673" s="3">
        <f>DATE(2024, 9, 22)</f>
        <v>45557</v>
      </c>
      <c r="D673" s="2">
        <f>TIME(19,0,0)</f>
        <v>0.79166666666666663</v>
      </c>
      <c r="E673">
        <f>960+19926</f>
        <v>20886</v>
      </c>
      <c r="F673">
        <f>960+19926</f>
        <v>20886</v>
      </c>
      <c r="G673">
        <v>3</v>
      </c>
    </row>
    <row r="674" spans="1:8" ht="15.75" x14ac:dyDescent="0.25">
      <c r="A674" t="s">
        <v>1</v>
      </c>
      <c r="B674" t="s">
        <v>3</v>
      </c>
      <c r="C674" s="3">
        <f>DATE(2024, 9, 23)</f>
        <v>45558</v>
      </c>
      <c r="D674" s="2">
        <f>TIME(19,0,0)</f>
        <v>0.79166666666666663</v>
      </c>
      <c r="E674">
        <v>37700</v>
      </c>
      <c r="F674">
        <v>37700</v>
      </c>
      <c r="G674">
        <v>3</v>
      </c>
    </row>
    <row r="675" spans="1:8" ht="15.75" x14ac:dyDescent="0.25">
      <c r="A675" t="s">
        <v>1</v>
      </c>
      <c r="B675" t="s">
        <v>3</v>
      </c>
      <c r="C675" s="3">
        <f>DATE(2024, 9, 23)</f>
        <v>45558</v>
      </c>
      <c r="D675" s="2">
        <f>TIME(22,0,0)</f>
        <v>0.91666666666666663</v>
      </c>
      <c r="E675">
        <v>13500</v>
      </c>
      <c r="F675">
        <f>E675</f>
        <v>13500</v>
      </c>
      <c r="G675">
        <v>3</v>
      </c>
      <c r="H675" t="s">
        <v>94</v>
      </c>
    </row>
    <row r="676" spans="1:8" ht="15.75" x14ac:dyDescent="0.25">
      <c r="A676" t="s">
        <v>1</v>
      </c>
      <c r="B676" t="s">
        <v>3</v>
      </c>
      <c r="C676" s="3">
        <f>DATE(2024, 9, 24)</f>
        <v>45559</v>
      </c>
      <c r="D676" s="2">
        <f>TIME(19,0,0)</f>
        <v>0.79166666666666663</v>
      </c>
      <c r="E676">
        <v>18250</v>
      </c>
      <c r="F676">
        <f>E676</f>
        <v>18250</v>
      </c>
      <c r="G676">
        <v>3</v>
      </c>
    </row>
    <row r="677" spans="1:8" ht="15.75" x14ac:dyDescent="0.25">
      <c r="A677" t="s">
        <v>31</v>
      </c>
      <c r="B677" t="s">
        <v>44</v>
      </c>
      <c r="C677" s="3">
        <f>DATE(2024, 9, 17)</f>
        <v>45552</v>
      </c>
      <c r="D677" s="2">
        <f>TIME(19,0,0)</f>
        <v>0.79166666666666663</v>
      </c>
      <c r="E677" s="1"/>
      <c r="F677" s="1"/>
      <c r="G677" s="1"/>
      <c r="H677" s="1"/>
    </row>
    <row r="678" spans="1:8" ht="15.75" x14ac:dyDescent="0.25">
      <c r="A678" t="s">
        <v>31</v>
      </c>
      <c r="B678" t="s">
        <v>44</v>
      </c>
      <c r="C678" s="3">
        <f>DATE(2024, 9, 17)</f>
        <v>45552</v>
      </c>
      <c r="D678" s="2">
        <f>TIME(22,0,0)</f>
        <v>0.91666666666666663</v>
      </c>
    </row>
    <row r="679" spans="1:8" ht="15.75" x14ac:dyDescent="0.25">
      <c r="A679" t="s">
        <v>31</v>
      </c>
      <c r="B679" t="s">
        <v>44</v>
      </c>
      <c r="C679" s="3">
        <f>DATE(2024, 9, 18)</f>
        <v>45553</v>
      </c>
      <c r="D679" s="2">
        <f>TIME(19,0,0)</f>
        <v>0.79166666666666663</v>
      </c>
    </row>
    <row r="680" spans="1:8" ht="15.75" x14ac:dyDescent="0.25">
      <c r="A680" t="s">
        <v>31</v>
      </c>
      <c r="B680" t="s">
        <v>44</v>
      </c>
      <c r="C680" s="3">
        <f>DATE(2024, 9, 18)</f>
        <v>45553</v>
      </c>
      <c r="D680" s="2">
        <f>TIME(22,0,0)</f>
        <v>0.91666666666666663</v>
      </c>
    </row>
    <row r="681" spans="1:8" ht="15.75" x14ac:dyDescent="0.25">
      <c r="A681" t="s">
        <v>31</v>
      </c>
      <c r="B681" t="s">
        <v>44</v>
      </c>
      <c r="C681" s="3">
        <f>DATE(2024, 9, 19)</f>
        <v>45554</v>
      </c>
      <c r="D681" s="2">
        <f>TIME(19,0,0)</f>
        <v>0.79166666666666663</v>
      </c>
    </row>
    <row r="682" spans="1:8" ht="15.75" x14ac:dyDescent="0.25">
      <c r="A682" t="s">
        <v>31</v>
      </c>
      <c r="B682" t="s">
        <v>44</v>
      </c>
      <c r="C682" s="3">
        <f>DATE(2024, 9, 19)</f>
        <v>45554</v>
      </c>
      <c r="D682" s="2">
        <f>TIME(22,0,0)</f>
        <v>0.91666666666666663</v>
      </c>
    </row>
    <row r="683" spans="1:8" ht="15.75" x14ac:dyDescent="0.25">
      <c r="A683" t="s">
        <v>31</v>
      </c>
      <c r="B683" t="s">
        <v>44</v>
      </c>
      <c r="C683" s="3">
        <f>DATE(2024, 9, 20)</f>
        <v>45555</v>
      </c>
      <c r="D683" s="2">
        <f>TIME(19,0,0)</f>
        <v>0.79166666666666663</v>
      </c>
    </row>
    <row r="684" spans="1:8" ht="15.75" x14ac:dyDescent="0.25">
      <c r="A684" t="s">
        <v>31</v>
      </c>
      <c r="B684" t="s">
        <v>44</v>
      </c>
      <c r="C684" s="3">
        <f>DATE(2024, 9, 20)</f>
        <v>45555</v>
      </c>
      <c r="D684" s="2">
        <f>TIME(22,0,0)</f>
        <v>0.91666666666666663</v>
      </c>
    </row>
    <row r="685" spans="1:8" ht="15.75" x14ac:dyDescent="0.25">
      <c r="A685" t="s">
        <v>31</v>
      </c>
      <c r="B685" t="s">
        <v>44</v>
      </c>
      <c r="C685" s="3">
        <f>DATE(2024, 9, 21)</f>
        <v>45556</v>
      </c>
      <c r="D685" s="2">
        <f>TIME(19,0,0)</f>
        <v>0.79166666666666663</v>
      </c>
    </row>
    <row r="686" spans="1:8" ht="15.75" x14ac:dyDescent="0.25">
      <c r="A686" t="s">
        <v>31</v>
      </c>
      <c r="B686" t="s">
        <v>44</v>
      </c>
      <c r="C686" s="3">
        <f>DATE(2024, 9, 21)</f>
        <v>45556</v>
      </c>
      <c r="D686" s="2">
        <f>TIME(22,0,0)</f>
        <v>0.91666666666666663</v>
      </c>
    </row>
    <row r="687" spans="1:8" ht="15.75" x14ac:dyDescent="0.25">
      <c r="A687" t="s">
        <v>31</v>
      </c>
      <c r="B687" t="s">
        <v>44</v>
      </c>
      <c r="C687" s="3">
        <f>DATE(2024, 9, 22)</f>
        <v>45557</v>
      </c>
      <c r="D687" s="2">
        <f>TIME(19,0,0)</f>
        <v>0.79166666666666663</v>
      </c>
    </row>
    <row r="688" spans="1:8" ht="15.75" x14ac:dyDescent="0.25">
      <c r="A688" t="s">
        <v>31</v>
      </c>
      <c r="B688" t="s">
        <v>44</v>
      </c>
      <c r="C688" s="3">
        <f>DATE(2024, 9, 22)</f>
        <v>45557</v>
      </c>
      <c r="D688" s="2">
        <f>TIME(22,0,0)</f>
        <v>0.91666666666666663</v>
      </c>
    </row>
    <row r="689" spans="1:8" ht="15.75" x14ac:dyDescent="0.25">
      <c r="A689" t="s">
        <v>31</v>
      </c>
      <c r="B689" t="s">
        <v>44</v>
      </c>
      <c r="C689" s="3">
        <f>DATE(2024, 9, 23)</f>
        <v>45558</v>
      </c>
      <c r="D689" s="2">
        <f>TIME(19,0,0)</f>
        <v>0.79166666666666663</v>
      </c>
    </row>
    <row r="690" spans="1:8" ht="15.75" x14ac:dyDescent="0.25">
      <c r="A690" t="s">
        <v>31</v>
      </c>
      <c r="B690" t="s">
        <v>44</v>
      </c>
      <c r="C690" s="3">
        <f>DATE(2024, 9, 23)</f>
        <v>45558</v>
      </c>
      <c r="D690" s="2">
        <f>TIME(22,0,0)</f>
        <v>0.91666666666666663</v>
      </c>
    </row>
    <row r="691" spans="1:8" ht="15.75" x14ac:dyDescent="0.25">
      <c r="A691" t="s">
        <v>31</v>
      </c>
      <c r="B691" t="s">
        <v>44</v>
      </c>
      <c r="C691" s="3">
        <f>DATE(2024, 9, 24)</f>
        <v>45559</v>
      </c>
      <c r="D691" s="2">
        <f>TIME(19,0,0)</f>
        <v>0.79166666666666663</v>
      </c>
    </row>
    <row r="692" spans="1:8" ht="15.75" x14ac:dyDescent="0.25">
      <c r="A692" t="s">
        <v>31</v>
      </c>
      <c r="B692" t="s">
        <v>22</v>
      </c>
      <c r="C692" s="3">
        <f>DATE(2024, 9, 17)</f>
        <v>45552</v>
      </c>
      <c r="D692" s="2">
        <f>TIME(22,0,0)</f>
        <v>0.91666666666666663</v>
      </c>
      <c r="E692">
        <f>19555+816</f>
        <v>20371</v>
      </c>
      <c r="F692">
        <f>19555+816</f>
        <v>20371</v>
      </c>
      <c r="G692">
        <v>3</v>
      </c>
    </row>
    <row r="693" spans="1:8" ht="15.75" x14ac:dyDescent="0.25">
      <c r="A693" t="s">
        <v>31</v>
      </c>
      <c r="B693" t="s">
        <v>22</v>
      </c>
      <c r="C693" s="3">
        <f>DATE(2024, 9, 17)</f>
        <v>45552</v>
      </c>
      <c r="D693" s="2">
        <f>TIME(19,0,0)</f>
        <v>0.79166666666666663</v>
      </c>
      <c r="E693">
        <v>3000</v>
      </c>
      <c r="F693">
        <v>3000</v>
      </c>
      <c r="G693">
        <v>0</v>
      </c>
    </row>
    <row r="694" spans="1:8" ht="15.75" x14ac:dyDescent="0.25">
      <c r="A694" t="s">
        <v>31</v>
      </c>
      <c r="B694" t="s">
        <v>22</v>
      </c>
      <c r="C694" s="3">
        <f>DATE(2024, 9, 18)</f>
        <v>45553</v>
      </c>
      <c r="D694" s="2">
        <f>TIME(22,0,0)</f>
        <v>0.91666666666666663</v>
      </c>
      <c r="E694">
        <f>1354+4921</f>
        <v>6275</v>
      </c>
      <c r="F694">
        <f>1354+4921</f>
        <v>6275</v>
      </c>
      <c r="G694">
        <v>3</v>
      </c>
    </row>
    <row r="695" spans="1:8" ht="15.75" x14ac:dyDescent="0.25">
      <c r="A695" t="s">
        <v>31</v>
      </c>
      <c r="B695" t="s">
        <v>22</v>
      </c>
      <c r="C695" s="3">
        <f>DATE(2024, 9, 18)</f>
        <v>45553</v>
      </c>
      <c r="D695" s="2">
        <f>TIME(19,0,0)</f>
        <v>0.79166666666666663</v>
      </c>
      <c r="E695">
        <f>3505+1832</f>
        <v>5337</v>
      </c>
      <c r="F695">
        <f>3505+1832</f>
        <v>5337</v>
      </c>
      <c r="G695">
        <v>3</v>
      </c>
      <c r="H695" t="s">
        <v>68</v>
      </c>
    </row>
    <row r="696" spans="1:8" ht="15.75" x14ac:dyDescent="0.25">
      <c r="A696" t="s">
        <v>31</v>
      </c>
      <c r="B696" t="s">
        <v>22</v>
      </c>
      <c r="C696" s="3">
        <f>DATE(2024, 9, 19)</f>
        <v>45554</v>
      </c>
      <c r="D696" s="2">
        <f>TIME(22,0,0)</f>
        <v>0.91666666666666663</v>
      </c>
      <c r="E696">
        <v>19969</v>
      </c>
      <c r="F696">
        <v>19969</v>
      </c>
      <c r="G696">
        <v>3</v>
      </c>
    </row>
    <row r="697" spans="1:8" ht="15.75" x14ac:dyDescent="0.25">
      <c r="A697" t="s">
        <v>31</v>
      </c>
      <c r="B697" t="s">
        <v>22</v>
      </c>
      <c r="C697" s="3">
        <f>DATE(2024, 9, 19)</f>
        <v>45554</v>
      </c>
      <c r="D697" s="2">
        <f>TIME(19,0,0)</f>
        <v>0.79166666666666663</v>
      </c>
      <c r="E697">
        <v>4283</v>
      </c>
      <c r="F697">
        <v>4283</v>
      </c>
      <c r="G697">
        <v>3</v>
      </c>
    </row>
    <row r="698" spans="1:8" ht="15.75" x14ac:dyDescent="0.25">
      <c r="A698" t="s">
        <v>31</v>
      </c>
      <c r="B698" t="s">
        <v>22</v>
      </c>
      <c r="C698" s="3">
        <f>DATE(2024, 9, 20)</f>
        <v>45555</v>
      </c>
      <c r="D698" s="2">
        <f>TIME(22,0,0)</f>
        <v>0.91666666666666663</v>
      </c>
      <c r="E698">
        <v>9543</v>
      </c>
      <c r="F698">
        <f>E698+29000</f>
        <v>38543</v>
      </c>
      <c r="G698">
        <v>3</v>
      </c>
      <c r="H698" t="s">
        <v>79</v>
      </c>
    </row>
    <row r="699" spans="1:8" ht="15.75" x14ac:dyDescent="0.25">
      <c r="A699" t="s">
        <v>31</v>
      </c>
      <c r="B699" t="s">
        <v>22</v>
      </c>
      <c r="C699" s="3">
        <f>DATE(2024, 9, 20)</f>
        <v>45555</v>
      </c>
      <c r="D699" s="2">
        <f>TIME(19,0,0)</f>
        <v>0.79166666666666663</v>
      </c>
      <c r="E699">
        <v>28937</v>
      </c>
      <c r="F699">
        <v>28937</v>
      </c>
      <c r="G699">
        <v>3</v>
      </c>
    </row>
    <row r="700" spans="1:8" ht="15.75" x14ac:dyDescent="0.25">
      <c r="A700" t="s">
        <v>31</v>
      </c>
      <c r="B700" t="s">
        <v>22</v>
      </c>
      <c r="C700" s="3">
        <f>DATE(2024, 9, 21)</f>
        <v>45556</v>
      </c>
      <c r="D700" s="2">
        <f>TIME(22,0,0)</f>
        <v>0.91666666666666663</v>
      </c>
      <c r="E700">
        <v>47777</v>
      </c>
      <c r="F700">
        <f>E700+29000</f>
        <v>76777</v>
      </c>
      <c r="G700">
        <v>3</v>
      </c>
    </row>
    <row r="701" spans="1:8" ht="15.75" x14ac:dyDescent="0.25">
      <c r="A701" t="s">
        <v>31</v>
      </c>
      <c r="B701" t="s">
        <v>22</v>
      </c>
      <c r="C701" s="3">
        <f>DATE(2024, 9, 21)</f>
        <v>45556</v>
      </c>
      <c r="D701" s="2">
        <f>TIME(19,0,0)</f>
        <v>0.79166666666666663</v>
      </c>
      <c r="E701">
        <v>38000</v>
      </c>
      <c r="F701">
        <f>E701+29000</f>
        <v>67000</v>
      </c>
      <c r="G701">
        <v>3</v>
      </c>
    </row>
    <row r="702" spans="1:8" ht="15.75" x14ac:dyDescent="0.25">
      <c r="A702" t="s">
        <v>31</v>
      </c>
      <c r="B702" t="s">
        <v>22</v>
      </c>
      <c r="C702" s="3">
        <f>DATE(2024, 9, 22)</f>
        <v>45557</v>
      </c>
      <c r="D702" s="2">
        <f>TIME(19,0,0)</f>
        <v>0.79166666666666663</v>
      </c>
      <c r="E702">
        <f>40355+5909</f>
        <v>46264</v>
      </c>
      <c r="F702">
        <f>40355+5909+29000</f>
        <v>75264</v>
      </c>
      <c r="G702">
        <v>3</v>
      </c>
    </row>
    <row r="703" spans="1:8" ht="15.75" x14ac:dyDescent="0.25">
      <c r="A703" t="s">
        <v>31</v>
      </c>
      <c r="B703" t="s">
        <v>22</v>
      </c>
      <c r="C703" s="3">
        <f>DATE(2024, 9, 22)</f>
        <v>45557</v>
      </c>
      <c r="D703" s="2">
        <f>TIME(22,0,0)</f>
        <v>0.91666666666666663</v>
      </c>
      <c r="E703">
        <v>35784</v>
      </c>
      <c r="F703">
        <f>E703+29000</f>
        <v>64784</v>
      </c>
      <c r="G703">
        <v>3</v>
      </c>
    </row>
    <row r="704" spans="1:8" ht="15.75" x14ac:dyDescent="0.25">
      <c r="A704" t="s">
        <v>31</v>
      </c>
      <c r="B704" t="s">
        <v>22</v>
      </c>
      <c r="C704" s="3">
        <f>DATE(2024, 9, 23)</f>
        <v>45558</v>
      </c>
      <c r="D704" s="2">
        <f>TIME(19,0,0)</f>
        <v>0.79166666666666663</v>
      </c>
      <c r="E704">
        <f>31722+21953</f>
        <v>53675</v>
      </c>
      <c r="F704">
        <f>E704+29000</f>
        <v>82675</v>
      </c>
      <c r="G704">
        <v>3</v>
      </c>
    </row>
    <row r="705" spans="1:8" ht="15.75" x14ac:dyDescent="0.25">
      <c r="A705" t="s">
        <v>31</v>
      </c>
      <c r="B705" t="s">
        <v>22</v>
      </c>
      <c r="C705" s="3">
        <f>DATE(2024, 9, 23)</f>
        <v>45558</v>
      </c>
      <c r="D705" s="2">
        <f>TIME(22,0,0)</f>
        <v>0.91666666666666663</v>
      </c>
      <c r="E705">
        <v>6750</v>
      </c>
      <c r="F705">
        <f>E705+34000</f>
        <v>40750</v>
      </c>
      <c r="G705">
        <v>3</v>
      </c>
      <c r="H705" t="s">
        <v>95</v>
      </c>
    </row>
    <row r="706" spans="1:8" ht="15.75" x14ac:dyDescent="0.25">
      <c r="A706" t="s">
        <v>31</v>
      </c>
      <c r="B706" t="s">
        <v>22</v>
      </c>
      <c r="C706" s="3">
        <f>DATE(2024, 9, 24)</f>
        <v>45559</v>
      </c>
      <c r="D706" s="2">
        <f>TIME(19,0,0)</f>
        <v>0.79166666666666663</v>
      </c>
      <c r="E706">
        <v>71000</v>
      </c>
      <c r="F706">
        <f>E706+34000</f>
        <v>105000</v>
      </c>
      <c r="G706">
        <v>3</v>
      </c>
    </row>
    <row r="707" spans="1:8" ht="15.75" x14ac:dyDescent="0.25">
      <c r="A707" t="s">
        <v>1</v>
      </c>
      <c r="B707" t="s">
        <v>8</v>
      </c>
      <c r="C707" s="3">
        <f>DATE(2024, 9, 17)</f>
        <v>45552</v>
      </c>
      <c r="D707" s="2">
        <f>TIME(19,0,0)</f>
        <v>0.79166666666666663</v>
      </c>
      <c r="E707" s="1"/>
      <c r="F707" s="1"/>
      <c r="G707" s="1"/>
      <c r="H707" s="1"/>
    </row>
    <row r="708" spans="1:8" ht="15.75" x14ac:dyDescent="0.25">
      <c r="A708" t="s">
        <v>1</v>
      </c>
      <c r="B708" t="s">
        <v>8</v>
      </c>
      <c r="C708" s="3">
        <f>DATE(2024, 9, 17)</f>
        <v>45552</v>
      </c>
      <c r="D708" s="2">
        <f>TIME(22,0,0)</f>
        <v>0.91666666666666663</v>
      </c>
    </row>
    <row r="709" spans="1:8" ht="15.75" x14ac:dyDescent="0.25">
      <c r="A709" t="s">
        <v>1</v>
      </c>
      <c r="B709" t="s">
        <v>8</v>
      </c>
      <c r="C709" s="3">
        <f>DATE(2024, 9, 18)</f>
        <v>45553</v>
      </c>
      <c r="D709" s="2">
        <f>TIME(19,0,0)</f>
        <v>0.79166666666666663</v>
      </c>
    </row>
    <row r="710" spans="1:8" ht="15.75" x14ac:dyDescent="0.25">
      <c r="A710" t="s">
        <v>1</v>
      </c>
      <c r="B710" t="s">
        <v>8</v>
      </c>
      <c r="C710" s="3">
        <f>DATE(2024, 9, 18)</f>
        <v>45553</v>
      </c>
      <c r="D710" s="2">
        <f>TIME(22,0,0)</f>
        <v>0.91666666666666663</v>
      </c>
    </row>
    <row r="711" spans="1:8" ht="15.75" x14ac:dyDescent="0.25">
      <c r="A711" t="s">
        <v>1</v>
      </c>
      <c r="B711" t="s">
        <v>8</v>
      </c>
      <c r="C711" s="3">
        <f>DATE(2024, 9, 19)</f>
        <v>45554</v>
      </c>
      <c r="D711" s="2">
        <f>TIME(19,0,0)</f>
        <v>0.79166666666666663</v>
      </c>
    </row>
    <row r="712" spans="1:8" ht="15.75" x14ac:dyDescent="0.25">
      <c r="A712" t="s">
        <v>1</v>
      </c>
      <c r="B712" t="s">
        <v>8</v>
      </c>
      <c r="C712" s="3">
        <f>DATE(2024, 9, 19)</f>
        <v>45554</v>
      </c>
      <c r="D712" s="2">
        <f>TIME(22,0,0)</f>
        <v>0.91666666666666663</v>
      </c>
    </row>
    <row r="713" spans="1:8" ht="15.75" x14ac:dyDescent="0.25">
      <c r="A713" t="s">
        <v>1</v>
      </c>
      <c r="B713" t="s">
        <v>8</v>
      </c>
      <c r="C713" s="3">
        <f>DATE(2024, 9, 20)</f>
        <v>45555</v>
      </c>
      <c r="D713" s="2">
        <f>TIME(19,0,0)</f>
        <v>0.79166666666666663</v>
      </c>
    </row>
    <row r="714" spans="1:8" ht="15.75" x14ac:dyDescent="0.25">
      <c r="A714" t="s">
        <v>1</v>
      </c>
      <c r="B714" t="s">
        <v>8</v>
      </c>
      <c r="C714" s="3">
        <f>DATE(2024, 9, 20)</f>
        <v>45555</v>
      </c>
      <c r="D714" s="2">
        <f>TIME(22,0,0)</f>
        <v>0.91666666666666663</v>
      </c>
    </row>
    <row r="715" spans="1:8" ht="15.75" x14ac:dyDescent="0.25">
      <c r="A715" t="s">
        <v>1</v>
      </c>
      <c r="B715" t="s">
        <v>8</v>
      </c>
      <c r="C715" s="3">
        <f>DATE(2024, 9, 21)</f>
        <v>45556</v>
      </c>
      <c r="D715" s="2">
        <f>TIME(19,0,0)</f>
        <v>0.79166666666666663</v>
      </c>
    </row>
    <row r="716" spans="1:8" ht="15.75" x14ac:dyDescent="0.25">
      <c r="A716" t="s">
        <v>1</v>
      </c>
      <c r="B716" t="s">
        <v>8</v>
      </c>
      <c r="C716" s="3">
        <f>DATE(2024, 9, 21)</f>
        <v>45556</v>
      </c>
      <c r="D716" s="2">
        <f>TIME(22,0,0)</f>
        <v>0.91666666666666663</v>
      </c>
    </row>
    <row r="717" spans="1:8" ht="15.75" x14ac:dyDescent="0.25">
      <c r="A717" t="s">
        <v>1</v>
      </c>
      <c r="B717" t="s">
        <v>8</v>
      </c>
      <c r="C717" s="3">
        <f>DATE(2024, 9, 22)</f>
        <v>45557</v>
      </c>
      <c r="D717" s="2">
        <f>TIME(19,0,0)</f>
        <v>0.79166666666666663</v>
      </c>
    </row>
    <row r="718" spans="1:8" ht="15.75" x14ac:dyDescent="0.25">
      <c r="A718" t="s">
        <v>1</v>
      </c>
      <c r="B718" t="s">
        <v>8</v>
      </c>
      <c r="C718" s="3">
        <f>DATE(2024, 9, 22)</f>
        <v>45557</v>
      </c>
      <c r="D718" s="2">
        <f>TIME(22,0,0)</f>
        <v>0.91666666666666663</v>
      </c>
    </row>
    <row r="719" spans="1:8" ht="15.75" x14ac:dyDescent="0.25">
      <c r="A719" t="s">
        <v>1</v>
      </c>
      <c r="B719" t="s">
        <v>8</v>
      </c>
      <c r="C719" s="3">
        <f>DATE(2024, 9, 23)</f>
        <v>45558</v>
      </c>
      <c r="D719" s="2">
        <f>TIME(19,0,0)</f>
        <v>0.79166666666666663</v>
      </c>
    </row>
    <row r="720" spans="1:8" ht="15.75" x14ac:dyDescent="0.25">
      <c r="A720" t="s">
        <v>1</v>
      </c>
      <c r="B720" t="s">
        <v>8</v>
      </c>
      <c r="C720" s="3">
        <f>DATE(2024, 9, 23)</f>
        <v>45558</v>
      </c>
      <c r="D720" s="2">
        <f>TIME(22,0,0)</f>
        <v>0.91666666666666663</v>
      </c>
    </row>
    <row r="721" spans="1:4" ht="15.75" x14ac:dyDescent="0.25">
      <c r="A721" t="s">
        <v>1</v>
      </c>
      <c r="B721" t="s">
        <v>8</v>
      </c>
      <c r="C721" s="3">
        <f>DATE(2024, 9, 24)</f>
        <v>45559</v>
      </c>
      <c r="D721" s="2">
        <f>TIME(19,0,0)</f>
        <v>0.79166666666666663</v>
      </c>
    </row>
  </sheetData>
  <autoFilter ref="A1:H1" xr:uid="{55B8F192-BE0A-4E1C-BEA3-167654AE46C9}">
    <sortState xmlns:xlrd2="http://schemas.microsoft.com/office/spreadsheetml/2017/richdata2" ref="A2:H721">
      <sortCondition ref="B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Cheng</dc:creator>
  <cp:lastModifiedBy>Steven Cheng</cp:lastModifiedBy>
  <dcterms:created xsi:type="dcterms:W3CDTF">2024-09-17T19:39:20Z</dcterms:created>
  <dcterms:modified xsi:type="dcterms:W3CDTF">2024-09-26T16:14:00Z</dcterms:modified>
</cp:coreProperties>
</file>